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Ex3.xml" ContentType="application/vnd.ms-office.chartex+xml"/>
  <Override PartName="/xl/charts/style4.xml" ContentType="application/vnd.ms-office.chartstyle+xml"/>
  <Override PartName="/xl/charts/colors4.xml" ContentType="application/vnd.ms-office.chartcolorstyle+xml"/>
  <Override PartName="/xl/charts/chartEx4.xml" ContentType="application/vnd.ms-office.chartex+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6.xml" ContentType="application/vnd.ms-office.chartstyle+xml"/>
  <Override PartName="/xl/charts/colors6.xml" ContentType="application/vnd.ms-office.chartcolorstyle+xml"/>
  <Override PartName="/xl/charts/chartEx5.xml" ContentType="application/vnd.ms-office.chartex+xml"/>
  <Override PartName="/xl/charts/style7.xml" ContentType="application/vnd.ms-office.chartstyle+xml"/>
  <Override PartName="/xl/charts/colors7.xml" ContentType="application/vnd.ms-office.chartcolorstyle+xml"/>
  <Override PartName="/xl/charts/chartEx6.xml" ContentType="application/vnd.ms-office.chartex+xml"/>
  <Override PartName="/xl/charts/style8.xml" ContentType="application/vnd.ms-office.chartstyle+xml"/>
  <Override PartName="/xl/charts/colors8.xml" ContentType="application/vnd.ms-office.chartcolorstyle+xml"/>
  <Override PartName="/xl/charts/chartEx7.xml" ContentType="application/vnd.ms-office.chartex+xml"/>
  <Override PartName="/xl/charts/style9.xml" ContentType="application/vnd.ms-office.chartstyle+xml"/>
  <Override PartName="/xl/charts/colors9.xml" ContentType="application/vnd.ms-office.chartcolorstyle+xml"/>
  <Override PartName="/xl/charts/chartEx8.xml" ContentType="application/vnd.ms-office.chartex+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11.xml" ContentType="application/vnd.ms-office.chartstyle+xml"/>
  <Override PartName="/xl/charts/colors11.xml" ContentType="application/vnd.ms-office.chartcolorstyle+xml"/>
  <Override PartName="/xl/charts/chart4.xml" ContentType="application/vnd.openxmlformats-officedocument.drawingml.chart+xml"/>
  <Override PartName="/xl/charts/style12.xml" ContentType="application/vnd.ms-office.chartstyle+xml"/>
  <Override PartName="/xl/charts/colors12.xml" ContentType="application/vnd.ms-office.chartcolorstyle+xml"/>
  <Override PartName="/xl/charts/chart5.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hidePivotFieldList="1"/>
  <mc:AlternateContent xmlns:mc="http://schemas.openxmlformats.org/markup-compatibility/2006">
    <mc:Choice Requires="x15">
      <x15ac:absPath xmlns:x15ac="http://schemas.microsoft.com/office/spreadsheetml/2010/11/ac" url="https://vvng-my.sharepoint.com/personal/anja_buisman_vng_nl/Documents/Rekenmodel/"/>
    </mc:Choice>
  </mc:AlternateContent>
  <xr:revisionPtr revIDLastSave="0" documentId="8_{80384F16-71D0-4862-BF42-D48E46FBFC28}" xr6:coauthVersionLast="46" xr6:coauthVersionMax="46" xr10:uidLastSave="{00000000-0000-0000-0000-000000000000}"/>
  <workbookProtection workbookAlgorithmName="SHA-512" workbookHashValue="nkTHnkFdwaN7uRYGsMGkYWs5b+kMNFkvPxQprfUZ1aSqkg5jlPLtboXftOnItP7c9hMgDRvP4EFnxm79aFo3+g==" workbookSaltValue="iDfVMRC6mwrlSJsYJX8PdQ==" workbookSpinCount="100000" lockStructure="1"/>
  <bookViews>
    <workbookView xWindow="-110" yWindow="-110" windowWidth="19420" windowHeight="10420" tabRatio="748" firstSheet="1" activeTab="2" xr2:uid="{06BB6B46-6D1A-4A34-A601-6E7A9D7F8940}"/>
  </bookViews>
  <sheets>
    <sheet name="Uitleg (tekst)" sheetId="8" state="hidden" r:id="rId1"/>
    <sheet name="Uitleg" sheetId="7" r:id="rId2"/>
    <sheet name="Rekenmodel" sheetId="6" r:id="rId3"/>
    <sheet name="Rekenmodel (excel)" sheetId="1" state="hidden" r:id="rId4"/>
    <sheet name="Output" sheetId="5" state="hidden" r:id="rId5"/>
  </sheets>
  <definedNames>
    <definedName name="_xlchart.v1.0" hidden="1">'Rekenmodel (excel)'!$R$18:$R$24</definedName>
    <definedName name="_xlchart.v1.1" hidden="1">'Rekenmodel (excel)'!$V$17</definedName>
    <definedName name="_xlchart.v1.10" hidden="1">'Rekenmodel (excel)'!$V$17</definedName>
    <definedName name="_xlchart.v1.11" hidden="1">'Rekenmodel (excel)'!$V$18:$V$24</definedName>
    <definedName name="_xlchart.v1.12" hidden="1">'Rekenmodel (excel)'!$R$18:$R$24</definedName>
    <definedName name="_xlchart.v1.13" hidden="1">'Rekenmodel (excel)'!$T$17</definedName>
    <definedName name="_xlchart.v1.14" hidden="1">'Rekenmodel (excel)'!$T$18:$T$24</definedName>
    <definedName name="_xlchart.v1.15" hidden="1">'Rekenmodel (excel)'!$R$18:$R$24</definedName>
    <definedName name="_xlchart.v1.16" hidden="1">'Rekenmodel (excel)'!$U$17</definedName>
    <definedName name="_xlchart.v1.17" hidden="1">'Rekenmodel (excel)'!$U$18:$U$24</definedName>
    <definedName name="_xlchart.v1.18" hidden="1">'Rekenmodel (excel)'!$R$18:$R$24</definedName>
    <definedName name="_xlchart.v1.19" hidden="1">'Rekenmodel (excel)'!$V$17</definedName>
    <definedName name="_xlchart.v1.2" hidden="1">'Rekenmodel (excel)'!$V$18:$V$24</definedName>
    <definedName name="_xlchart.v1.20" hidden="1">'Rekenmodel (excel)'!$V$18:$V$24</definedName>
    <definedName name="_xlchart.v1.21" hidden="1">'Rekenmodel (excel)'!$R$18:$R$24</definedName>
    <definedName name="_xlchart.v1.22" hidden="1">'Rekenmodel (excel)'!$S$17</definedName>
    <definedName name="_xlchart.v1.23" hidden="1">'Rekenmodel (excel)'!$S$18:$S$24</definedName>
    <definedName name="_xlchart.v1.24" hidden="1">'Rekenmodel (excel)'!$T$17</definedName>
    <definedName name="_xlchart.v1.25" hidden="1">'Rekenmodel (excel)'!$T$18:$T$24</definedName>
    <definedName name="_xlchart.v1.26" hidden="1">'Rekenmodel (excel)'!$U$17</definedName>
    <definedName name="_xlchart.v1.27" hidden="1">'Rekenmodel (excel)'!$U$18:$U$24</definedName>
    <definedName name="_xlchart.v1.28" hidden="1">'Rekenmodel (excel)'!$V$17</definedName>
    <definedName name="_xlchart.v1.29" hidden="1">'Rekenmodel (excel)'!$V$18:$V$24</definedName>
    <definedName name="_xlchart.v1.3" hidden="1">'Rekenmodel (excel)'!$R$18:$R$24</definedName>
    <definedName name="_xlchart.v1.30" hidden="1">'Rekenmodel (excel)'!$R$18:$R$24</definedName>
    <definedName name="_xlchart.v1.31" hidden="1">'Rekenmodel (excel)'!$T$17</definedName>
    <definedName name="_xlchart.v1.32" hidden="1">'Rekenmodel (excel)'!$T$18:$T$24</definedName>
    <definedName name="_xlchart.v1.33" hidden="1">'Rekenmodel (excel)'!$R$18:$R$24</definedName>
    <definedName name="_xlchart.v1.34" hidden="1">'Rekenmodel (excel)'!$U$17</definedName>
    <definedName name="_xlchart.v1.35" hidden="1">'Rekenmodel (excel)'!$U$18:$U$24</definedName>
    <definedName name="_xlchart.v1.4" hidden="1">'Rekenmodel (excel)'!$S$17</definedName>
    <definedName name="_xlchart.v1.5" hidden="1">'Rekenmodel (excel)'!$S$18:$S$24</definedName>
    <definedName name="_xlchart.v1.6" hidden="1">'Rekenmodel (excel)'!$T$17</definedName>
    <definedName name="_xlchart.v1.7" hidden="1">'Rekenmodel (excel)'!$T$18:$T$24</definedName>
    <definedName name="_xlchart.v1.8" hidden="1">'Rekenmodel (excel)'!$U$17</definedName>
    <definedName name="_xlchart.v1.9" hidden="1">'Rekenmodel (excel)'!$U$18:$U$24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9" i="1" l="1"/>
  <c r="R20" i="1"/>
  <c r="R21" i="1"/>
  <c r="R22" i="1"/>
  <c r="R23" i="1"/>
  <c r="R18" i="1"/>
  <c r="C27" i="1"/>
  <c r="C26" i="1"/>
  <c r="C23" i="1"/>
  <c r="C22" i="1"/>
  <c r="C21" i="1"/>
  <c r="C20" i="1"/>
  <c r="C19" i="1"/>
  <c r="C18" i="1"/>
  <c r="C12" i="1"/>
  <c r="C3" i="5" s="1"/>
  <c r="C11" i="1"/>
  <c r="D9" i="5" s="1"/>
  <c r="C10" i="1"/>
  <c r="D7" i="5" s="1"/>
  <c r="C8" i="1"/>
  <c r="C6" i="1"/>
  <c r="C5" i="1"/>
  <c r="H4" i="5" s="1"/>
  <c r="U4" i="5" l="1"/>
  <c r="AG4" i="5"/>
  <c r="Q4" i="5"/>
  <c r="AC4" i="5"/>
  <c r="M4" i="5"/>
  <c r="Y4" i="5"/>
  <c r="I4" i="5"/>
  <c r="AF4" i="5"/>
  <c r="X4" i="5"/>
  <c r="C2" i="5"/>
  <c r="G28" i="5" s="1"/>
  <c r="G32" i="5" s="1"/>
  <c r="AI4" i="5"/>
  <c r="AE4" i="5"/>
  <c r="AA4" i="5"/>
  <c r="W4" i="5"/>
  <c r="S4" i="5"/>
  <c r="O4" i="5"/>
  <c r="K4" i="5"/>
  <c r="AJ4" i="5"/>
  <c r="AB4" i="5"/>
  <c r="T4" i="5"/>
  <c r="P4" i="5"/>
  <c r="L4" i="5"/>
  <c r="G4" i="5"/>
  <c r="AH4" i="5"/>
  <c r="AD4" i="5"/>
  <c r="Z4" i="5"/>
  <c r="V4" i="5"/>
  <c r="R4" i="5"/>
  <c r="N4" i="5"/>
  <c r="J4" i="5"/>
  <c r="D8" i="5"/>
  <c r="S28" i="5"/>
  <c r="AI26" i="5"/>
  <c r="O26" i="5"/>
  <c r="CC28" i="5"/>
  <c r="BU27" i="5"/>
  <c r="CF28" i="5"/>
  <c r="Q26" i="5"/>
  <c r="H28" i="5"/>
  <c r="AN26" i="5"/>
  <c r="T26" i="5"/>
  <c r="C7" i="1"/>
  <c r="I27" i="5" l="1"/>
  <c r="AL26" i="5"/>
  <c r="G26" i="5"/>
  <c r="G30" i="5" s="1"/>
  <c r="AO26" i="5"/>
  <c r="R26" i="5"/>
  <c r="V28" i="5"/>
  <c r="BZ28" i="5"/>
  <c r="H26" i="5"/>
  <c r="H30" i="5" s="1"/>
  <c r="X26" i="5"/>
  <c r="AR26" i="5"/>
  <c r="BS28" i="5"/>
  <c r="L28" i="5"/>
  <c r="Y27" i="5"/>
  <c r="Y26" i="5"/>
  <c r="AS26" i="5"/>
  <c r="BP28" i="5"/>
  <c r="M28" i="5"/>
  <c r="J27" i="5"/>
  <c r="V26" i="5"/>
  <c r="AT26" i="5"/>
  <c r="CG28" i="5"/>
  <c r="BV27" i="5"/>
  <c r="S26" i="5"/>
  <c r="AM26" i="5"/>
  <c r="CD28" i="5"/>
  <c r="AB26" i="5"/>
  <c r="BW28" i="5"/>
  <c r="P28" i="5"/>
  <c r="I26" i="5"/>
  <c r="AC26" i="5"/>
  <c r="BX28" i="5"/>
  <c r="Q28" i="5"/>
  <c r="Z27" i="5"/>
  <c r="AD26" i="5"/>
  <c r="BQ28" i="5"/>
  <c r="N28" i="5"/>
  <c r="K27" i="5"/>
  <c r="W26" i="5"/>
  <c r="CH28" i="5"/>
  <c r="L26" i="5"/>
  <c r="AJ26" i="5"/>
  <c r="CA28" i="5"/>
  <c r="X28" i="5"/>
  <c r="M26" i="5"/>
  <c r="AG26" i="5"/>
  <c r="CB28" i="5"/>
  <c r="U28" i="5"/>
  <c r="N26" i="5"/>
  <c r="AH26" i="5"/>
  <c r="BY28" i="5"/>
  <c r="R28" i="5"/>
  <c r="AE26" i="5"/>
  <c r="BR28" i="5"/>
  <c r="O28" i="5"/>
  <c r="W28" i="5"/>
  <c r="P26" i="5"/>
  <c r="AF26" i="5"/>
  <c r="BO28" i="5"/>
  <c r="CE28" i="5"/>
  <c r="T28" i="5"/>
  <c r="BR27" i="5"/>
  <c r="U26" i="5"/>
  <c r="AK26" i="5"/>
  <c r="BT28" i="5"/>
  <c r="I28" i="5"/>
  <c r="Y28" i="5"/>
  <c r="J26" i="5"/>
  <c r="Z26" i="5"/>
  <c r="AP26" i="5"/>
  <c r="BU28" i="5"/>
  <c r="J28" i="5"/>
  <c r="Z28" i="5"/>
  <c r="K26" i="5"/>
  <c r="AA26" i="5"/>
  <c r="AQ26" i="5"/>
  <c r="BV28" i="5"/>
  <c r="K28" i="5"/>
  <c r="CE27" i="5"/>
  <c r="T27" i="5"/>
  <c r="BX27" i="5"/>
  <c r="M27" i="5"/>
  <c r="BY27" i="5"/>
  <c r="N27" i="5"/>
  <c r="BO27" i="5"/>
  <c r="BZ27" i="5"/>
  <c r="O27" i="5"/>
  <c r="H27" i="5"/>
  <c r="X27" i="5"/>
  <c r="BQ27" i="5"/>
  <c r="BP27" i="5"/>
  <c r="CB27" i="5"/>
  <c r="Q27" i="5"/>
  <c r="BS27" i="5"/>
  <c r="CC27" i="5"/>
  <c r="R27" i="5"/>
  <c r="CD27" i="5"/>
  <c r="S27" i="5"/>
  <c r="BW27" i="5"/>
  <c r="L27" i="5"/>
  <c r="G27" i="5"/>
  <c r="G31" i="5" s="1"/>
  <c r="BT27" i="5"/>
  <c r="CF27" i="5"/>
  <c r="U27" i="5"/>
  <c r="CG27" i="5"/>
  <c r="V27" i="5"/>
  <c r="CH27" i="5"/>
  <c r="W27" i="5"/>
  <c r="CA27" i="5"/>
  <c r="P27" i="5"/>
  <c r="H32" i="5"/>
  <c r="D24" i="1"/>
  <c r="I30" i="5" l="1"/>
  <c r="I32" i="5"/>
  <c r="J32" i="5" s="1"/>
  <c r="K32" i="5" s="1"/>
  <c r="L32" i="5" s="1"/>
  <c r="M32" i="5" s="1"/>
  <c r="N32" i="5" s="1"/>
  <c r="O32" i="5" s="1"/>
  <c r="P32" i="5" s="1"/>
  <c r="Q32" i="5" s="1"/>
  <c r="R32" i="5" s="1"/>
  <c r="S32" i="5" s="1"/>
  <c r="T32" i="5" s="1"/>
  <c r="U32" i="5" s="1"/>
  <c r="V32" i="5" s="1"/>
  <c r="W32" i="5" s="1"/>
  <c r="X32" i="5" s="1"/>
  <c r="Y32" i="5" s="1"/>
  <c r="Z32" i="5" s="1"/>
  <c r="J30" i="5"/>
  <c r="K30" i="5" s="1"/>
  <c r="L30" i="5" s="1"/>
  <c r="M30" i="5" s="1"/>
  <c r="N30" i="5" s="1"/>
  <c r="O30" i="5" s="1"/>
  <c r="P30" i="5" s="1"/>
  <c r="Q30" i="5" s="1"/>
  <c r="R30" i="5" s="1"/>
  <c r="S30" i="5" s="1"/>
  <c r="T30" i="5" s="1"/>
  <c r="U30" i="5" s="1"/>
  <c r="V30" i="5" s="1"/>
  <c r="W30" i="5" s="1"/>
  <c r="X30" i="5" s="1"/>
  <c r="Y30" i="5" s="1"/>
  <c r="Z30" i="5" s="1"/>
  <c r="AA30" i="5" s="1"/>
  <c r="AB30" i="5" s="1"/>
  <c r="AC30" i="5" s="1"/>
  <c r="AD30" i="5" s="1"/>
  <c r="AE30" i="5" s="1"/>
  <c r="AF30" i="5" s="1"/>
  <c r="AG30" i="5" s="1"/>
  <c r="AH30" i="5" s="1"/>
  <c r="AI30" i="5" s="1"/>
  <c r="AJ30" i="5" s="1"/>
  <c r="AK30" i="5" s="1"/>
  <c r="AL30" i="5" s="1"/>
  <c r="AM30" i="5" s="1"/>
  <c r="AN30" i="5" s="1"/>
  <c r="AO30" i="5" s="1"/>
  <c r="AP30" i="5" s="1"/>
  <c r="AQ30" i="5" s="1"/>
  <c r="AR30" i="5" s="1"/>
  <c r="AS30" i="5" s="1"/>
  <c r="AT30" i="5" s="1"/>
  <c r="E19" i="1"/>
  <c r="O18" i="6"/>
  <c r="H31" i="5"/>
  <c r="I31" i="5" s="1"/>
  <c r="J31" i="5" s="1"/>
  <c r="K31" i="5" s="1"/>
  <c r="L31" i="5" s="1"/>
  <c r="M31" i="5" s="1"/>
  <c r="N31" i="5" s="1"/>
  <c r="O31" i="5" s="1"/>
  <c r="P31" i="5" s="1"/>
  <c r="Q31" i="5" s="1"/>
  <c r="R31" i="5" s="1"/>
  <c r="S31" i="5" s="1"/>
  <c r="T31" i="5" s="1"/>
  <c r="U31" i="5" s="1"/>
  <c r="V31" i="5" s="1"/>
  <c r="W31" i="5" s="1"/>
  <c r="X31" i="5" s="1"/>
  <c r="Y31" i="5" s="1"/>
  <c r="Z31" i="5" s="1"/>
  <c r="E23" i="1"/>
  <c r="G23" i="1" s="1"/>
  <c r="S23" i="1" s="1"/>
  <c r="G19" i="1"/>
  <c r="S19" i="1" s="1"/>
  <c r="E18" i="1"/>
  <c r="G18" i="1" s="1"/>
  <c r="S18" i="1" s="1"/>
  <c r="H24" i="1"/>
  <c r="AA18" i="6" s="1"/>
  <c r="E22" i="1"/>
  <c r="G22" i="1" s="1"/>
  <c r="S22" i="1" s="1"/>
  <c r="E20" i="1"/>
  <c r="G20" i="1" s="1"/>
  <c r="S20" i="1" s="1"/>
  <c r="E21" i="1"/>
  <c r="G21" i="1" s="1"/>
  <c r="S21" i="1" s="1"/>
  <c r="I22" i="1" l="1"/>
  <c r="K22" i="1" s="1"/>
  <c r="T22" i="1" s="1"/>
  <c r="I18" i="1"/>
  <c r="K18" i="1" s="1"/>
  <c r="T18" i="1" s="1"/>
  <c r="I21" i="1"/>
  <c r="K21" i="1" s="1"/>
  <c r="T21" i="1" s="1"/>
  <c r="I19" i="1"/>
  <c r="K19" i="1" s="1"/>
  <c r="T19" i="1" s="1"/>
  <c r="I20" i="1"/>
  <c r="K20" i="1" s="1"/>
  <c r="T20" i="1" s="1"/>
  <c r="I23" i="1"/>
  <c r="K23" i="1" s="1"/>
  <c r="T23" i="1" s="1"/>
  <c r="L24" i="1"/>
  <c r="AM18" i="6" s="1"/>
  <c r="M21" i="1" l="1"/>
  <c r="O21" i="1" s="1"/>
  <c r="U21" i="1" s="1"/>
  <c r="V21" i="1" s="1"/>
  <c r="M18" i="1"/>
  <c r="O18" i="1" s="1"/>
  <c r="U18" i="1" s="1"/>
  <c r="V18" i="1" s="1"/>
  <c r="M20" i="1"/>
  <c r="O20" i="1" s="1"/>
  <c r="U20" i="1" s="1"/>
  <c r="V20" i="1" s="1"/>
  <c r="M22" i="1"/>
  <c r="O22" i="1" s="1"/>
  <c r="U22" i="1" s="1"/>
  <c r="V22" i="1" s="1"/>
  <c r="M23" i="1"/>
  <c r="O23" i="1" s="1"/>
  <c r="U23" i="1" s="1"/>
  <c r="V23" i="1" s="1"/>
  <c r="M19" i="1"/>
  <c r="O19" i="1" s="1"/>
  <c r="U19" i="1" s="1"/>
  <c r="V19" i="1" s="1"/>
  <c r="L26" i="1" l="1"/>
  <c r="C24" i="1" l="1"/>
  <c r="E26" i="1" l="1"/>
  <c r="M26" i="1" s="1"/>
  <c r="C18" i="6"/>
  <c r="I26" i="1" l="1"/>
  <c r="K24" i="1"/>
  <c r="K27" i="1" s="1"/>
  <c r="I24" i="1"/>
  <c r="M24" i="1"/>
  <c r="O24" i="1"/>
  <c r="O27" i="1" s="1"/>
  <c r="J26" i="1" l="1"/>
  <c r="K26" i="1" s="1"/>
  <c r="K28" i="1" s="1"/>
  <c r="K32" i="1" s="1"/>
  <c r="AA29" i="6" s="1"/>
  <c r="N26" i="1"/>
  <c r="O26" i="1" s="1"/>
  <c r="O28" i="1" s="1"/>
  <c r="O32" i="1" s="1"/>
  <c r="AM29" i="6" s="1"/>
  <c r="U24" i="1" l="1"/>
  <c r="T24" i="1"/>
  <c r="C9" i="5"/>
  <c r="C8" i="5"/>
  <c r="E24" i="1"/>
  <c r="G24" i="1"/>
  <c r="G27" i="1" s="1"/>
  <c r="BE27" i="5" l="1"/>
  <c r="BK27" i="5"/>
  <c r="BL27" i="5"/>
  <c r="BI27" i="5"/>
  <c r="BM27" i="5"/>
  <c r="BJ27" i="5"/>
  <c r="BN27" i="5"/>
  <c r="BF27" i="5"/>
  <c r="BH27" i="5"/>
  <c r="BG27" i="5"/>
  <c r="BE28" i="5"/>
  <c r="BI28" i="5"/>
  <c r="BL28" i="5"/>
  <c r="BK28" i="5"/>
  <c r="BM28" i="5"/>
  <c r="BG28" i="5"/>
  <c r="BF28" i="5"/>
  <c r="BN28" i="5"/>
  <c r="BJ28" i="5"/>
  <c r="BH28" i="5"/>
  <c r="G28" i="1"/>
  <c r="S24" i="1"/>
  <c r="V24" i="1" s="1"/>
  <c r="AS27" i="5"/>
  <c r="AB27" i="5"/>
  <c r="AV27" i="5"/>
  <c r="AF27" i="5"/>
  <c r="AY27" i="5"/>
  <c r="AI27" i="5"/>
  <c r="AP27" i="5"/>
  <c r="AC27" i="5"/>
  <c r="AJ27" i="5"/>
  <c r="AT27" i="5"/>
  <c r="AO27" i="5"/>
  <c r="AR27" i="5"/>
  <c r="AA27" i="5"/>
  <c r="AU27" i="5"/>
  <c r="AE27" i="5"/>
  <c r="BB27" i="5"/>
  <c r="AL27" i="5"/>
  <c r="AG27" i="5"/>
  <c r="BC27" i="5"/>
  <c r="AD27" i="5"/>
  <c r="BA27" i="5"/>
  <c r="AK27" i="5"/>
  <c r="BD27" i="5"/>
  <c r="AN27" i="5"/>
  <c r="AQ27" i="5"/>
  <c r="AX27" i="5"/>
  <c r="AH27" i="5"/>
  <c r="AW27" i="5"/>
  <c r="AZ27" i="5"/>
  <c r="AM27" i="5"/>
  <c r="AE28" i="5"/>
  <c r="AT28" i="5"/>
  <c r="AH28" i="5"/>
  <c r="AW28" i="5"/>
  <c r="AK28" i="5"/>
  <c r="AZ28" i="5"/>
  <c r="AB28" i="5"/>
  <c r="AQ28" i="5"/>
  <c r="AX28" i="5"/>
  <c r="AL28" i="5"/>
  <c r="AO28" i="5"/>
  <c r="AF28" i="5"/>
  <c r="AA28" i="5"/>
  <c r="AD28" i="5"/>
  <c r="AS28" i="5"/>
  <c r="AG28" i="5"/>
  <c r="AV28" i="5"/>
  <c r="AN28" i="5"/>
  <c r="BC28" i="5"/>
  <c r="AI28" i="5"/>
  <c r="BA28" i="5"/>
  <c r="BD28" i="5"/>
  <c r="AU28" i="5"/>
  <c r="AM28" i="5"/>
  <c r="BB28" i="5"/>
  <c r="AP28" i="5"/>
  <c r="AC28" i="5"/>
  <c r="AR28" i="5"/>
  <c r="AJ28" i="5"/>
  <c r="AY28" i="5"/>
  <c r="G8" i="5"/>
  <c r="G19" i="5" s="1"/>
  <c r="AI8" i="5"/>
  <c r="AI19" i="5" s="1"/>
  <c r="AG8" i="5"/>
  <c r="AG19" i="5" s="1"/>
  <c r="AH8" i="5"/>
  <c r="AH19" i="5" s="1"/>
  <c r="AJ8" i="5"/>
  <c r="AJ19" i="5" s="1"/>
  <c r="AF8" i="5"/>
  <c r="G9" i="5"/>
  <c r="G20" i="5" s="1"/>
  <c r="AH9" i="5"/>
  <c r="AH20" i="5" s="1"/>
  <c r="AF9" i="5"/>
  <c r="AG9" i="5"/>
  <c r="AG20" i="5" s="1"/>
  <c r="AJ9" i="5"/>
  <c r="AJ20" i="5" s="1"/>
  <c r="AI9" i="5"/>
  <c r="AI20" i="5" s="1"/>
  <c r="AD9" i="5"/>
  <c r="AD20" i="5" s="1"/>
  <c r="AC9" i="5"/>
  <c r="AC20" i="5" s="1"/>
  <c r="W9" i="5"/>
  <c r="W20" i="5" s="1"/>
  <c r="AA9" i="5"/>
  <c r="AA20" i="5" s="1"/>
  <c r="X9" i="5"/>
  <c r="X20" i="5" s="1"/>
  <c r="AE9" i="5"/>
  <c r="AE20" i="5" s="1"/>
  <c r="AB9" i="5"/>
  <c r="AB20" i="5" s="1"/>
  <c r="V9" i="5"/>
  <c r="V20" i="5" s="1"/>
  <c r="Y9" i="5"/>
  <c r="Y20" i="5" s="1"/>
  <c r="Z9" i="5"/>
  <c r="Z20" i="5" s="1"/>
  <c r="Y8" i="5"/>
  <c r="Y19" i="5" s="1"/>
  <c r="V8" i="5"/>
  <c r="V19" i="5" s="1"/>
  <c r="AC8" i="5"/>
  <c r="AC19" i="5" s="1"/>
  <c r="AE8" i="5"/>
  <c r="AE19" i="5" s="1"/>
  <c r="W8" i="5"/>
  <c r="W19" i="5" s="1"/>
  <c r="Z8" i="5"/>
  <c r="Z19" i="5" s="1"/>
  <c r="AD8" i="5"/>
  <c r="AD19" i="5" s="1"/>
  <c r="AA8" i="5"/>
  <c r="AA19" i="5" s="1"/>
  <c r="AB8" i="5"/>
  <c r="AB19" i="5" s="1"/>
  <c r="X8" i="5"/>
  <c r="X19" i="5" s="1"/>
  <c r="J9" i="5"/>
  <c r="J20" i="5" s="1"/>
  <c r="M9" i="5"/>
  <c r="M20" i="5" s="1"/>
  <c r="I9" i="5"/>
  <c r="I20" i="5" s="1"/>
  <c r="N9" i="5"/>
  <c r="N20" i="5" s="1"/>
  <c r="P9" i="5"/>
  <c r="P20" i="5" s="1"/>
  <c r="S9" i="5"/>
  <c r="S20" i="5" s="1"/>
  <c r="H9" i="5"/>
  <c r="H20" i="5" s="1"/>
  <c r="Q9" i="5"/>
  <c r="Q20" i="5" s="1"/>
  <c r="R9" i="5"/>
  <c r="R20" i="5" s="1"/>
  <c r="T9" i="5"/>
  <c r="T20" i="5" s="1"/>
  <c r="K9" i="5"/>
  <c r="K20" i="5" s="1"/>
  <c r="U9" i="5"/>
  <c r="U20" i="5" s="1"/>
  <c r="O9" i="5"/>
  <c r="O20" i="5" s="1"/>
  <c r="L9" i="5"/>
  <c r="L20" i="5" s="1"/>
  <c r="O8" i="5"/>
  <c r="O19" i="5" s="1"/>
  <c r="S8" i="5"/>
  <c r="S19" i="5" s="1"/>
  <c r="J8" i="5"/>
  <c r="J19" i="5" s="1"/>
  <c r="U8" i="5"/>
  <c r="U19" i="5" s="1"/>
  <c r="H8" i="5"/>
  <c r="H19" i="5" s="1"/>
  <c r="R8" i="5"/>
  <c r="R19" i="5" s="1"/>
  <c r="T8" i="5"/>
  <c r="T19" i="5" s="1"/>
  <c r="K8" i="5"/>
  <c r="K19" i="5" s="1"/>
  <c r="M8" i="5"/>
  <c r="M19" i="5" s="1"/>
  <c r="P8" i="5"/>
  <c r="P19" i="5" s="1"/>
  <c r="L8" i="5"/>
  <c r="L19" i="5" s="1"/>
  <c r="Q8" i="5"/>
  <c r="Q19" i="5" s="1"/>
  <c r="N8" i="5"/>
  <c r="N19" i="5" s="1"/>
  <c r="I8" i="5"/>
  <c r="I19" i="5" s="1"/>
  <c r="AF20" i="5"/>
  <c r="AF19" i="5"/>
  <c r="G32" i="1"/>
  <c r="O29" i="6" s="1"/>
  <c r="G13" i="5" l="1"/>
  <c r="H13" i="5" s="1"/>
  <c r="I13" i="5" s="1"/>
  <c r="J13" i="5" s="1"/>
  <c r="K13" i="5" s="1"/>
  <c r="L13" i="5" s="1"/>
  <c r="M13" i="5" s="1"/>
  <c r="N13" i="5" s="1"/>
  <c r="O13" i="5" s="1"/>
  <c r="P13" i="5" s="1"/>
  <c r="Q13" i="5" s="1"/>
  <c r="R13" i="5" s="1"/>
  <c r="S13" i="5" s="1"/>
  <c r="T13" i="5" s="1"/>
  <c r="U13" i="5" s="1"/>
  <c r="V13" i="5" s="1"/>
  <c r="W13" i="5" s="1"/>
  <c r="X13" i="5" s="1"/>
  <c r="Y13" i="5" s="1"/>
  <c r="Z13" i="5" s="1"/>
  <c r="AA13" i="5" s="1"/>
  <c r="AB13" i="5" s="1"/>
  <c r="AC13" i="5" s="1"/>
  <c r="AD13" i="5" s="1"/>
  <c r="AE13" i="5" s="1"/>
  <c r="AF13" i="5" s="1"/>
  <c r="AG13" i="5" s="1"/>
  <c r="AH13" i="5" s="1"/>
  <c r="AI13" i="5" s="1"/>
  <c r="AJ13" i="5" s="1"/>
  <c r="G24" i="5"/>
  <c r="C7" i="5"/>
  <c r="G12" i="5"/>
  <c r="H12" i="5" s="1"/>
  <c r="I12" i="5" s="1"/>
  <c r="J12" i="5" s="1"/>
  <c r="K12" i="5" s="1"/>
  <c r="L12" i="5" s="1"/>
  <c r="M12" i="5" s="1"/>
  <c r="N12" i="5" s="1"/>
  <c r="O12" i="5" s="1"/>
  <c r="P12" i="5" s="1"/>
  <c r="Q12" i="5" s="1"/>
  <c r="R12" i="5" s="1"/>
  <c r="S12" i="5" s="1"/>
  <c r="T12" i="5" s="1"/>
  <c r="U12" i="5" s="1"/>
  <c r="V12" i="5" s="1"/>
  <c r="W12" i="5" s="1"/>
  <c r="X12" i="5" s="1"/>
  <c r="Y12" i="5" s="1"/>
  <c r="Z12" i="5" s="1"/>
  <c r="AA12" i="5" s="1"/>
  <c r="AB12" i="5" s="1"/>
  <c r="AC12" i="5" s="1"/>
  <c r="AD12" i="5" s="1"/>
  <c r="AE12" i="5" s="1"/>
  <c r="AF12" i="5" s="1"/>
  <c r="AG12" i="5" s="1"/>
  <c r="AH12" i="5" s="1"/>
  <c r="AI12" i="5" s="1"/>
  <c r="AJ12" i="5" s="1"/>
  <c r="G23" i="5"/>
  <c r="C32" i="1"/>
  <c r="C29" i="6" s="1"/>
  <c r="BY26" i="5" l="1"/>
  <c r="BZ26" i="5"/>
  <c r="CD26" i="5"/>
  <c r="CB26" i="5"/>
  <c r="CH26" i="5"/>
  <c r="CA26" i="5"/>
  <c r="CE26" i="5"/>
  <c r="CF26" i="5"/>
  <c r="CC26" i="5"/>
  <c r="CG26" i="5"/>
  <c r="BW26" i="5"/>
  <c r="BG26" i="5"/>
  <c r="BJ26" i="5"/>
  <c r="BM26" i="5"/>
  <c r="AW26" i="5"/>
  <c r="BT26" i="5"/>
  <c r="BD26" i="5"/>
  <c r="BN26" i="5"/>
  <c r="BQ26" i="5"/>
  <c r="BH26" i="5"/>
  <c r="BS26" i="5"/>
  <c r="BC26" i="5"/>
  <c r="BV26" i="5"/>
  <c r="BF26" i="5"/>
  <c r="BI26" i="5"/>
  <c r="BP26" i="5"/>
  <c r="AZ26" i="5"/>
  <c r="BK26" i="5"/>
  <c r="AX26" i="5"/>
  <c r="BA26" i="5"/>
  <c r="BO26" i="5"/>
  <c r="AY26" i="5"/>
  <c r="BR26" i="5"/>
  <c r="BB26" i="5"/>
  <c r="BU26" i="5"/>
  <c r="BE26" i="5"/>
  <c r="BL26" i="5"/>
  <c r="AV26" i="5"/>
  <c r="AU26" i="5"/>
  <c r="BX26" i="5"/>
  <c r="G7" i="5"/>
  <c r="G18" i="5" s="1"/>
  <c r="AI7" i="5"/>
  <c r="AI18" i="5" s="1"/>
  <c r="AF7" i="5"/>
  <c r="AF18" i="5" s="1"/>
  <c r="AJ7" i="5"/>
  <c r="AJ18" i="5" s="1"/>
  <c r="AG7" i="5"/>
  <c r="AG18" i="5" s="1"/>
  <c r="AH7" i="5"/>
  <c r="AH18" i="5" s="1"/>
  <c r="AA7" i="5"/>
  <c r="AA18" i="5" s="1"/>
  <c r="V7" i="5"/>
  <c r="V18" i="5" s="1"/>
  <c r="Y7" i="5"/>
  <c r="Y18" i="5" s="1"/>
  <c r="W7" i="5"/>
  <c r="W18" i="5" s="1"/>
  <c r="Z7" i="5"/>
  <c r="Z18" i="5" s="1"/>
  <c r="X7" i="5"/>
  <c r="X18" i="5" s="1"/>
  <c r="AD7" i="5"/>
  <c r="AD18" i="5" s="1"/>
  <c r="AC7" i="5"/>
  <c r="AC18" i="5" s="1"/>
  <c r="AE7" i="5"/>
  <c r="AE18" i="5" s="1"/>
  <c r="AB7" i="5"/>
  <c r="AB18" i="5" s="1"/>
  <c r="S7" i="5"/>
  <c r="S18" i="5" s="1"/>
  <c r="Q7" i="5"/>
  <c r="Q18" i="5" s="1"/>
  <c r="R7" i="5"/>
  <c r="R18" i="5" s="1"/>
  <c r="L7" i="5"/>
  <c r="L18" i="5" s="1"/>
  <c r="H7" i="5"/>
  <c r="H18" i="5" s="1"/>
  <c r="I7" i="5"/>
  <c r="I18" i="5" s="1"/>
  <c r="P7" i="5"/>
  <c r="P18" i="5" s="1"/>
  <c r="J7" i="5"/>
  <c r="J18" i="5" s="1"/>
  <c r="M7" i="5"/>
  <c r="M18" i="5" s="1"/>
  <c r="U7" i="5"/>
  <c r="U18" i="5" s="1"/>
  <c r="O7" i="5"/>
  <c r="O18" i="5" s="1"/>
  <c r="K7" i="5"/>
  <c r="K18" i="5" s="1"/>
  <c r="T7" i="5"/>
  <c r="T18" i="5" s="1"/>
  <c r="N7" i="5"/>
  <c r="N18" i="5" s="1"/>
  <c r="G36" i="5"/>
  <c r="H23" i="5"/>
  <c r="G37" i="5"/>
  <c r="H24" i="5"/>
  <c r="AA32" i="5"/>
  <c r="AA31" i="5"/>
  <c r="G41" i="5" l="1"/>
  <c r="G42" i="5"/>
  <c r="AB31" i="5"/>
  <c r="AC31" i="5" s="1"/>
  <c r="AD31" i="5" s="1"/>
  <c r="AE31" i="5" s="1"/>
  <c r="AF31" i="5" s="1"/>
  <c r="AG31" i="5" s="1"/>
  <c r="AH31" i="5" s="1"/>
  <c r="AI31" i="5" s="1"/>
  <c r="AJ31" i="5" s="1"/>
  <c r="AK31" i="5" s="1"/>
  <c r="AL31" i="5" s="1"/>
  <c r="AM31" i="5" s="1"/>
  <c r="AN31" i="5" s="1"/>
  <c r="AO31" i="5" s="1"/>
  <c r="AP31" i="5" s="1"/>
  <c r="AQ31" i="5" s="1"/>
  <c r="AR31" i="5" s="1"/>
  <c r="AS31" i="5" s="1"/>
  <c r="AT31" i="5" s="1"/>
  <c r="AU31" i="5" s="1"/>
  <c r="AV31" i="5" s="1"/>
  <c r="AW31" i="5" s="1"/>
  <c r="AX31" i="5" s="1"/>
  <c r="AY31" i="5" s="1"/>
  <c r="AZ31" i="5" s="1"/>
  <c r="BA31" i="5" s="1"/>
  <c r="BB31" i="5" s="1"/>
  <c r="BC31" i="5" s="1"/>
  <c r="BD31" i="5" s="1"/>
  <c r="BE31" i="5" s="1"/>
  <c r="BF31" i="5" s="1"/>
  <c r="BG31" i="5" s="1"/>
  <c r="BH31" i="5" s="1"/>
  <c r="BI31" i="5" s="1"/>
  <c r="BJ31" i="5" s="1"/>
  <c r="BK31" i="5" s="1"/>
  <c r="BL31" i="5" s="1"/>
  <c r="BM31" i="5" s="1"/>
  <c r="BN31" i="5" s="1"/>
  <c r="BO31" i="5" s="1"/>
  <c r="BP31" i="5" s="1"/>
  <c r="BQ31" i="5" s="1"/>
  <c r="BR31" i="5" s="1"/>
  <c r="BS31" i="5" s="1"/>
  <c r="BT31" i="5" s="1"/>
  <c r="BU31" i="5" s="1"/>
  <c r="BV31" i="5" s="1"/>
  <c r="BW31" i="5" s="1"/>
  <c r="BX31" i="5" s="1"/>
  <c r="BY31" i="5" s="1"/>
  <c r="BZ31" i="5" s="1"/>
  <c r="CA31" i="5" s="1"/>
  <c r="CB31" i="5" s="1"/>
  <c r="CC31" i="5" s="1"/>
  <c r="CD31" i="5" s="1"/>
  <c r="CE31" i="5" s="1"/>
  <c r="CF31" i="5" s="1"/>
  <c r="CG31" i="5" s="1"/>
  <c r="CH31" i="5" s="1"/>
  <c r="AB32" i="5"/>
  <c r="AC32" i="5" s="1"/>
  <c r="AD32" i="5" s="1"/>
  <c r="AE32" i="5" s="1"/>
  <c r="AF32" i="5" s="1"/>
  <c r="AG32" i="5" s="1"/>
  <c r="AH32" i="5" s="1"/>
  <c r="AI32" i="5" s="1"/>
  <c r="AJ32" i="5" s="1"/>
  <c r="AK32" i="5" s="1"/>
  <c r="AL32" i="5" s="1"/>
  <c r="AM32" i="5" s="1"/>
  <c r="AN32" i="5" s="1"/>
  <c r="AO32" i="5" s="1"/>
  <c r="AP32" i="5" s="1"/>
  <c r="AQ32" i="5" s="1"/>
  <c r="AR32" i="5" s="1"/>
  <c r="AS32" i="5" s="1"/>
  <c r="AT32" i="5" s="1"/>
  <c r="AU32" i="5" s="1"/>
  <c r="AV32" i="5" s="1"/>
  <c r="AW32" i="5" s="1"/>
  <c r="AX32" i="5" s="1"/>
  <c r="AY32" i="5" s="1"/>
  <c r="AZ32" i="5" s="1"/>
  <c r="BA32" i="5" s="1"/>
  <c r="BB32" i="5" s="1"/>
  <c r="BC32" i="5" s="1"/>
  <c r="BD32" i="5" s="1"/>
  <c r="BE32" i="5" s="1"/>
  <c r="BF32" i="5" s="1"/>
  <c r="BG32" i="5" s="1"/>
  <c r="BH32" i="5" s="1"/>
  <c r="BI32" i="5" s="1"/>
  <c r="BJ32" i="5" s="1"/>
  <c r="BK32" i="5" s="1"/>
  <c r="BL32" i="5" s="1"/>
  <c r="BM32" i="5" s="1"/>
  <c r="BN32" i="5" s="1"/>
  <c r="BO32" i="5" s="1"/>
  <c r="BP32" i="5" s="1"/>
  <c r="BQ32" i="5" s="1"/>
  <c r="BR32" i="5" s="1"/>
  <c r="BS32" i="5" s="1"/>
  <c r="BT32" i="5" s="1"/>
  <c r="BU32" i="5" s="1"/>
  <c r="BV32" i="5" s="1"/>
  <c r="BW32" i="5" s="1"/>
  <c r="BX32" i="5" s="1"/>
  <c r="BY32" i="5" s="1"/>
  <c r="BZ32" i="5" s="1"/>
  <c r="CA32" i="5" s="1"/>
  <c r="CB32" i="5" s="1"/>
  <c r="CC32" i="5" s="1"/>
  <c r="CD32" i="5" s="1"/>
  <c r="CE32" i="5" s="1"/>
  <c r="CF32" i="5" s="1"/>
  <c r="CG32" i="5" s="1"/>
  <c r="CH32" i="5" s="1"/>
  <c r="G22" i="5"/>
  <c r="G11" i="5"/>
  <c r="H11" i="5" s="1"/>
  <c r="I11" i="5" s="1"/>
  <c r="J11" i="5" s="1"/>
  <c r="K11" i="5" s="1"/>
  <c r="L11" i="5" s="1"/>
  <c r="M11" i="5" s="1"/>
  <c r="N11" i="5" s="1"/>
  <c r="O11" i="5" s="1"/>
  <c r="P11" i="5" s="1"/>
  <c r="Q11" i="5" s="1"/>
  <c r="R11" i="5" s="1"/>
  <c r="S11" i="5" s="1"/>
  <c r="T11" i="5" s="1"/>
  <c r="U11" i="5" s="1"/>
  <c r="V11" i="5" s="1"/>
  <c r="W11" i="5" s="1"/>
  <c r="X11" i="5" s="1"/>
  <c r="Y11" i="5" s="1"/>
  <c r="Z11" i="5" s="1"/>
  <c r="AA11" i="5" s="1"/>
  <c r="AB11" i="5" s="1"/>
  <c r="AC11" i="5" s="1"/>
  <c r="AD11" i="5" s="1"/>
  <c r="AE11" i="5" s="1"/>
  <c r="AF11" i="5" s="1"/>
  <c r="AG11" i="5" s="1"/>
  <c r="AH11" i="5" s="1"/>
  <c r="AI11" i="5" s="1"/>
  <c r="AJ11" i="5" s="1"/>
  <c r="H36" i="5"/>
  <c r="H41" i="5" s="1"/>
  <c r="I23" i="5"/>
  <c r="H37" i="5"/>
  <c r="H42" i="5" s="1"/>
  <c r="I24" i="5"/>
  <c r="AU30" i="5" l="1"/>
  <c r="J23" i="5"/>
  <c r="I36" i="5"/>
  <c r="I41" i="5" s="1"/>
  <c r="G35" i="5"/>
  <c r="H22" i="5"/>
  <c r="J24" i="5"/>
  <c r="I37" i="5"/>
  <c r="I42" i="5" l="1"/>
  <c r="AV30" i="5"/>
  <c r="AW30" i="5" s="1"/>
  <c r="AX30" i="5" s="1"/>
  <c r="AY30" i="5" s="1"/>
  <c r="AZ30" i="5" s="1"/>
  <c r="BA30" i="5" s="1"/>
  <c r="BB30" i="5" s="1"/>
  <c r="BC30" i="5" s="1"/>
  <c r="BD30" i="5" s="1"/>
  <c r="BE30" i="5" s="1"/>
  <c r="BF30" i="5" s="1"/>
  <c r="BG30" i="5" s="1"/>
  <c r="BH30" i="5" s="1"/>
  <c r="BI30" i="5" s="1"/>
  <c r="BJ30" i="5" s="1"/>
  <c r="BK30" i="5" s="1"/>
  <c r="BL30" i="5" s="1"/>
  <c r="BM30" i="5" s="1"/>
  <c r="BN30" i="5" s="1"/>
  <c r="BO30" i="5" s="1"/>
  <c r="BP30" i="5" s="1"/>
  <c r="BQ30" i="5" s="1"/>
  <c r="BR30" i="5" s="1"/>
  <c r="BS30" i="5" s="1"/>
  <c r="BT30" i="5" s="1"/>
  <c r="BU30" i="5" s="1"/>
  <c r="BV30" i="5" s="1"/>
  <c r="BW30" i="5" s="1"/>
  <c r="BX30" i="5" s="1"/>
  <c r="BY30" i="5" s="1"/>
  <c r="BZ30" i="5" s="1"/>
  <c r="CA30" i="5" s="1"/>
  <c r="CB30" i="5" s="1"/>
  <c r="CC30" i="5" s="1"/>
  <c r="CD30" i="5" s="1"/>
  <c r="CE30" i="5" s="1"/>
  <c r="CF30" i="5" s="1"/>
  <c r="CG30" i="5" s="1"/>
  <c r="CH30" i="5" s="1"/>
  <c r="J37" i="5"/>
  <c r="J42" i="5" s="1"/>
  <c r="K24" i="5"/>
  <c r="K23" i="5"/>
  <c r="J36" i="5"/>
  <c r="J41" i="5" s="1"/>
  <c r="H35" i="5"/>
  <c r="I22" i="5"/>
  <c r="G40" i="5"/>
  <c r="G38" i="5"/>
  <c r="G43" i="5" l="1"/>
  <c r="G45" i="5" s="1"/>
  <c r="K36" i="5"/>
  <c r="K41" i="5" s="1"/>
  <c r="L23" i="5"/>
  <c r="J22" i="5"/>
  <c r="I35" i="5"/>
  <c r="K37" i="5"/>
  <c r="L24" i="5"/>
  <c r="H38" i="5"/>
  <c r="H40" i="5"/>
  <c r="H43" i="5" s="1"/>
  <c r="K42" i="5" l="1"/>
  <c r="H45" i="5"/>
  <c r="J35" i="5"/>
  <c r="K22" i="5"/>
  <c r="I38" i="5"/>
  <c r="I40" i="5"/>
  <c r="I43" i="5" s="1"/>
  <c r="L37" i="5"/>
  <c r="L42" i="5" s="1"/>
  <c r="M24" i="5"/>
  <c r="L36" i="5"/>
  <c r="L41" i="5" s="1"/>
  <c r="M23" i="5"/>
  <c r="I45" i="5" l="1"/>
  <c r="M36" i="5"/>
  <c r="M41" i="5" s="1"/>
  <c r="N23" i="5"/>
  <c r="M37" i="5"/>
  <c r="M42" i="5" s="1"/>
  <c r="N24" i="5"/>
  <c r="L22" i="5"/>
  <c r="K35" i="5"/>
  <c r="J40" i="5"/>
  <c r="J43" i="5" s="1"/>
  <c r="J38" i="5"/>
  <c r="K40" i="5" l="1"/>
  <c r="K43" i="5" s="1"/>
  <c r="K38" i="5"/>
  <c r="N36" i="5"/>
  <c r="N41" i="5" s="1"/>
  <c r="O23" i="5"/>
  <c r="L35" i="5"/>
  <c r="M22" i="5"/>
  <c r="J45" i="5"/>
  <c r="N37" i="5"/>
  <c r="O24" i="5"/>
  <c r="N42" i="5" l="1"/>
  <c r="O36" i="5"/>
  <c r="O41" i="5" s="1"/>
  <c r="P23" i="5"/>
  <c r="N22" i="5"/>
  <c r="M35" i="5"/>
  <c r="K45" i="5"/>
  <c r="P24" i="5"/>
  <c r="O37" i="5"/>
  <c r="O42" i="5" s="1"/>
  <c r="L38" i="5"/>
  <c r="L40" i="5"/>
  <c r="L43" i="5" s="1"/>
  <c r="L45" i="5" l="1"/>
  <c r="M38" i="5"/>
  <c r="M40" i="5"/>
  <c r="M43" i="5" s="1"/>
  <c r="N35" i="5"/>
  <c r="O22" i="5"/>
  <c r="Q24" i="5"/>
  <c r="P37" i="5"/>
  <c r="P42" i="5" s="1"/>
  <c r="P36" i="5"/>
  <c r="P41" i="5" s="1"/>
  <c r="Q23" i="5"/>
  <c r="O35" i="5" l="1"/>
  <c r="P22" i="5"/>
  <c r="N40" i="5"/>
  <c r="N43" i="5" s="1"/>
  <c r="N38" i="5"/>
  <c r="Q36" i="5"/>
  <c r="Q41" i="5" s="1"/>
  <c r="R23" i="5"/>
  <c r="Q37" i="5"/>
  <c r="Q42" i="5" s="1"/>
  <c r="R24" i="5"/>
  <c r="M45" i="5"/>
  <c r="N45" i="5" l="1"/>
  <c r="R37" i="5"/>
  <c r="R42" i="5" s="1"/>
  <c r="S24" i="5"/>
  <c r="S23" i="5"/>
  <c r="R36" i="5"/>
  <c r="R41" i="5" s="1"/>
  <c r="Q22" i="5"/>
  <c r="P35" i="5"/>
  <c r="O40" i="5"/>
  <c r="O43" i="5" s="1"/>
  <c r="O38" i="5"/>
  <c r="O45" i="5" l="1"/>
  <c r="T23" i="5"/>
  <c r="S36" i="5"/>
  <c r="S41" i="5" s="1"/>
  <c r="P38" i="5"/>
  <c r="P40" i="5"/>
  <c r="P43" i="5" s="1"/>
  <c r="T24" i="5"/>
  <c r="S37" i="5"/>
  <c r="S42" i="5" s="1"/>
  <c r="R22" i="5"/>
  <c r="Q35" i="5"/>
  <c r="Q38" i="5" l="1"/>
  <c r="Q40" i="5"/>
  <c r="Q43" i="5" s="1"/>
  <c r="S22" i="5"/>
  <c r="R35" i="5"/>
  <c r="P45" i="5"/>
  <c r="T37" i="5"/>
  <c r="T42" i="5" s="1"/>
  <c r="U24" i="5"/>
  <c r="T36" i="5"/>
  <c r="T41" i="5" s="1"/>
  <c r="U23" i="5"/>
  <c r="V24" i="5" l="1"/>
  <c r="U37" i="5"/>
  <c r="U42" i="5" s="1"/>
  <c r="S35" i="5"/>
  <c r="T22" i="5"/>
  <c r="R40" i="5"/>
  <c r="R43" i="5" s="1"/>
  <c r="R38" i="5"/>
  <c r="V23" i="5"/>
  <c r="U36" i="5"/>
  <c r="U41" i="5" s="1"/>
  <c r="Q45" i="5"/>
  <c r="V36" i="5" l="1"/>
  <c r="V41" i="5" s="1"/>
  <c r="W23" i="5"/>
  <c r="S38" i="5"/>
  <c r="S40" i="5"/>
  <c r="S43" i="5" s="1"/>
  <c r="T35" i="5"/>
  <c r="U22" i="5"/>
  <c r="R45" i="5"/>
  <c r="W24" i="5"/>
  <c r="V37" i="5"/>
  <c r="V42" i="5" s="1"/>
  <c r="S45" i="5" l="1"/>
  <c r="U35" i="5"/>
  <c r="V22" i="5"/>
  <c r="X23" i="5"/>
  <c r="W36" i="5"/>
  <c r="W41" i="5" s="1"/>
  <c r="W37" i="5"/>
  <c r="W42" i="5" s="1"/>
  <c r="X24" i="5"/>
  <c r="T40" i="5"/>
  <c r="T43" i="5" s="1"/>
  <c r="T38" i="5"/>
  <c r="X36" i="5" l="1"/>
  <c r="X41" i="5" s="1"/>
  <c r="Y23" i="5"/>
  <c r="X37" i="5"/>
  <c r="X42" i="5" s="1"/>
  <c r="Y24" i="5"/>
  <c r="V35" i="5"/>
  <c r="W22" i="5"/>
  <c r="U38" i="5"/>
  <c r="U40" i="5"/>
  <c r="U43" i="5" s="1"/>
  <c r="T45" i="5"/>
  <c r="Y37" i="5" l="1"/>
  <c r="Y42" i="5" s="1"/>
  <c r="Z24" i="5"/>
  <c r="U45" i="5"/>
  <c r="X22" i="5"/>
  <c r="W35" i="5"/>
  <c r="Y36" i="5"/>
  <c r="Y41" i="5" s="1"/>
  <c r="Z23" i="5"/>
  <c r="V40" i="5"/>
  <c r="V43" i="5" s="1"/>
  <c r="V38" i="5"/>
  <c r="AA23" i="5" l="1"/>
  <c r="Z36" i="5"/>
  <c r="Z41" i="5" s="1"/>
  <c r="V45" i="5"/>
  <c r="W38" i="5"/>
  <c r="W40" i="5"/>
  <c r="W43" i="5" s="1"/>
  <c r="AA24" i="5"/>
  <c r="Z37" i="5"/>
  <c r="Z42" i="5" s="1"/>
  <c r="Y22" i="5"/>
  <c r="X35" i="5"/>
  <c r="W45" i="5" l="1"/>
  <c r="Y35" i="5"/>
  <c r="Z22" i="5"/>
  <c r="AA37" i="5"/>
  <c r="AA42" i="5" s="1"/>
  <c r="AB24" i="5"/>
  <c r="X40" i="5"/>
  <c r="X43" i="5" s="1"/>
  <c r="X38" i="5"/>
  <c r="AB23" i="5"/>
  <c r="AA36" i="5"/>
  <c r="AA41" i="5" s="1"/>
  <c r="AB37" i="5" l="1"/>
  <c r="AB42" i="5" s="1"/>
  <c r="AC24" i="5"/>
  <c r="AB36" i="5"/>
  <c r="AB41" i="5" s="1"/>
  <c r="AC23" i="5"/>
  <c r="X45" i="5"/>
  <c r="Z35" i="5"/>
  <c r="AA22" i="5"/>
  <c r="Y38" i="5"/>
  <c r="Y40" i="5"/>
  <c r="Y43" i="5" s="1"/>
  <c r="Y45" i="5" l="1"/>
  <c r="AC36" i="5"/>
  <c r="AC41" i="5" s="1"/>
  <c r="AD23" i="5"/>
  <c r="AB22" i="5"/>
  <c r="AA35" i="5"/>
  <c r="Z38" i="5"/>
  <c r="Z40" i="5"/>
  <c r="Z43" i="5" s="1"/>
  <c r="AC37" i="5"/>
  <c r="AC42" i="5" s="1"/>
  <c r="AD24" i="5"/>
  <c r="AC22" i="5" l="1"/>
  <c r="AB35" i="5"/>
  <c r="AA40" i="5"/>
  <c r="AA43" i="5" s="1"/>
  <c r="AA38" i="5"/>
  <c r="Z45" i="5"/>
  <c r="AE23" i="5"/>
  <c r="AD36" i="5"/>
  <c r="AD41" i="5" s="1"/>
  <c r="AD37" i="5"/>
  <c r="AD42" i="5" s="1"/>
  <c r="AE24" i="5"/>
  <c r="AA45" i="5" l="1"/>
  <c r="AF23" i="5"/>
  <c r="AE36" i="5"/>
  <c r="AE41" i="5" s="1"/>
  <c r="AB38" i="5"/>
  <c r="AB40" i="5"/>
  <c r="AB43" i="5" s="1"/>
  <c r="AE37" i="5"/>
  <c r="AE42" i="5" s="1"/>
  <c r="AF24" i="5"/>
  <c r="AD22" i="5"/>
  <c r="AC35" i="5"/>
  <c r="AC38" i="5" l="1"/>
  <c r="AC40" i="5"/>
  <c r="AC43" i="5" s="1"/>
  <c r="AE22" i="5"/>
  <c r="AD35" i="5"/>
  <c r="AB45" i="5"/>
  <c r="AF37" i="5"/>
  <c r="AF42" i="5" s="1"/>
  <c r="AG24" i="5"/>
  <c r="AF36" i="5"/>
  <c r="AF41" i="5" s="1"/>
  <c r="AG23" i="5"/>
  <c r="AC45" i="5" l="1"/>
  <c r="AG37" i="5"/>
  <c r="AG42" i="5" s="1"/>
  <c r="AH24" i="5"/>
  <c r="AF22" i="5"/>
  <c r="AE35" i="5"/>
  <c r="AD38" i="5"/>
  <c r="AD40" i="5"/>
  <c r="AD43" i="5" s="1"/>
  <c r="AH23" i="5"/>
  <c r="AG36" i="5"/>
  <c r="AG41" i="5" s="1"/>
  <c r="AD45" i="5" l="1"/>
  <c r="AI23" i="5"/>
  <c r="AH36" i="5"/>
  <c r="AH41" i="5" s="1"/>
  <c r="AG22" i="5"/>
  <c r="AF35" i="5"/>
  <c r="AE40" i="5"/>
  <c r="AE43" i="5" s="1"/>
  <c r="AE38" i="5"/>
  <c r="AH37" i="5"/>
  <c r="AH42" i="5" s="1"/>
  <c r="AI24" i="5"/>
  <c r="AF40" i="5" l="1"/>
  <c r="AF43" i="5" s="1"/>
  <c r="AF38" i="5"/>
  <c r="AG35" i="5"/>
  <c r="AH22" i="5"/>
  <c r="AI37" i="5"/>
  <c r="AI42" i="5" s="1"/>
  <c r="AJ24" i="5"/>
  <c r="AE45" i="5"/>
  <c r="AI36" i="5"/>
  <c r="AI41" i="5" s="1"/>
  <c r="AJ23" i="5"/>
  <c r="AF45" i="5" l="1"/>
  <c r="AG40" i="5"/>
  <c r="AG43" i="5" s="1"/>
  <c r="AG38" i="5"/>
  <c r="AI22" i="5"/>
  <c r="AH35" i="5"/>
  <c r="AK24" i="5"/>
  <c r="AJ37" i="5"/>
  <c r="AJ42" i="5" s="1"/>
  <c r="AJ36" i="5"/>
  <c r="AJ41" i="5" s="1"/>
  <c r="AK23" i="5"/>
  <c r="AK36" i="5" l="1"/>
  <c r="AK41" i="5" s="1"/>
  <c r="AL23" i="5"/>
  <c r="AI35" i="5"/>
  <c r="AJ22" i="5"/>
  <c r="AH38" i="5"/>
  <c r="AH40" i="5"/>
  <c r="AH43" i="5" s="1"/>
  <c r="AG45" i="5"/>
  <c r="AK37" i="5"/>
  <c r="AK42" i="5" s="1"/>
  <c r="AL24" i="5"/>
  <c r="AI40" i="5" l="1"/>
  <c r="AI43" i="5" s="1"/>
  <c r="AI38" i="5"/>
  <c r="AJ35" i="5"/>
  <c r="AK22" i="5"/>
  <c r="AM23" i="5"/>
  <c r="AL36" i="5"/>
  <c r="AL41" i="5" s="1"/>
  <c r="AL37" i="5"/>
  <c r="AL42" i="5" s="1"/>
  <c r="AM24" i="5"/>
  <c r="AH45" i="5"/>
  <c r="AN24" i="5" l="1"/>
  <c r="AM37" i="5"/>
  <c r="AM42" i="5" s="1"/>
  <c r="AJ38" i="5"/>
  <c r="AJ40" i="5"/>
  <c r="AJ43" i="5" s="1"/>
  <c r="AL22" i="5"/>
  <c r="AK35" i="5"/>
  <c r="AI45" i="5"/>
  <c r="AM36" i="5"/>
  <c r="AM41" i="5" s="1"/>
  <c r="AN23" i="5"/>
  <c r="AJ45" i="5" l="1"/>
  <c r="AK38" i="5"/>
  <c r="AK40" i="5"/>
  <c r="AK43" i="5" s="1"/>
  <c r="AO23" i="5"/>
  <c r="AN36" i="5"/>
  <c r="AN41" i="5" s="1"/>
  <c r="AL35" i="5"/>
  <c r="AM22" i="5"/>
  <c r="AN37" i="5"/>
  <c r="AN42" i="5" s="1"/>
  <c r="AO24" i="5"/>
  <c r="AO36" i="5" l="1"/>
  <c r="AO41" i="5" s="1"/>
  <c r="AP23" i="5"/>
  <c r="AM35" i="5"/>
  <c r="AN22" i="5"/>
  <c r="AL40" i="5"/>
  <c r="AL43" i="5" s="1"/>
  <c r="AL38" i="5"/>
  <c r="AK45" i="5"/>
  <c r="AP24" i="5"/>
  <c r="AO37" i="5"/>
  <c r="AO42" i="5" s="1"/>
  <c r="AP37" i="5" l="1"/>
  <c r="AP42" i="5" s="1"/>
  <c r="AQ24" i="5"/>
  <c r="AM38" i="5"/>
  <c r="AM40" i="5"/>
  <c r="AM43" i="5" s="1"/>
  <c r="AO22" i="5"/>
  <c r="AN35" i="5"/>
  <c r="AL45" i="5"/>
  <c r="AP36" i="5"/>
  <c r="AP41" i="5" s="1"/>
  <c r="AQ23" i="5"/>
  <c r="AM45" i="5" l="1"/>
  <c r="AN38" i="5"/>
  <c r="AN40" i="5"/>
  <c r="AN43" i="5" s="1"/>
  <c r="AQ37" i="5"/>
  <c r="AQ42" i="5" s="1"/>
  <c r="AR24" i="5"/>
  <c r="AR23" i="5"/>
  <c r="AQ36" i="5"/>
  <c r="AQ41" i="5" s="1"/>
  <c r="AP22" i="5"/>
  <c r="AO35" i="5"/>
  <c r="AP35" i="5" l="1"/>
  <c r="AQ22" i="5"/>
  <c r="AR36" i="5"/>
  <c r="AR41" i="5" s="1"/>
  <c r="AS23" i="5"/>
  <c r="AN45" i="5"/>
  <c r="AO40" i="5"/>
  <c r="AO43" i="5" s="1"/>
  <c r="AO38" i="5"/>
  <c r="AS24" i="5"/>
  <c r="AR37" i="5"/>
  <c r="AR42" i="5" s="1"/>
  <c r="AO45" i="5" l="1"/>
  <c r="AS36" i="5"/>
  <c r="AS41" i="5" s="1"/>
  <c r="AT23" i="5"/>
  <c r="AT24" i="5"/>
  <c r="AS37" i="5"/>
  <c r="AS42" i="5" s="1"/>
  <c r="AR22" i="5"/>
  <c r="AQ35" i="5"/>
  <c r="AP38" i="5"/>
  <c r="AP40" i="5"/>
  <c r="AP43" i="5" s="1"/>
  <c r="AP45" i="5" l="1"/>
  <c r="AU24" i="5"/>
  <c r="AT37" i="5"/>
  <c r="AT42" i="5" s="1"/>
  <c r="AQ38" i="5"/>
  <c r="AQ40" i="5"/>
  <c r="AQ43" i="5" s="1"/>
  <c r="AU23" i="5"/>
  <c r="AT36" i="5"/>
  <c r="AT41" i="5" s="1"/>
  <c r="AR35" i="5"/>
  <c r="AS22" i="5"/>
  <c r="AQ45" i="5" l="1"/>
  <c r="AR38" i="5"/>
  <c r="AR40" i="5"/>
  <c r="AR43" i="5" s="1"/>
  <c r="AU36" i="5"/>
  <c r="AU41" i="5" s="1"/>
  <c r="AV23" i="5"/>
  <c r="AU37" i="5"/>
  <c r="AU42" i="5" s="1"/>
  <c r="AV24" i="5"/>
  <c r="AS35" i="5"/>
  <c r="AT22" i="5"/>
  <c r="AT35" i="5" l="1"/>
  <c r="AU22" i="5"/>
  <c r="AS40" i="5"/>
  <c r="AS43" i="5" s="1"/>
  <c r="AS38" i="5"/>
  <c r="AW23" i="5"/>
  <c r="AV36" i="5"/>
  <c r="AV41" i="5" s="1"/>
  <c r="AV37" i="5"/>
  <c r="AV42" i="5" s="1"/>
  <c r="AW24" i="5"/>
  <c r="AR45" i="5"/>
  <c r="AS45" i="5" l="1"/>
  <c r="AX24" i="5"/>
  <c r="AW37" i="5"/>
  <c r="AW42" i="5" s="1"/>
  <c r="AU35" i="5"/>
  <c r="AV22" i="5"/>
  <c r="AX23" i="5"/>
  <c r="AW36" i="5"/>
  <c r="AW41" i="5" s="1"/>
  <c r="AT38" i="5"/>
  <c r="AT40" i="5"/>
  <c r="AT43" i="5" s="1"/>
  <c r="AT45" i="5" l="1"/>
  <c r="AU38" i="5"/>
  <c r="AU40" i="5"/>
  <c r="AU43" i="5" s="1"/>
  <c r="AX36" i="5"/>
  <c r="AX41" i="5" s="1"/>
  <c r="AY23" i="5"/>
  <c r="AV35" i="5"/>
  <c r="AW22" i="5"/>
  <c r="AX37" i="5"/>
  <c r="AX42" i="5" s="1"/>
  <c r="AY24" i="5"/>
  <c r="AU45" i="5" l="1"/>
  <c r="AW35" i="5"/>
  <c r="AX22" i="5"/>
  <c r="AV40" i="5"/>
  <c r="AV43" i="5" s="1"/>
  <c r="AV38" i="5"/>
  <c r="AZ23" i="5"/>
  <c r="AY36" i="5"/>
  <c r="AY41" i="5" s="1"/>
  <c r="AZ24" i="5"/>
  <c r="AY37" i="5"/>
  <c r="AY42" i="5" s="1"/>
  <c r="AV45" i="5" l="1"/>
  <c r="AZ37" i="5"/>
  <c r="AZ42" i="5" s="1"/>
  <c r="BA24" i="5"/>
  <c r="AX35" i="5"/>
  <c r="AY22" i="5"/>
  <c r="AZ36" i="5"/>
  <c r="AZ41" i="5" s="1"/>
  <c r="BA23" i="5"/>
  <c r="AW38" i="5"/>
  <c r="AW40" i="5"/>
  <c r="AW43" i="5" s="1"/>
  <c r="AW45" i="5" l="1"/>
  <c r="AX40" i="5"/>
  <c r="AX43" i="5" s="1"/>
  <c r="AX38" i="5"/>
  <c r="BA36" i="5"/>
  <c r="BA41" i="5" s="1"/>
  <c r="BB23" i="5"/>
  <c r="BA37" i="5"/>
  <c r="BA42" i="5" s="1"/>
  <c r="BB24" i="5"/>
  <c r="AY35" i="5"/>
  <c r="AZ22" i="5"/>
  <c r="AX45" i="5" l="1"/>
  <c r="AY38" i="5"/>
  <c r="AY40" i="5"/>
  <c r="AY43" i="5" s="1"/>
  <c r="BB37" i="5"/>
  <c r="BB42" i="5" s="1"/>
  <c r="BC24" i="5"/>
  <c r="AZ35" i="5"/>
  <c r="BA22" i="5"/>
  <c r="BB36" i="5"/>
  <c r="BB41" i="5" s="1"/>
  <c r="BC23" i="5"/>
  <c r="AY45" i="5" l="1"/>
  <c r="BC36" i="5"/>
  <c r="BC41" i="5" s="1"/>
  <c r="BD23" i="5"/>
  <c r="BB22" i="5"/>
  <c r="BA35" i="5"/>
  <c r="BD24" i="5"/>
  <c r="BC37" i="5"/>
  <c r="BC42" i="5" s="1"/>
  <c r="AZ38" i="5"/>
  <c r="AZ40" i="5"/>
  <c r="AZ43" i="5" s="1"/>
  <c r="BA38" i="5" l="1"/>
  <c r="BA40" i="5"/>
  <c r="BA43" i="5" s="1"/>
  <c r="AZ45" i="5"/>
  <c r="BB35" i="5"/>
  <c r="BC22" i="5"/>
  <c r="BD36" i="5"/>
  <c r="BD41" i="5" s="1"/>
  <c r="BE23" i="5"/>
  <c r="BD37" i="5"/>
  <c r="BD42" i="5" s="1"/>
  <c r="BE24" i="5"/>
  <c r="BB38" i="5" l="1"/>
  <c r="BB40" i="5"/>
  <c r="BB43" i="5" s="1"/>
  <c r="BF23" i="5"/>
  <c r="BE36" i="5"/>
  <c r="BE41" i="5" s="1"/>
  <c r="BF24" i="5"/>
  <c r="BE37" i="5"/>
  <c r="BE42" i="5" s="1"/>
  <c r="BC35" i="5"/>
  <c r="BD22" i="5"/>
  <c r="BA45" i="5"/>
  <c r="BD35" i="5" l="1"/>
  <c r="BE22" i="5"/>
  <c r="BC40" i="5"/>
  <c r="BC43" i="5" s="1"/>
  <c r="BC38" i="5"/>
  <c r="BF36" i="5"/>
  <c r="BF41" i="5" s="1"/>
  <c r="BG23" i="5"/>
  <c r="BG24" i="5"/>
  <c r="BF37" i="5"/>
  <c r="BF42" i="5" s="1"/>
  <c r="BB45" i="5"/>
  <c r="BC45" i="5" l="1"/>
  <c r="BG36" i="5"/>
  <c r="BG41" i="5" s="1"/>
  <c r="BH23" i="5"/>
  <c r="BE35" i="5"/>
  <c r="BF22" i="5"/>
  <c r="BG37" i="5"/>
  <c r="BG42" i="5" s="1"/>
  <c r="BH24" i="5"/>
  <c r="BD40" i="5"/>
  <c r="BD43" i="5" s="1"/>
  <c r="BD38" i="5"/>
  <c r="BD45" i="5" l="1"/>
  <c r="BF35" i="5"/>
  <c r="BG22" i="5"/>
  <c r="BE40" i="5"/>
  <c r="BE43" i="5" s="1"/>
  <c r="BE38" i="5"/>
  <c r="BI24" i="5"/>
  <c r="BH37" i="5"/>
  <c r="BH42" i="5" s="1"/>
  <c r="BH36" i="5"/>
  <c r="BH41" i="5" s="1"/>
  <c r="BI23" i="5"/>
  <c r="BE45" i="5" l="1"/>
  <c r="BG35" i="5"/>
  <c r="BH22" i="5"/>
  <c r="BI36" i="5"/>
  <c r="BI41" i="5" s="1"/>
  <c r="BJ23" i="5"/>
  <c r="BI37" i="5"/>
  <c r="BI42" i="5" s="1"/>
  <c r="BJ24" i="5"/>
  <c r="BF38" i="5"/>
  <c r="BF40" i="5"/>
  <c r="BF43" i="5" s="1"/>
  <c r="BF45" i="5" l="1"/>
  <c r="BK23" i="5"/>
  <c r="BJ36" i="5"/>
  <c r="BJ41" i="5" s="1"/>
  <c r="BK24" i="5"/>
  <c r="BJ37" i="5"/>
  <c r="BJ42" i="5" s="1"/>
  <c r="BH35" i="5"/>
  <c r="BI22" i="5"/>
  <c r="BG38" i="5"/>
  <c r="BG40" i="5"/>
  <c r="BG43" i="5" s="1"/>
  <c r="BG45" i="5" l="1"/>
  <c r="BK37" i="5"/>
  <c r="BK42" i="5" s="1"/>
  <c r="BL24" i="5"/>
  <c r="BI35" i="5"/>
  <c r="BJ22" i="5"/>
  <c r="BH38" i="5"/>
  <c r="BH40" i="5"/>
  <c r="BH43" i="5" s="1"/>
  <c r="BL23" i="5"/>
  <c r="BK36" i="5"/>
  <c r="BK41" i="5" s="1"/>
  <c r="BH45" i="5" l="1"/>
  <c r="BL36" i="5"/>
  <c r="BL41" i="5" s="1"/>
  <c r="BM23" i="5"/>
  <c r="BI38" i="5"/>
  <c r="BI40" i="5"/>
  <c r="BI43" i="5" s="1"/>
  <c r="BJ35" i="5"/>
  <c r="BK22" i="5"/>
  <c r="BM24" i="5"/>
  <c r="BL37" i="5"/>
  <c r="BL42" i="5" s="1"/>
  <c r="BM37" i="5" l="1"/>
  <c r="BM42" i="5" s="1"/>
  <c r="BN24" i="5"/>
  <c r="BI45" i="5"/>
  <c r="BL22" i="5"/>
  <c r="BK35" i="5"/>
  <c r="BM36" i="5"/>
  <c r="BM41" i="5" s="1"/>
  <c r="BN23" i="5"/>
  <c r="BJ38" i="5"/>
  <c r="BJ40" i="5"/>
  <c r="BJ43" i="5" s="1"/>
  <c r="BJ45" i="5" l="1"/>
  <c r="BN36" i="5"/>
  <c r="BN41" i="5" s="1"/>
  <c r="BO23" i="5"/>
  <c r="BN37" i="5"/>
  <c r="BN42" i="5" s="1"/>
  <c r="BO24" i="5"/>
  <c r="BL35" i="5"/>
  <c r="BM22" i="5"/>
  <c r="BK38" i="5"/>
  <c r="BK40" i="5"/>
  <c r="BK43" i="5" s="1"/>
  <c r="BK45" i="5" l="1"/>
  <c r="BO37" i="5"/>
  <c r="BO42" i="5" s="1"/>
  <c r="BP24" i="5"/>
  <c r="BM35" i="5"/>
  <c r="BN22" i="5"/>
  <c r="BO36" i="5"/>
  <c r="BO41" i="5" s="1"/>
  <c r="BP23" i="5"/>
  <c r="BL40" i="5"/>
  <c r="BL43" i="5" s="1"/>
  <c r="BL38" i="5"/>
  <c r="BP36" i="5" l="1"/>
  <c r="BP41" i="5" s="1"/>
  <c r="BQ23" i="5"/>
  <c r="BP37" i="5"/>
  <c r="BP42" i="5" s="1"/>
  <c r="BQ24" i="5"/>
  <c r="BM38" i="5"/>
  <c r="BM40" i="5"/>
  <c r="BM43" i="5" s="1"/>
  <c r="BL45" i="5"/>
  <c r="BN35" i="5"/>
  <c r="BO22" i="5"/>
  <c r="BR24" i="5" l="1"/>
  <c r="BQ37" i="5"/>
  <c r="BQ42" i="5" s="1"/>
  <c r="BQ36" i="5"/>
  <c r="BQ41" i="5" s="1"/>
  <c r="BR23" i="5"/>
  <c r="BN40" i="5"/>
  <c r="BN43" i="5" s="1"/>
  <c r="BN38" i="5"/>
  <c r="BO35" i="5"/>
  <c r="BP22" i="5"/>
  <c r="BM45" i="5"/>
  <c r="BP35" i="5" l="1"/>
  <c r="BQ22" i="5"/>
  <c r="BO38" i="5"/>
  <c r="BO40" i="5"/>
  <c r="BO43" i="5" s="1"/>
  <c r="BS23" i="5"/>
  <c r="BR36" i="5"/>
  <c r="BR41" i="5" s="1"/>
  <c r="BN45" i="5"/>
  <c r="BS24" i="5"/>
  <c r="BR37" i="5"/>
  <c r="BR42" i="5" s="1"/>
  <c r="BS37" i="5" l="1"/>
  <c r="BS42" i="5" s="1"/>
  <c r="BT24" i="5"/>
  <c r="BO45" i="5"/>
  <c r="BQ35" i="5"/>
  <c r="BR22" i="5"/>
  <c r="BS36" i="5"/>
  <c r="BS41" i="5" s="1"/>
  <c r="BT23" i="5"/>
  <c r="BP38" i="5"/>
  <c r="BP40" i="5"/>
  <c r="BP43" i="5" s="1"/>
  <c r="BP45" i="5" l="1"/>
  <c r="BQ40" i="5"/>
  <c r="BQ43" i="5" s="1"/>
  <c r="BQ38" i="5"/>
  <c r="BU23" i="5"/>
  <c r="BT36" i="5"/>
  <c r="BT41" i="5" s="1"/>
  <c r="BU24" i="5"/>
  <c r="BT37" i="5"/>
  <c r="BT42" i="5" s="1"/>
  <c r="BR35" i="5"/>
  <c r="BS22" i="5"/>
  <c r="BR38" i="5" l="1"/>
  <c r="BR40" i="5"/>
  <c r="BR43" i="5" s="1"/>
  <c r="BU36" i="5"/>
  <c r="BU41" i="5" s="1"/>
  <c r="BV23" i="5"/>
  <c r="BS35" i="5"/>
  <c r="BT22" i="5"/>
  <c r="BQ45" i="5"/>
  <c r="BU37" i="5"/>
  <c r="BU42" i="5" s="1"/>
  <c r="BV24" i="5"/>
  <c r="BU22" i="5" l="1"/>
  <c r="BT35" i="5"/>
  <c r="BW23" i="5"/>
  <c r="BV36" i="5"/>
  <c r="BV41" i="5" s="1"/>
  <c r="BW24" i="5"/>
  <c r="BV37" i="5"/>
  <c r="BV42" i="5" s="1"/>
  <c r="BS40" i="5"/>
  <c r="BS43" i="5" s="1"/>
  <c r="BS38" i="5"/>
  <c r="BR45" i="5"/>
  <c r="BS45" i="5" l="1"/>
  <c r="BW36" i="5"/>
  <c r="BW41" i="5" s="1"/>
  <c r="BX23" i="5"/>
  <c r="BT40" i="5"/>
  <c r="BT43" i="5" s="1"/>
  <c r="BT38" i="5"/>
  <c r="BW37" i="5"/>
  <c r="BW42" i="5" s="1"/>
  <c r="BX24" i="5"/>
  <c r="BV22" i="5"/>
  <c r="BU35" i="5"/>
  <c r="BT45" i="5" l="1"/>
  <c r="BU38" i="5"/>
  <c r="BU40" i="5"/>
  <c r="BU43" i="5" s="1"/>
  <c r="BW22" i="5"/>
  <c r="BV35" i="5"/>
  <c r="BX37" i="5"/>
  <c r="BX42" i="5" s="1"/>
  <c r="BY24" i="5"/>
  <c r="BY23" i="5"/>
  <c r="BX36" i="5"/>
  <c r="BX41" i="5" s="1"/>
  <c r="BU45" i="5" l="1"/>
  <c r="BV40" i="5"/>
  <c r="BV43" i="5" s="1"/>
  <c r="BV38" i="5"/>
  <c r="BY36" i="5"/>
  <c r="BY41" i="5" s="1"/>
  <c r="BZ23" i="5"/>
  <c r="BX22" i="5"/>
  <c r="BW35" i="5"/>
  <c r="BY37" i="5"/>
  <c r="BY42" i="5" s="1"/>
  <c r="BZ24" i="5"/>
  <c r="CA24" i="5" l="1"/>
  <c r="BZ37" i="5"/>
  <c r="BZ42" i="5" s="1"/>
  <c r="CA23" i="5"/>
  <c r="BZ36" i="5"/>
  <c r="BZ41" i="5" s="1"/>
  <c r="BW38" i="5"/>
  <c r="BW40" i="5"/>
  <c r="BW43" i="5" s="1"/>
  <c r="BV45" i="5"/>
  <c r="BX35" i="5"/>
  <c r="BY22" i="5"/>
  <c r="CA36" i="5" l="1"/>
  <c r="CA41" i="5" s="1"/>
  <c r="CB23" i="5"/>
  <c r="BY35" i="5"/>
  <c r="BZ22" i="5"/>
  <c r="BX38" i="5"/>
  <c r="BX40" i="5"/>
  <c r="BX43" i="5" s="1"/>
  <c r="BW45" i="5"/>
  <c r="CA37" i="5"/>
  <c r="CA42" i="5" s="1"/>
  <c r="CB24" i="5"/>
  <c r="CB36" i="5" l="1"/>
  <c r="CB41" i="5" s="1"/>
  <c r="CC23" i="5"/>
  <c r="BY38" i="5"/>
  <c r="BY40" i="5"/>
  <c r="BY43" i="5" s="1"/>
  <c r="CC24" i="5"/>
  <c r="CB37" i="5"/>
  <c r="CB42" i="5" s="1"/>
  <c r="BX45" i="5"/>
  <c r="BZ35" i="5"/>
  <c r="CA22" i="5"/>
  <c r="BY45" i="5" l="1"/>
  <c r="CA35" i="5"/>
  <c r="CB22" i="5"/>
  <c r="CC36" i="5"/>
  <c r="CC41" i="5" s="1"/>
  <c r="CD23" i="5"/>
  <c r="BZ38" i="5"/>
  <c r="BZ40" i="5"/>
  <c r="BZ43" i="5" s="1"/>
  <c r="CC37" i="5"/>
  <c r="CC42" i="5" s="1"/>
  <c r="CD24" i="5"/>
  <c r="CB35" i="5" l="1"/>
  <c r="CC22" i="5"/>
  <c r="BZ45" i="5"/>
  <c r="CA40" i="5"/>
  <c r="CA43" i="5" s="1"/>
  <c r="CA38" i="5"/>
  <c r="CD37" i="5"/>
  <c r="CD42" i="5" s="1"/>
  <c r="CE24" i="5"/>
  <c r="CE23" i="5"/>
  <c r="CD36" i="5"/>
  <c r="CD41" i="5" s="1"/>
  <c r="CF23" i="5" l="1"/>
  <c r="CE36" i="5"/>
  <c r="CE41" i="5" s="1"/>
  <c r="CE37" i="5"/>
  <c r="CE42" i="5" s="1"/>
  <c r="CF24" i="5"/>
  <c r="CC35" i="5"/>
  <c r="CD22" i="5"/>
  <c r="CA45" i="5"/>
  <c r="CB40" i="5"/>
  <c r="CB43" i="5" s="1"/>
  <c r="CB38" i="5"/>
  <c r="CB45" i="5" l="1"/>
  <c r="CE22" i="5"/>
  <c r="CD35" i="5"/>
  <c r="CG24" i="5"/>
  <c r="CF37" i="5"/>
  <c r="CF42" i="5" s="1"/>
  <c r="CC38" i="5"/>
  <c r="CC40" i="5"/>
  <c r="CC43" i="5" s="1"/>
  <c r="CF36" i="5"/>
  <c r="CF41" i="5" s="1"/>
  <c r="CG23" i="5"/>
  <c r="CG36" i="5" l="1"/>
  <c r="CG41" i="5" s="1"/>
  <c r="CH23" i="5"/>
  <c r="CH36" i="5" s="1"/>
  <c r="CG37" i="5"/>
  <c r="CG42" i="5" s="1"/>
  <c r="CH24" i="5"/>
  <c r="CH37" i="5" s="1"/>
  <c r="CD38" i="5"/>
  <c r="CD40" i="5"/>
  <c r="CD43" i="5" s="1"/>
  <c r="CC45" i="5"/>
  <c r="CF22" i="5"/>
  <c r="CE35" i="5"/>
  <c r="CH41" i="5" l="1"/>
  <c r="K34" i="1" s="1"/>
  <c r="AA35" i="6" s="1"/>
  <c r="K33" i="1"/>
  <c r="AA32" i="6" s="1"/>
  <c r="CH42" i="5"/>
  <c r="O34" i="1" s="1"/>
  <c r="AM35" i="6" s="1"/>
  <c r="O33" i="1"/>
  <c r="AM32" i="6" s="1"/>
  <c r="CE38" i="5"/>
  <c r="CE40" i="5"/>
  <c r="CE43" i="5" s="1"/>
  <c r="CF35" i="5"/>
  <c r="CG22" i="5"/>
  <c r="CD45" i="5"/>
  <c r="O35" i="1" l="1"/>
  <c r="AM38" i="6" s="1"/>
  <c r="K35" i="1"/>
  <c r="AA38" i="6" s="1"/>
  <c r="CF38" i="5"/>
  <c r="CF40" i="5"/>
  <c r="CF43" i="5" s="1"/>
  <c r="CG35" i="5"/>
  <c r="CH22" i="5"/>
  <c r="CH35" i="5" s="1"/>
  <c r="CE45" i="5"/>
  <c r="G33" i="1" l="1"/>
  <c r="O32" i="6" s="1"/>
  <c r="CG38" i="5"/>
  <c r="CG40" i="5"/>
  <c r="CG43" i="5" s="1"/>
  <c r="CH40" i="5"/>
  <c r="CH38" i="5"/>
  <c r="CF45" i="5"/>
  <c r="C33" i="1" l="1"/>
  <c r="C32" i="6" s="1"/>
  <c r="CH43" i="5"/>
  <c r="C34" i="1" s="1"/>
  <c r="C35" i="6" s="1"/>
  <c r="G34" i="1"/>
  <c r="CI38" i="5"/>
  <c r="CJ38" i="5" s="1"/>
  <c r="CG45" i="5"/>
  <c r="G35" i="1" l="1"/>
  <c r="O35" i="6"/>
  <c r="CI43" i="5"/>
  <c r="CJ43" i="5" s="1"/>
  <c r="CH45" i="5"/>
  <c r="CI45" i="5" s="1"/>
  <c r="C35" i="1" l="1"/>
  <c r="C38" i="6" s="1"/>
  <c r="O3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Jaakke, Jurgen (jja)</author>
  </authors>
  <commentList>
    <comment ref="C8" authorId="0" shapeId="0" xr:uid="{C4F87910-52EC-4221-8695-97551A7146F2}">
      <text>
        <r>
          <rPr>
            <b/>
            <sz val="9"/>
            <color indexed="81"/>
            <rFont val="Tahoma"/>
            <family val="2"/>
          </rPr>
          <t>Jaakke, Jurgen (jja):</t>
        </r>
        <r>
          <rPr>
            <sz val="9"/>
            <color indexed="81"/>
            <rFont val="Tahoma"/>
            <family val="2"/>
          </rPr>
          <t xml:space="preserve">
De landelijke vernieuwingsgraad is 1,33% (100%/75jaar). Hier moet de verwachte toekomstige ver</t>
        </r>
      </text>
    </comment>
    <comment ref="C26" authorId="0" shapeId="0" xr:uid="{B1B5666F-FFE0-4E3F-ADAB-88392920B96F}">
      <text>
        <r>
          <rPr>
            <b/>
            <sz val="9"/>
            <color indexed="81"/>
            <rFont val="Tahoma"/>
            <family val="2"/>
          </rPr>
          <t>Jaakke, Jurgen (jja):</t>
        </r>
        <r>
          <rPr>
            <sz val="9"/>
            <color indexed="81"/>
            <rFont val="Tahoma"/>
            <family val="2"/>
          </rPr>
          <t xml:space="preserve">
Procentueel gezien, het aandeel monumentaal oppervlak.</t>
        </r>
      </text>
    </comment>
    <comment ref="H26" authorId="0" shapeId="0" xr:uid="{31ACA0A8-5B84-4EA8-8B88-0D05E5768212}">
      <text>
        <r>
          <rPr>
            <b/>
            <sz val="9"/>
            <color indexed="81"/>
            <rFont val="Tahoma"/>
            <family val="2"/>
          </rPr>
          <t>Jaakke, Jurgen (jja):</t>
        </r>
        <r>
          <rPr>
            <sz val="9"/>
            <color indexed="81"/>
            <rFont val="Tahoma"/>
            <family val="2"/>
          </rPr>
          <t xml:space="preserve">
Aandeel monumentaal oppervlak dat additioneel wordt verduurzaamd.
</t>
        </r>
      </text>
    </comment>
  </commentList>
</comments>
</file>

<file path=xl/sharedStrings.xml><?xml version="1.0" encoding="utf-8"?>
<sst xmlns="http://schemas.openxmlformats.org/spreadsheetml/2006/main" count="128" uniqueCount="93">
  <si>
    <t>Ambtelijke huisvesting</t>
  </si>
  <si>
    <t>Investering m² BVO</t>
  </si>
  <si>
    <t>Vastgoedcategorie</t>
  </si>
  <si>
    <t>Onderwijs</t>
  </si>
  <si>
    <t>%</t>
  </si>
  <si>
    <t>Bestaand budget</t>
  </si>
  <si>
    <t>Vloeropp. m² BVO</t>
  </si>
  <si>
    <t>Add. Verduurzaming</t>
  </si>
  <si>
    <t>Aardgasvrij</t>
  </si>
  <si>
    <t>Welzijn</t>
  </si>
  <si>
    <t>Cultuur</t>
  </si>
  <si>
    <t>Sport</t>
  </si>
  <si>
    <t>Overig gemeentelijk bezit</t>
  </si>
  <si>
    <t>m² BVO</t>
  </si>
  <si>
    <t>Input</t>
  </si>
  <si>
    <t>95% CO2-reductie in jaar:</t>
  </si>
  <si>
    <t>Jaren tot doelstelling</t>
  </si>
  <si>
    <t>Afschrijftermijn (jaren)</t>
  </si>
  <si>
    <t>Totale kosten</t>
  </si>
  <si>
    <t xml:space="preserve">Totaal </t>
  </si>
  <si>
    <t>Circulariteitopslag</t>
  </si>
  <si>
    <t>Meerprijs circulariteit</t>
  </si>
  <si>
    <t>Afschrijvingslasten</t>
  </si>
  <si>
    <t>Rentelasten</t>
  </si>
  <si>
    <t>Output</t>
  </si>
  <si>
    <t>m² BVO monumentaal opp.</t>
  </si>
  <si>
    <t>Monumentenopslag (m² BVO)</t>
  </si>
  <si>
    <t>Huidig jaar</t>
  </si>
  <si>
    <t>Vernieuwingsgraad (per jaar)</t>
  </si>
  <si>
    <t>Investeringskosten</t>
  </si>
  <si>
    <t>Gebouwen</t>
  </si>
  <si>
    <t>Kengetallen zijn inclusief btw; prijspeil 2019; opgesteld door Republiq</t>
  </si>
  <si>
    <t>Nee</t>
  </si>
  <si>
    <t>Renteomslagpercentage</t>
  </si>
  <si>
    <t>Investering regulier</t>
  </si>
  <si>
    <t>Investering additioneel</t>
  </si>
  <si>
    <t>Investering gasloos</t>
  </si>
  <si>
    <t>Afschrijftermijn</t>
  </si>
  <si>
    <t>Jaar</t>
  </si>
  <si>
    <t xml:space="preserve">Jaren tot doelstelling </t>
  </si>
  <si>
    <t>Rentepercentage</t>
  </si>
  <si>
    <t>Geinvesteerd</t>
  </si>
  <si>
    <t>Bijkomende Afschrijvingslasten</t>
  </si>
  <si>
    <t>Afnemende afschrijvingslasten</t>
  </si>
  <si>
    <t>Totale Afschrijvingslasten</t>
  </si>
  <si>
    <t>Totale bijkomende sfschrijvingslasten</t>
  </si>
  <si>
    <t>Totale afnemende afschrijvingslasten</t>
  </si>
  <si>
    <t>Totaal</t>
  </si>
  <si>
    <t>Totale kapitaalslasten</t>
  </si>
  <si>
    <t>Jaar (2020=1)</t>
  </si>
  <si>
    <t>Afschrijvingslasten (maximale piek)</t>
  </si>
  <si>
    <t>Rentelasten (maximale piek)</t>
  </si>
  <si>
    <t>Jaarlijkse kapitaalslasten (maximale piek))</t>
  </si>
  <si>
    <t>Afschrijftermijn add. verd. (jaren)</t>
  </si>
  <si>
    <t>95% CO2 reductie in jaar:</t>
  </si>
  <si>
    <t>Vernieuwingsgraad (%)</t>
  </si>
  <si>
    <t>Renteomslagpercentage (%)</t>
  </si>
  <si>
    <t>Monumentaal oppervlak (%)</t>
  </si>
  <si>
    <t>Ambtelijke Huisvesting m² BVO</t>
  </si>
  <si>
    <t>Onderwijs m² BVO</t>
  </si>
  <si>
    <t>Sport m² BVO</t>
  </si>
  <si>
    <t>Cultuur m² BVO</t>
  </si>
  <si>
    <t>Welzijn m² BVO</t>
  </si>
  <si>
    <t>Overig gemeentelijk bezit m² BVO</t>
  </si>
  <si>
    <t>Investeringskosten totaal per sector</t>
  </si>
  <si>
    <t>Investeringskosten regulier per sector</t>
  </si>
  <si>
    <t>Investeringskosten additioneel per sector</t>
  </si>
  <si>
    <t>Investeringskosten naar aardgasvrij per sector</t>
  </si>
  <si>
    <t>Portefeuille oppervlak m² BVO</t>
  </si>
  <si>
    <t>Percentage reguliere vervanging</t>
  </si>
  <si>
    <t>Percentage additionele vervanging</t>
  </si>
  <si>
    <t>Percentage naar aardgasvrij</t>
  </si>
  <si>
    <t>Circulariteitsopslag (15%)</t>
  </si>
  <si>
    <t>Afschrijftermijn gebouwen (jaren)</t>
  </si>
  <si>
    <t>Totale opslag monumenten en circulariteit</t>
  </si>
  <si>
    <t>Regulier</t>
  </si>
  <si>
    <t>Additioneel</t>
  </si>
  <si>
    <t>Naar aardgasvrij</t>
  </si>
  <si>
    <t>Totale investeringskosten</t>
  </si>
  <si>
    <t>Investeringskosten reguliere vervanging</t>
  </si>
  <si>
    <t>Investeringskosten additionele verduurz.</t>
  </si>
  <si>
    <t>Investeringskosten naar aardgasvrij</t>
  </si>
  <si>
    <t>Kapitaalslasten (maximale piek)</t>
  </si>
  <si>
    <t>Afschrijvingslasten reguliere vervanging</t>
  </si>
  <si>
    <t>Afschrijvingslasten additionele verduurz.</t>
  </si>
  <si>
    <t>Afschrijvingslasten naar aardgasvrij</t>
  </si>
  <si>
    <t>Rentelasten reguliere vervanging</t>
  </si>
  <si>
    <t>Rentelasten additionele verduurz.</t>
  </si>
  <si>
    <t>Rentelasten naar aardgasvrij</t>
  </si>
  <si>
    <t>Kapitaalslasten reguliere vervanging</t>
  </si>
  <si>
    <t>Kapitaalslasten additionele verduurz.</t>
  </si>
  <si>
    <t>Kapitaalslasten naar aardgasvrij</t>
  </si>
  <si>
    <t>https://www.rvo.nl/onderwerpen/duurzaam-ondernemen/gebouwen/verduurzaming-utiliteitsbouw/maatschappelijk-vastgoed/ontzorgingsprogramma-maatschappelijk-vastgoed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</si>
</sst>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164" formatCode="_ &quot;€&quot;\ * #,##0_ ;_ &quot;€&quot;\ * \-#,##0_ ;_ &quot;€&quot;\ * &quot;-&quot;??_ ;_ @_ "/>
    <numFmt numFmtId="165" formatCode="&quot;€&quot;\ #,##0"/>
    <numFmt numFmtId="166" formatCode="0.0%"/>
  </numFmts>
  <fonts count="18" x14ac:knownFonts="1">
    <font>
      <sz val="11"/>
      <color theme="1"/>
      <name val="Segoe UI"/>
      <family val="2"/>
      <scheme val="minor"/>
    </font>
    <font>
      <sz val="11"/>
      <color theme="1"/>
      <name val="Segoe UI"/>
      <family val="2"/>
      <scheme val="minor"/>
    </font>
    <font>
      <b/>
      <sz val="11"/>
      <color theme="0"/>
      <name val="Segoe UI"/>
      <family val="2"/>
      <scheme val="minor"/>
    </font>
    <font>
      <b/>
      <sz val="11"/>
      <color theme="1"/>
      <name val="Segoe UI"/>
      <family val="2"/>
      <scheme val="minor"/>
    </font>
    <font>
      <sz val="11"/>
      <name val="Segoe UI"/>
      <family val="2"/>
      <scheme val="minor"/>
    </font>
    <font>
      <b/>
      <sz val="11"/>
      <name val="Segoe UI"/>
      <family val="2"/>
      <scheme val="minor"/>
    </font>
    <font>
      <i/>
      <sz val="11"/>
      <color theme="1"/>
      <name val="Segoe UI"/>
      <family val="2"/>
      <scheme val="minor"/>
    </font>
    <font>
      <sz val="9"/>
      <color indexed="81"/>
      <name val="Tahoma"/>
      <family val="2"/>
    </font>
    <font>
      <b/>
      <sz val="9"/>
      <color indexed="81"/>
      <name val="Tahoma"/>
      <family val="2"/>
    </font>
    <font>
      <b/>
      <sz val="10"/>
      <name val="Segoe UI Semibold"/>
      <family val="2"/>
    </font>
    <font>
      <b/>
      <sz val="10"/>
      <color theme="0"/>
      <name val="Segoe UI Semibold"/>
      <family val="2"/>
    </font>
    <font>
      <sz val="11"/>
      <color theme="1"/>
      <name val="Segoe UI Semibold"/>
      <family val="2"/>
    </font>
    <font>
      <sz val="10"/>
      <color theme="1"/>
      <name val="Segoe UI Semibold"/>
      <family val="2"/>
    </font>
    <font>
      <sz val="9"/>
      <color theme="1"/>
      <name val="Segoe UI Semibold"/>
      <family val="2"/>
    </font>
    <font>
      <b/>
      <sz val="14"/>
      <name val="Segoe UI Semibold"/>
      <family val="2"/>
    </font>
    <font>
      <b/>
      <sz val="14"/>
      <color theme="0"/>
      <name val="Segoe UI Semibold"/>
      <family val="2"/>
    </font>
    <font>
      <u/>
      <sz val="11"/>
      <color theme="10"/>
      <name val="Segoe UI"/>
      <family val="2"/>
      <scheme val="minor"/>
    </font>
    <font>
      <u/>
      <sz val="10"/>
      <color theme="10"/>
      <name val="Segoe UI"/>
      <family val="2"/>
      <scheme val="minor"/>
    </font>
  </fonts>
  <fills count="13">
    <fill>
      <patternFill patternType="none"/>
    </fill>
    <fill>
      <patternFill patternType="gray125"/>
    </fill>
    <fill>
      <patternFill patternType="solid">
        <fgColor rgb="FF143360"/>
        <bgColor indexed="64"/>
      </patternFill>
    </fill>
    <fill>
      <patternFill patternType="solid">
        <fgColor rgb="FF00A0F0"/>
        <bgColor indexed="64"/>
      </patternFill>
    </fill>
    <fill>
      <patternFill patternType="solid">
        <fgColor rgb="FF007A37"/>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theme="1" tint="0.34998626667073579"/>
        <bgColor indexed="64"/>
      </patternFill>
    </fill>
  </fills>
  <borders count="1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153">
    <xf numFmtId="0" fontId="0" fillId="0" borderId="0" xfId="0"/>
    <xf numFmtId="164" fontId="0" fillId="0" borderId="0" xfId="1" applyNumberFormat="1" applyFont="1"/>
    <xf numFmtId="9" fontId="0" fillId="0" borderId="0" xfId="2" applyFont="1"/>
    <xf numFmtId="164" fontId="0" fillId="0" borderId="0" xfId="0" applyNumberFormat="1"/>
    <xf numFmtId="0" fontId="5" fillId="0" borderId="0" xfId="0" applyFont="1"/>
    <xf numFmtId="0" fontId="4" fillId="5" borderId="1" xfId="0" applyFont="1" applyFill="1" applyBorder="1"/>
    <xf numFmtId="0" fontId="0" fillId="5" borderId="2" xfId="0" applyFill="1" applyBorder="1"/>
    <xf numFmtId="0" fontId="0" fillId="5" borderId="3" xfId="0" applyFont="1" applyFill="1" applyBorder="1"/>
    <xf numFmtId="0" fontId="0" fillId="5" borderId="4" xfId="0" applyFill="1" applyBorder="1"/>
    <xf numFmtId="0" fontId="0" fillId="5" borderId="5" xfId="0" applyFont="1" applyFill="1" applyBorder="1"/>
    <xf numFmtId="0" fontId="0" fillId="5" borderId="1" xfId="0" applyFill="1" applyBorder="1"/>
    <xf numFmtId="0" fontId="0" fillId="5" borderId="3" xfId="0" applyFill="1" applyBorder="1"/>
    <xf numFmtId="164" fontId="0" fillId="5" borderId="4" xfId="1" applyNumberFormat="1" applyFont="1" applyFill="1" applyBorder="1"/>
    <xf numFmtId="0" fontId="0" fillId="5" borderId="5" xfId="0" applyFill="1" applyBorder="1"/>
    <xf numFmtId="9" fontId="2" fillId="2" borderId="7" xfId="2" applyFont="1" applyFill="1" applyBorder="1"/>
    <xf numFmtId="0" fontId="2" fillId="2" borderId="7" xfId="0" applyFont="1" applyFill="1" applyBorder="1"/>
    <xf numFmtId="9" fontId="2" fillId="3" borderId="7" xfId="2" applyFont="1" applyFill="1" applyBorder="1"/>
    <xf numFmtId="0" fontId="2" fillId="3" borderId="7" xfId="0" applyFont="1" applyFill="1" applyBorder="1"/>
    <xf numFmtId="9" fontId="2" fillId="4" borderId="7" xfId="2" applyFont="1" applyFill="1" applyBorder="1"/>
    <xf numFmtId="0" fontId="2" fillId="4" borderId="7" xfId="0" applyFont="1" applyFill="1" applyBorder="1"/>
    <xf numFmtId="0" fontId="0" fillId="5" borderId="0" xfId="0" applyFill="1" applyBorder="1"/>
    <xf numFmtId="3" fontId="0" fillId="5" borderId="0" xfId="0" applyNumberFormat="1" applyFill="1" applyBorder="1"/>
    <xf numFmtId="9" fontId="0" fillId="5" borderId="0" xfId="2" applyFont="1" applyFill="1" applyBorder="1"/>
    <xf numFmtId="164" fontId="0" fillId="5" borderId="0" xfId="1" applyNumberFormat="1" applyFont="1" applyFill="1" applyBorder="1"/>
    <xf numFmtId="164" fontId="0" fillId="5" borderId="8" xfId="1" applyNumberFormat="1" applyFont="1" applyFill="1" applyBorder="1"/>
    <xf numFmtId="9" fontId="0" fillId="5" borderId="8" xfId="2" applyFont="1" applyFill="1" applyBorder="1"/>
    <xf numFmtId="0" fontId="0" fillId="5" borderId="8" xfId="0" applyFill="1" applyBorder="1"/>
    <xf numFmtId="164" fontId="0" fillId="5" borderId="8" xfId="0" applyNumberFormat="1" applyFill="1" applyBorder="1"/>
    <xf numFmtId="164" fontId="0" fillId="5" borderId="6" xfId="0" applyNumberFormat="1" applyFill="1" applyBorder="1"/>
    <xf numFmtId="9" fontId="2" fillId="2" borderId="8" xfId="2" applyFont="1" applyFill="1" applyBorder="1"/>
    <xf numFmtId="0" fontId="2" fillId="2" borderId="8" xfId="0" applyFont="1" applyFill="1" applyBorder="1"/>
    <xf numFmtId="9" fontId="2" fillId="3" borderId="8" xfId="2" applyFont="1" applyFill="1" applyBorder="1"/>
    <xf numFmtId="0" fontId="2" fillId="3" borderId="8" xfId="0" applyFont="1" applyFill="1" applyBorder="1"/>
    <xf numFmtId="9" fontId="2" fillId="4" borderId="8" xfId="2" applyFont="1" applyFill="1" applyBorder="1"/>
    <xf numFmtId="0" fontId="2" fillId="4" borderId="8" xfId="0" applyFont="1" applyFill="1" applyBorder="1"/>
    <xf numFmtId="0" fontId="0" fillId="5" borderId="6" xfId="0" applyFill="1" applyBorder="1"/>
    <xf numFmtId="3" fontId="0" fillId="5" borderId="6" xfId="1" applyNumberFormat="1" applyFont="1" applyFill="1" applyBorder="1"/>
    <xf numFmtId="3" fontId="0" fillId="5" borderId="8" xfId="0" applyNumberFormat="1" applyFill="1" applyBorder="1"/>
    <xf numFmtId="165" fontId="0" fillId="5" borderId="2" xfId="0" applyNumberFormat="1" applyFill="1" applyBorder="1"/>
    <xf numFmtId="165" fontId="0" fillId="5" borderId="4" xfId="0" applyNumberFormat="1" applyFill="1" applyBorder="1"/>
    <xf numFmtId="165" fontId="0" fillId="5" borderId="6" xfId="0" applyNumberFormat="1" applyFill="1" applyBorder="1"/>
    <xf numFmtId="0" fontId="3" fillId="0" borderId="0" xfId="0" applyFont="1"/>
    <xf numFmtId="9" fontId="0" fillId="5" borderId="0" xfId="2" applyNumberFormat="1" applyFont="1" applyFill="1" applyBorder="1"/>
    <xf numFmtId="3" fontId="0" fillId="5" borderId="9" xfId="0" applyNumberFormat="1" applyFill="1" applyBorder="1"/>
    <xf numFmtId="164" fontId="0" fillId="5" borderId="9" xfId="1" applyNumberFormat="1" applyFont="1" applyFill="1" applyBorder="1"/>
    <xf numFmtId="164" fontId="0" fillId="5" borderId="10" xfId="1" applyNumberFormat="1" applyFont="1" applyFill="1" applyBorder="1"/>
    <xf numFmtId="9" fontId="0" fillId="5" borderId="9" xfId="2" applyFont="1" applyFill="1" applyBorder="1"/>
    <xf numFmtId="3" fontId="0" fillId="5" borderId="0" xfId="1" applyNumberFormat="1" applyFont="1" applyFill="1" applyBorder="1"/>
    <xf numFmtId="164" fontId="0" fillId="5" borderId="0" xfId="0" applyNumberFormat="1" applyFill="1" applyBorder="1"/>
    <xf numFmtId="164" fontId="0" fillId="5" borderId="4" xfId="0" applyNumberFormat="1" applyFill="1" applyBorder="1"/>
    <xf numFmtId="0" fontId="0" fillId="5" borderId="11" xfId="0" applyFill="1" applyBorder="1"/>
    <xf numFmtId="165" fontId="0" fillId="0" borderId="0" xfId="0" applyNumberFormat="1" applyFill="1" applyBorder="1"/>
    <xf numFmtId="9" fontId="0" fillId="5" borderId="7" xfId="2" applyNumberFormat="1" applyFont="1" applyFill="1" applyBorder="1"/>
    <xf numFmtId="9" fontId="0" fillId="5" borderId="5" xfId="2" applyNumberFormat="1" applyFont="1" applyFill="1" applyBorder="1"/>
    <xf numFmtId="9" fontId="0" fillId="5" borderId="11" xfId="2" applyNumberFormat="1" applyFont="1" applyFill="1" applyBorder="1"/>
    <xf numFmtId="0" fontId="0" fillId="0" borderId="0" xfId="0" applyBorder="1"/>
    <xf numFmtId="164" fontId="0" fillId="0" borderId="0" xfId="0" applyNumberFormat="1" applyBorder="1"/>
    <xf numFmtId="0" fontId="4" fillId="5" borderId="3" xfId="0" applyFont="1" applyFill="1" applyBorder="1"/>
    <xf numFmtId="10" fontId="0" fillId="5" borderId="4" xfId="2" applyNumberFormat="1" applyFont="1" applyFill="1" applyBorder="1"/>
    <xf numFmtId="9" fontId="0" fillId="5" borderId="6" xfId="2" applyFont="1" applyFill="1" applyBorder="1"/>
    <xf numFmtId="0" fontId="0" fillId="6" borderId="2" xfId="0" applyFill="1" applyBorder="1" applyProtection="1">
      <protection locked="0"/>
    </xf>
    <xf numFmtId="0" fontId="0" fillId="6" borderId="4" xfId="0" applyFill="1" applyBorder="1" applyProtection="1">
      <protection locked="0"/>
    </xf>
    <xf numFmtId="10" fontId="0" fillId="6" borderId="4" xfId="2" applyNumberFormat="1" applyFont="1" applyFill="1" applyBorder="1" applyProtection="1">
      <protection locked="0"/>
    </xf>
    <xf numFmtId="3" fontId="0" fillId="6" borderId="2" xfId="0" applyNumberFormat="1" applyFill="1" applyBorder="1" applyProtection="1">
      <protection locked="0"/>
    </xf>
    <xf numFmtId="3" fontId="0" fillId="6" borderId="4" xfId="0" applyNumberFormat="1" applyFill="1" applyBorder="1" applyProtection="1">
      <protection locked="0"/>
    </xf>
    <xf numFmtId="3" fontId="0" fillId="6" borderId="10" xfId="0" applyNumberFormat="1" applyFill="1" applyBorder="1" applyProtection="1">
      <protection locked="0"/>
    </xf>
    <xf numFmtId="9" fontId="0" fillId="6" borderId="0" xfId="2" applyFont="1" applyFill="1" applyBorder="1" applyProtection="1">
      <protection locked="0"/>
    </xf>
    <xf numFmtId="0" fontId="0" fillId="6" borderId="0" xfId="0" applyFill="1" applyBorder="1" applyAlignment="1" applyProtection="1">
      <alignment horizontal="right"/>
      <protection locked="0"/>
    </xf>
    <xf numFmtId="0" fontId="0" fillId="6" borderId="4" xfId="0" applyFill="1" applyBorder="1"/>
    <xf numFmtId="0" fontId="6" fillId="5" borderId="3" xfId="0" applyFont="1" applyFill="1" applyBorder="1"/>
    <xf numFmtId="0" fontId="0" fillId="0" borderId="0" xfId="0" applyFont="1" applyFill="1" applyBorder="1"/>
    <xf numFmtId="9" fontId="0" fillId="0" borderId="0" xfId="2" applyFont="1" applyFill="1" applyBorder="1"/>
    <xf numFmtId="0" fontId="0" fillId="0" borderId="0" xfId="0" applyFill="1" applyBorder="1"/>
    <xf numFmtId="164" fontId="0" fillId="0" borderId="0" xfId="1" applyNumberFormat="1" applyFont="1" applyFill="1" applyBorder="1"/>
    <xf numFmtId="164" fontId="0" fillId="0" borderId="0" xfId="0" applyNumberFormat="1" applyFill="1" applyBorder="1"/>
    <xf numFmtId="0" fontId="0" fillId="5" borderId="7" xfId="0" applyFill="1" applyBorder="1"/>
    <xf numFmtId="9" fontId="0" fillId="5" borderId="7" xfId="2" applyFont="1" applyFill="1" applyBorder="1"/>
    <xf numFmtId="164" fontId="0" fillId="5" borderId="7" xfId="1" applyNumberFormat="1" applyFont="1" applyFill="1" applyBorder="1"/>
    <xf numFmtId="0" fontId="0" fillId="0" borderId="0" xfId="0" applyAlignment="1">
      <alignment horizontal="right"/>
    </xf>
    <xf numFmtId="164" fontId="0" fillId="0" borderId="0" xfId="1" applyNumberFormat="1" applyFont="1" applyAlignment="1">
      <alignment horizontal="right"/>
    </xf>
    <xf numFmtId="10" fontId="0" fillId="6" borderId="4" xfId="2" applyNumberFormat="1" applyFont="1" applyFill="1" applyBorder="1"/>
    <xf numFmtId="166" fontId="0" fillId="6" borderId="0" xfId="2" applyNumberFormat="1" applyFont="1" applyFill="1" applyBorder="1" applyProtection="1">
      <protection locked="0"/>
    </xf>
    <xf numFmtId="10" fontId="0" fillId="0" borderId="0" xfId="0" applyNumberFormat="1"/>
    <xf numFmtId="0" fontId="0" fillId="5" borderId="0" xfId="0" applyFill="1"/>
    <xf numFmtId="164" fontId="0" fillId="5" borderId="0" xfId="1" applyNumberFormat="1" applyFont="1" applyFill="1"/>
    <xf numFmtId="164" fontId="0" fillId="5" borderId="0" xfId="0" applyNumberFormat="1" applyFill="1"/>
    <xf numFmtId="10" fontId="0" fillId="5" borderId="0" xfId="0" applyNumberFormat="1" applyFill="1"/>
    <xf numFmtId="0" fontId="0" fillId="0" borderId="0" xfId="0" applyFill="1"/>
    <xf numFmtId="164" fontId="0" fillId="0" borderId="0" xfId="0" applyNumberFormat="1" applyFill="1"/>
    <xf numFmtId="0" fontId="0" fillId="6" borderId="1" xfId="0" applyFill="1" applyBorder="1"/>
    <xf numFmtId="0" fontId="0" fillId="6" borderId="2" xfId="0" applyFill="1" applyBorder="1"/>
    <xf numFmtId="0" fontId="0" fillId="6" borderId="5" xfId="0" applyFill="1" applyBorder="1"/>
    <xf numFmtId="10" fontId="0" fillId="6" borderId="6" xfId="0" applyNumberFormat="1" applyFill="1" applyBorder="1"/>
    <xf numFmtId="0" fontId="3" fillId="7" borderId="0" xfId="0" applyFont="1" applyFill="1"/>
    <xf numFmtId="0" fontId="0" fillId="8" borderId="0" xfId="0" applyFill="1"/>
    <xf numFmtId="164" fontId="0" fillId="8" borderId="0" xfId="0" applyNumberFormat="1" applyFill="1"/>
    <xf numFmtId="0" fontId="0" fillId="9" borderId="0" xfId="0" applyFill="1"/>
    <xf numFmtId="164" fontId="0" fillId="9" borderId="0" xfId="0" applyNumberFormat="1" applyFill="1"/>
    <xf numFmtId="165" fontId="0" fillId="0" borderId="0" xfId="0" applyNumberFormat="1"/>
    <xf numFmtId="0" fontId="0" fillId="11" borderId="0" xfId="0" applyFill="1"/>
    <xf numFmtId="0" fontId="12" fillId="11" borderId="0" xfId="0" applyFont="1" applyFill="1"/>
    <xf numFmtId="0" fontId="13" fillId="11" borderId="0" xfId="0" applyFont="1" applyFill="1"/>
    <xf numFmtId="0" fontId="11" fillId="11" borderId="0" xfId="0" applyFont="1" applyFill="1"/>
    <xf numFmtId="0" fontId="12" fillId="10" borderId="0" xfId="0" applyFont="1" applyFill="1"/>
    <xf numFmtId="0" fontId="12" fillId="5" borderId="0" xfId="0" applyFont="1" applyFill="1"/>
    <xf numFmtId="0" fontId="13" fillId="5" borderId="0" xfId="0" applyFont="1" applyFill="1"/>
    <xf numFmtId="0" fontId="11" fillId="12" borderId="0" xfId="0" applyFont="1" applyFill="1"/>
    <xf numFmtId="0" fontId="0" fillId="12" borderId="0" xfId="0" applyFill="1"/>
    <xf numFmtId="0" fontId="11" fillId="12" borderId="0" xfId="0" applyFont="1" applyFill="1" applyProtection="1">
      <protection locked="0"/>
    </xf>
    <xf numFmtId="0" fontId="11" fillId="11" borderId="0" xfId="0" applyFont="1" applyFill="1" applyProtection="1"/>
    <xf numFmtId="0" fontId="12" fillId="11" borderId="0" xfId="0" applyFont="1" applyFill="1" applyProtection="1"/>
    <xf numFmtId="0" fontId="17" fillId="11" borderId="0" xfId="3" applyFont="1" applyFill="1"/>
    <xf numFmtId="0" fontId="17" fillId="11" borderId="0" xfId="3" applyFont="1" applyFill="1" applyProtection="1">
      <protection locked="0"/>
    </xf>
    <xf numFmtId="0" fontId="0" fillId="12" borderId="0" xfId="0" applyFill="1" applyProtection="1">
      <protection locked="0"/>
    </xf>
    <xf numFmtId="165" fontId="12" fillId="8" borderId="0" xfId="0" applyNumberFormat="1" applyFont="1" applyFill="1" applyAlignment="1">
      <alignment horizontal="center" vertical="center"/>
    </xf>
    <xf numFmtId="0" fontId="12" fillId="8" borderId="0" xfId="0" applyFont="1" applyFill="1" applyAlignment="1">
      <alignment horizontal="center" vertical="top"/>
    </xf>
    <xf numFmtId="165" fontId="12" fillId="8" borderId="0" xfId="1" applyNumberFormat="1" applyFont="1" applyFill="1" applyAlignment="1">
      <alignment horizontal="center" vertical="center"/>
    </xf>
    <xf numFmtId="3" fontId="12" fillId="6" borderId="12" xfId="0" applyNumberFormat="1" applyFont="1" applyFill="1" applyBorder="1" applyAlignment="1" applyProtection="1">
      <alignment horizontal="left" vertical="center"/>
      <protection locked="0"/>
    </xf>
    <xf numFmtId="3" fontId="12" fillId="6" borderId="13" xfId="0" applyNumberFormat="1" applyFont="1" applyFill="1" applyBorder="1" applyAlignment="1" applyProtection="1">
      <alignment horizontal="left" vertical="center"/>
      <protection locked="0"/>
    </xf>
    <xf numFmtId="3" fontId="12" fillId="6" borderId="14" xfId="0" applyNumberFormat="1" applyFont="1" applyFill="1" applyBorder="1" applyAlignment="1" applyProtection="1">
      <alignment horizontal="left" vertical="center"/>
      <protection locked="0"/>
    </xf>
    <xf numFmtId="0" fontId="12" fillId="6" borderId="12" xfId="0" applyFont="1" applyFill="1" applyBorder="1" applyAlignment="1" applyProtection="1">
      <alignment horizontal="left" vertical="center"/>
      <protection locked="0"/>
    </xf>
    <xf numFmtId="0" fontId="12" fillId="6" borderId="13" xfId="0" applyFont="1" applyFill="1" applyBorder="1" applyAlignment="1" applyProtection="1">
      <alignment horizontal="left" vertical="center"/>
      <protection locked="0"/>
    </xf>
    <xf numFmtId="0" fontId="12" fillId="6" borderId="14" xfId="0" applyFont="1" applyFill="1" applyBorder="1" applyAlignment="1" applyProtection="1">
      <alignment horizontal="left" vertical="center"/>
      <protection locked="0"/>
    </xf>
    <xf numFmtId="10" fontId="12" fillId="6" borderId="12" xfId="0" applyNumberFormat="1" applyFont="1" applyFill="1" applyBorder="1" applyAlignment="1" applyProtection="1">
      <alignment horizontal="left" vertical="center"/>
      <protection locked="0"/>
    </xf>
    <xf numFmtId="10" fontId="12" fillId="6" borderId="12" xfId="2" applyNumberFormat="1" applyFont="1" applyFill="1" applyBorder="1" applyAlignment="1" applyProtection="1">
      <alignment horizontal="left" vertical="center"/>
      <protection locked="0"/>
    </xf>
    <xf numFmtId="10" fontId="12" fillId="6" borderId="13" xfId="2" applyNumberFormat="1" applyFont="1" applyFill="1" applyBorder="1" applyAlignment="1" applyProtection="1">
      <alignment horizontal="left" vertical="center"/>
      <protection locked="0"/>
    </xf>
    <xf numFmtId="10" fontId="12" fillId="6" borderId="14" xfId="2" applyNumberFormat="1" applyFont="1" applyFill="1" applyBorder="1" applyAlignment="1" applyProtection="1">
      <alignment horizontal="left" vertical="center"/>
      <protection locked="0"/>
    </xf>
    <xf numFmtId="0" fontId="9" fillId="8" borderId="0" xfId="0" applyFont="1" applyFill="1" applyAlignment="1">
      <alignment horizontal="center" vertical="top"/>
    </xf>
    <xf numFmtId="0" fontId="10" fillId="2" borderId="0" xfId="0" applyFont="1" applyFill="1" applyAlignment="1">
      <alignment horizontal="center" vertical="top"/>
    </xf>
    <xf numFmtId="0" fontId="10" fillId="3" borderId="0" xfId="0" applyFont="1" applyFill="1" applyAlignment="1">
      <alignment horizontal="center" vertical="top"/>
    </xf>
    <xf numFmtId="0" fontId="10" fillId="4" borderId="0" xfId="0" applyFont="1" applyFill="1" applyAlignment="1">
      <alignment horizontal="center" vertical="top"/>
    </xf>
    <xf numFmtId="3" fontId="14" fillId="8" borderId="0" xfId="0" applyNumberFormat="1" applyFont="1" applyFill="1" applyAlignment="1">
      <alignment horizontal="center" vertical="center"/>
    </xf>
    <xf numFmtId="0" fontId="14" fillId="8" borderId="0" xfId="0" applyFont="1" applyFill="1" applyAlignment="1">
      <alignment horizontal="center" vertical="center"/>
    </xf>
    <xf numFmtId="9" fontId="15" fillId="2" borderId="0" xfId="0" applyNumberFormat="1" applyFont="1" applyFill="1" applyAlignment="1">
      <alignment horizontal="center" vertical="center"/>
    </xf>
    <xf numFmtId="0" fontId="15" fillId="2" borderId="0" xfId="0" applyFont="1" applyFill="1" applyAlignment="1">
      <alignment horizontal="center" vertical="center"/>
    </xf>
    <xf numFmtId="9" fontId="15" fillId="3" borderId="0" xfId="0" applyNumberFormat="1" applyFont="1" applyFill="1" applyAlignment="1">
      <alignment horizontal="center" vertical="center"/>
    </xf>
    <xf numFmtId="0" fontId="15" fillId="3" borderId="0" xfId="0" applyFont="1" applyFill="1" applyAlignment="1">
      <alignment horizontal="center" vertical="center"/>
    </xf>
    <xf numFmtId="9" fontId="15" fillId="4" borderId="0" xfId="0" applyNumberFormat="1" applyFont="1" applyFill="1" applyAlignment="1">
      <alignment horizontal="center" vertical="center"/>
    </xf>
    <xf numFmtId="0" fontId="15" fillId="4" borderId="0" xfId="0" applyFont="1" applyFill="1" applyAlignment="1">
      <alignment horizontal="center" vertical="center"/>
    </xf>
    <xf numFmtId="0" fontId="2" fillId="4" borderId="2" xfId="0" applyFont="1" applyFill="1" applyBorder="1" applyAlignment="1">
      <alignment horizontal="left" wrapText="1"/>
    </xf>
    <xf numFmtId="0" fontId="2" fillId="4" borderId="6" xfId="0" applyFont="1" applyFill="1" applyBorder="1" applyAlignment="1">
      <alignment horizontal="left" wrapText="1"/>
    </xf>
    <xf numFmtId="0" fontId="3" fillId="5" borderId="1" xfId="0" applyFont="1" applyFill="1" applyBorder="1" applyAlignment="1">
      <alignment horizontal="left"/>
    </xf>
    <xf numFmtId="0" fontId="3" fillId="5" borderId="5" xfId="0" applyFont="1" applyFill="1" applyBorder="1" applyAlignment="1">
      <alignment horizontal="left"/>
    </xf>
    <xf numFmtId="0" fontId="2" fillId="2" borderId="7" xfId="0" applyFont="1" applyFill="1" applyBorder="1" applyAlignment="1">
      <alignment horizontal="left" wrapText="1"/>
    </xf>
    <xf numFmtId="0" fontId="2" fillId="2" borderId="8" xfId="0" applyFont="1" applyFill="1" applyBorder="1" applyAlignment="1">
      <alignment horizontal="left" wrapText="1"/>
    </xf>
    <xf numFmtId="0" fontId="2" fillId="3" borderId="7" xfId="0" applyFont="1" applyFill="1" applyBorder="1" applyAlignment="1">
      <alignment horizontal="left" wrapText="1"/>
    </xf>
    <xf numFmtId="0" fontId="2" fillId="3" borderId="8" xfId="0" applyFont="1" applyFill="1" applyBorder="1" applyAlignment="1">
      <alignment horizontal="left" wrapText="1"/>
    </xf>
    <xf numFmtId="0" fontId="2" fillId="4" borderId="7" xfId="0" applyFont="1" applyFill="1" applyBorder="1" applyAlignment="1">
      <alignment horizontal="left" wrapText="1"/>
    </xf>
    <xf numFmtId="0" fontId="2" fillId="4" borderId="8" xfId="0" applyFont="1" applyFill="1" applyBorder="1" applyAlignment="1">
      <alignment horizontal="left" wrapText="1"/>
    </xf>
    <xf numFmtId="0" fontId="2" fillId="2" borderId="2" xfId="0" applyFont="1" applyFill="1" applyBorder="1" applyAlignment="1">
      <alignment horizontal="left" wrapText="1"/>
    </xf>
    <xf numFmtId="0" fontId="2" fillId="2" borderId="6" xfId="0" applyFont="1" applyFill="1" applyBorder="1" applyAlignment="1">
      <alignment horizontal="left" wrapText="1"/>
    </xf>
    <xf numFmtId="0" fontId="2" fillId="3" borderId="2" xfId="0" applyFont="1" applyFill="1" applyBorder="1" applyAlignment="1">
      <alignment horizontal="left" wrapText="1"/>
    </xf>
    <xf numFmtId="0" fontId="2" fillId="3" borderId="6" xfId="0" applyFont="1" applyFill="1" applyBorder="1" applyAlignment="1">
      <alignment horizontal="left" wrapText="1"/>
    </xf>
  </cellXfs>
  <cellStyles count="4">
    <cellStyle name="Hyperlink" xfId="3" builtinId="8"/>
    <cellStyle name="Procent" xfId="2" builtinId="5"/>
    <cellStyle name="Standaard" xfId="0" builtinId="0"/>
    <cellStyle name="Valuta" xfId="1" builtinId="4"/>
  </cellStyles>
  <dxfs count="0"/>
  <tableStyles count="0" defaultTableStyle="TableStyleMedium2" defaultPivotStyle="PivotStyleLight16"/>
  <colors>
    <mruColors>
      <color rgb="FF00A0F0"/>
      <color rgb="FF4CC0F7"/>
      <color rgb="FF1A237E"/>
      <color rgb="FF617A6F"/>
      <color rgb="FF83A8C0"/>
      <color rgb="FF8A88CD"/>
      <color rgb="FF0095CF"/>
      <color rgb="FF564C98"/>
      <color rgb="FF007A37"/>
      <color rgb="FF143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nl-NL" sz="1050">
                <a:solidFill>
                  <a:schemeClr val="tx1"/>
                </a:solidFill>
                <a:latin typeface="Segoe UI Semibold" panose="020B0702040204020203" pitchFamily="34" charset="0"/>
                <a:cs typeface="Segoe UI Semibold" panose="020B0702040204020203" pitchFamily="34" charset="0"/>
              </a:rPr>
              <a:t>Jaarlijkse</a:t>
            </a:r>
            <a:r>
              <a:rPr lang="nl-NL" sz="1050" baseline="0">
                <a:solidFill>
                  <a:schemeClr val="tx1"/>
                </a:solidFill>
                <a:latin typeface="Segoe UI Semibold" panose="020B0702040204020203" pitchFamily="34" charset="0"/>
                <a:cs typeface="Segoe UI Semibold" panose="020B0702040204020203" pitchFamily="34" charset="0"/>
              </a:rPr>
              <a:t> a</a:t>
            </a:r>
            <a:r>
              <a:rPr lang="nl-NL" sz="1050">
                <a:solidFill>
                  <a:schemeClr val="tx1"/>
                </a:solidFill>
                <a:latin typeface="Segoe UI Semibold" panose="020B0702040204020203" pitchFamily="34" charset="0"/>
                <a:cs typeface="Segoe UI Semibold" panose="020B0702040204020203" pitchFamily="34" charset="0"/>
              </a:rPr>
              <a:t>fschrijvings-</a:t>
            </a:r>
            <a:r>
              <a:rPr lang="nl-NL" sz="1050" baseline="0">
                <a:solidFill>
                  <a:schemeClr val="tx1"/>
                </a:solidFill>
                <a:latin typeface="Segoe UI Semibold" panose="020B0702040204020203" pitchFamily="34" charset="0"/>
                <a:cs typeface="Segoe UI Semibold" panose="020B0702040204020203" pitchFamily="34" charset="0"/>
              </a:rPr>
              <a:t> en rentelasten (kapitaalslasten) door investeringskosten portefeuille verduurzaming </a:t>
            </a:r>
            <a:endParaRPr lang="nl-NL" sz="1050">
              <a:solidFill>
                <a:schemeClr val="tx1"/>
              </a:solidFill>
              <a:latin typeface="Segoe UI Semibold" panose="020B0702040204020203" pitchFamily="34" charset="0"/>
              <a:cs typeface="Segoe UI Semibold" panose="020B0702040204020203" pitchFamily="34" charset="0"/>
            </a:endParaRP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Output!$F$5</c:f>
              <c:strCache>
                <c:ptCount val="1"/>
                <c:pt idx="0">
                  <c:v>Jaar</c:v>
                </c:pt>
              </c:strCache>
            </c:strRef>
          </c:tx>
          <c:spPr>
            <a:solidFill>
              <a:schemeClr val="accent1"/>
            </a:solidFill>
            <a:ln>
              <a:noFill/>
            </a:ln>
            <a:effectLst/>
          </c:spPr>
          <c:invertIfNegative val="0"/>
          <c:cat>
            <c:numRef>
              <c:f>Output!$G$5:$CH$5</c:f>
              <c:numCache>
                <c:formatCode>General</c:formatCode>
                <c:ptCount val="8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numCache>
            </c:numRef>
          </c:cat>
          <c:val>
            <c:numRef>
              <c:f>Output!$G$5:$BX$5</c:f>
              <c:numCache>
                <c:formatCode>General</c:formatCode>
                <c:ptCount val="7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numCache>
            </c:numRef>
          </c:val>
          <c:extLst>
            <c:ext xmlns:c16="http://schemas.microsoft.com/office/drawing/2014/chart" uri="{C3380CC4-5D6E-409C-BE32-E72D297353CC}">
              <c16:uniqueId val="{00000000-5080-41B1-9F28-A838DB39652A}"/>
            </c:ext>
          </c:extLst>
        </c:ser>
        <c:ser>
          <c:idx val="1"/>
          <c:order val="1"/>
          <c:tx>
            <c:strRef>
              <c:f>Output!$F$38</c:f>
              <c:strCache>
                <c:ptCount val="1"/>
                <c:pt idx="0">
                  <c:v>Afschrijvingslasten</c:v>
                </c:pt>
              </c:strCache>
            </c:strRef>
          </c:tx>
          <c:spPr>
            <a:solidFill>
              <a:schemeClr val="accent6"/>
            </a:solidFill>
            <a:ln>
              <a:noFill/>
            </a:ln>
            <a:effectLst/>
          </c:spPr>
          <c:invertIfNegative val="0"/>
          <c:cat>
            <c:numRef>
              <c:f>Output!$G$5:$CH$5</c:f>
              <c:numCache>
                <c:formatCode>General</c:formatCode>
                <c:ptCount val="8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numCache>
            </c:numRef>
          </c:cat>
          <c:val>
            <c:numRef>
              <c:f>Output!$G$38:$BX$38</c:f>
              <c:numCache>
                <c:formatCode>_ "€"\ * #,##0_ ;_ "€"\ * \-#,##0_ ;_ "€"\ * "-"??_ ;_ @_ </c:formatCode>
                <c:ptCount val="70"/>
                <c:pt idx="0">
                  <c:v>23197.225333333332</c:v>
                </c:pt>
                <c:pt idx="1">
                  <c:v>46394.450666666664</c:v>
                </c:pt>
                <c:pt idx="2">
                  <c:v>69591.675999999992</c:v>
                </c:pt>
                <c:pt idx="3">
                  <c:v>92788.901333333328</c:v>
                </c:pt>
                <c:pt idx="4">
                  <c:v>115986.12666666665</c:v>
                </c:pt>
                <c:pt idx="5">
                  <c:v>139183.35199999998</c:v>
                </c:pt>
                <c:pt idx="6">
                  <c:v>162380.57733333332</c:v>
                </c:pt>
                <c:pt idx="7">
                  <c:v>185577.80266666666</c:v>
                </c:pt>
                <c:pt idx="8">
                  <c:v>208775.02799999999</c:v>
                </c:pt>
                <c:pt idx="9">
                  <c:v>231972.25333333333</c:v>
                </c:pt>
                <c:pt idx="10">
                  <c:v>255169.47866666666</c:v>
                </c:pt>
                <c:pt idx="11">
                  <c:v>278366.70399999997</c:v>
                </c:pt>
                <c:pt idx="12">
                  <c:v>301563.92933333333</c:v>
                </c:pt>
                <c:pt idx="13">
                  <c:v>324761.15466666664</c:v>
                </c:pt>
                <c:pt idx="14">
                  <c:v>347958.37999999995</c:v>
                </c:pt>
                <c:pt idx="15">
                  <c:v>371155.60533333331</c:v>
                </c:pt>
                <c:pt idx="16">
                  <c:v>394352.83066666662</c:v>
                </c:pt>
                <c:pt idx="17">
                  <c:v>417550.05599999992</c:v>
                </c:pt>
                <c:pt idx="18">
                  <c:v>440747.28133333329</c:v>
                </c:pt>
                <c:pt idx="19">
                  <c:v>463944.5066666666</c:v>
                </c:pt>
                <c:pt idx="20">
                  <c:v>465992.70666666661</c:v>
                </c:pt>
                <c:pt idx="21">
                  <c:v>468040.90666666656</c:v>
                </c:pt>
                <c:pt idx="22">
                  <c:v>470089.10666666657</c:v>
                </c:pt>
                <c:pt idx="23">
                  <c:v>472137.30666666658</c:v>
                </c:pt>
                <c:pt idx="24">
                  <c:v>474185.5066666666</c:v>
                </c:pt>
                <c:pt idx="25">
                  <c:v>476233.70666666655</c:v>
                </c:pt>
                <c:pt idx="26">
                  <c:v>478281.90666666656</c:v>
                </c:pt>
                <c:pt idx="27">
                  <c:v>480330.10666666663</c:v>
                </c:pt>
                <c:pt idx="28">
                  <c:v>482378.30666666653</c:v>
                </c:pt>
                <c:pt idx="29">
                  <c:v>484426.50666666648</c:v>
                </c:pt>
                <c:pt idx="30">
                  <c:v>463277.48133333318</c:v>
                </c:pt>
                <c:pt idx="31">
                  <c:v>442128.45599999983</c:v>
                </c:pt>
                <c:pt idx="32">
                  <c:v>420979.43066666648</c:v>
                </c:pt>
                <c:pt idx="33">
                  <c:v>399830.40533333318</c:v>
                </c:pt>
                <c:pt idx="34">
                  <c:v>378681.37999999989</c:v>
                </c:pt>
                <c:pt idx="35">
                  <c:v>357532.35466666654</c:v>
                </c:pt>
                <c:pt idx="36">
                  <c:v>336383.32933333324</c:v>
                </c:pt>
                <c:pt idx="37">
                  <c:v>315234.30399999989</c:v>
                </c:pt>
                <c:pt idx="38">
                  <c:v>294085.27866666653</c:v>
                </c:pt>
                <c:pt idx="39">
                  <c:v>272936.25333333324</c:v>
                </c:pt>
                <c:pt idx="40">
                  <c:v>249739.0279999999</c:v>
                </c:pt>
                <c:pt idx="41">
                  <c:v>226541.8026666666</c:v>
                </c:pt>
                <c:pt idx="42">
                  <c:v>203344.57733333326</c:v>
                </c:pt>
                <c:pt idx="43">
                  <c:v>180147.3519999999</c:v>
                </c:pt>
                <c:pt idx="44">
                  <c:v>156950.12666666659</c:v>
                </c:pt>
                <c:pt idx="45">
                  <c:v>133752.90133333326</c:v>
                </c:pt>
                <c:pt idx="46">
                  <c:v>110555.67599999992</c:v>
                </c:pt>
                <c:pt idx="47">
                  <c:v>87358.450666666584</c:v>
                </c:pt>
                <c:pt idx="48">
                  <c:v>64161.225333333299</c:v>
                </c:pt>
                <c:pt idx="49">
                  <c:v>40963.999999999956</c:v>
                </c:pt>
                <c:pt idx="50">
                  <c:v>38915.799999999959</c:v>
                </c:pt>
                <c:pt idx="51">
                  <c:v>36867.599999999962</c:v>
                </c:pt>
                <c:pt idx="52">
                  <c:v>34819.399999999958</c:v>
                </c:pt>
                <c:pt idx="53">
                  <c:v>32771.199999999953</c:v>
                </c:pt>
                <c:pt idx="54">
                  <c:v>30722.999999999956</c:v>
                </c:pt>
                <c:pt idx="55">
                  <c:v>28674.799999999959</c:v>
                </c:pt>
                <c:pt idx="56">
                  <c:v>26626.599999999962</c:v>
                </c:pt>
                <c:pt idx="57">
                  <c:v>24578.399999999965</c:v>
                </c:pt>
                <c:pt idx="58">
                  <c:v>22530.199999999968</c:v>
                </c:pt>
                <c:pt idx="59">
                  <c:v>20481.999999999971</c:v>
                </c:pt>
                <c:pt idx="60">
                  <c:v>18433.799999999974</c:v>
                </c:pt>
                <c:pt idx="61">
                  <c:v>16385.599999999977</c:v>
                </c:pt>
                <c:pt idx="62">
                  <c:v>14337.39999999998</c:v>
                </c:pt>
                <c:pt idx="63">
                  <c:v>12289.199999999983</c:v>
                </c:pt>
                <c:pt idx="64">
                  <c:v>10240.999999999985</c:v>
                </c:pt>
                <c:pt idx="65">
                  <c:v>8192.7999999999884</c:v>
                </c:pt>
                <c:pt idx="66">
                  <c:v>6144.5999999999913</c:v>
                </c:pt>
                <c:pt idx="67">
                  <c:v>4096.3999999999942</c:v>
                </c:pt>
                <c:pt idx="68">
                  <c:v>2048.1999999999971</c:v>
                </c:pt>
                <c:pt idx="69">
                  <c:v>0</c:v>
                </c:pt>
              </c:numCache>
            </c:numRef>
          </c:val>
          <c:extLst>
            <c:ext xmlns:c16="http://schemas.microsoft.com/office/drawing/2014/chart" uri="{C3380CC4-5D6E-409C-BE32-E72D297353CC}">
              <c16:uniqueId val="{00000001-5080-41B1-9F28-A838DB39652A}"/>
            </c:ext>
          </c:extLst>
        </c:ser>
        <c:ser>
          <c:idx val="2"/>
          <c:order val="2"/>
          <c:tx>
            <c:strRef>
              <c:f>Output!$F$43</c:f>
              <c:strCache>
                <c:ptCount val="1"/>
                <c:pt idx="0">
                  <c:v>Rentelasten</c:v>
                </c:pt>
              </c:strCache>
            </c:strRef>
          </c:tx>
          <c:spPr>
            <a:solidFill>
              <a:srgbClr val="8A8F42"/>
            </a:solidFill>
            <a:ln>
              <a:noFill/>
            </a:ln>
            <a:effectLst/>
          </c:spPr>
          <c:invertIfNegative val="0"/>
          <c:cat>
            <c:numRef>
              <c:f>Output!$G$5:$CH$5</c:f>
              <c:numCache>
                <c:formatCode>General</c:formatCode>
                <c:ptCount val="8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numCache>
            </c:numRef>
          </c:cat>
          <c:val>
            <c:numRef>
              <c:f>Output!$G$43:$BX$43</c:f>
              <c:numCache>
                <c:formatCode>_ "€"\ * #,##0_ ;_ "€"\ * \-#,##0_ ;_ "€"\ * "-"??_ ;_ @_ </c:formatCode>
                <c:ptCount val="70"/>
                <c:pt idx="0">
                  <c:v>5049.0850666666665</c:v>
                </c:pt>
                <c:pt idx="1">
                  <c:v>10098.170133333333</c:v>
                </c:pt>
                <c:pt idx="2">
                  <c:v>15147.255199999998</c:v>
                </c:pt>
                <c:pt idx="3">
                  <c:v>20196.340266666666</c:v>
                </c:pt>
                <c:pt idx="4">
                  <c:v>25245.425333333336</c:v>
                </c:pt>
                <c:pt idx="5">
                  <c:v>30294.510399999996</c:v>
                </c:pt>
                <c:pt idx="6">
                  <c:v>35343.595466666673</c:v>
                </c:pt>
                <c:pt idx="7">
                  <c:v>40392.680533333332</c:v>
                </c:pt>
                <c:pt idx="8">
                  <c:v>45441.765599999999</c:v>
                </c:pt>
                <c:pt idx="9">
                  <c:v>50490.850666666673</c:v>
                </c:pt>
                <c:pt idx="10">
                  <c:v>55539.935733333332</c:v>
                </c:pt>
                <c:pt idx="11">
                  <c:v>60589.020799999991</c:v>
                </c:pt>
                <c:pt idx="12">
                  <c:v>65638.105866666665</c:v>
                </c:pt>
                <c:pt idx="13">
                  <c:v>70687.190933333346</c:v>
                </c:pt>
                <c:pt idx="14">
                  <c:v>75736.275999999983</c:v>
                </c:pt>
                <c:pt idx="15">
                  <c:v>80785.361066666665</c:v>
                </c:pt>
                <c:pt idx="16">
                  <c:v>85834.446133333317</c:v>
                </c:pt>
                <c:pt idx="17">
                  <c:v>90883.531199999983</c:v>
                </c:pt>
                <c:pt idx="18">
                  <c:v>95932.61626666665</c:v>
                </c:pt>
                <c:pt idx="19">
                  <c:v>100981.70133333335</c:v>
                </c:pt>
                <c:pt idx="20">
                  <c:v>101800.98133333334</c:v>
                </c:pt>
                <c:pt idx="21">
                  <c:v>102620.26133333333</c:v>
                </c:pt>
                <c:pt idx="22">
                  <c:v>103439.54133333333</c:v>
                </c:pt>
                <c:pt idx="23">
                  <c:v>104258.82133333333</c:v>
                </c:pt>
                <c:pt idx="24">
                  <c:v>105078.10133333332</c:v>
                </c:pt>
                <c:pt idx="25">
                  <c:v>105897.38133333332</c:v>
                </c:pt>
                <c:pt idx="26">
                  <c:v>106716.66133333332</c:v>
                </c:pt>
                <c:pt idx="27">
                  <c:v>107535.94133333332</c:v>
                </c:pt>
                <c:pt idx="28">
                  <c:v>108355.22133333329</c:v>
                </c:pt>
                <c:pt idx="29">
                  <c:v>109174.5013333333</c:v>
                </c:pt>
                <c:pt idx="30">
                  <c:v>104944.69626666664</c:v>
                </c:pt>
                <c:pt idx="31">
                  <c:v>100714.89119999998</c:v>
                </c:pt>
                <c:pt idx="32">
                  <c:v>96485.086133333301</c:v>
                </c:pt>
                <c:pt idx="33">
                  <c:v>92255.281066666619</c:v>
                </c:pt>
                <c:pt idx="34">
                  <c:v>88025.475999999966</c:v>
                </c:pt>
                <c:pt idx="35">
                  <c:v>83795.670933333298</c:v>
                </c:pt>
                <c:pt idx="36">
                  <c:v>79565.865866666645</c:v>
                </c:pt>
                <c:pt idx="37">
                  <c:v>75336.060799999977</c:v>
                </c:pt>
                <c:pt idx="38">
                  <c:v>71106.25573333331</c:v>
                </c:pt>
                <c:pt idx="39">
                  <c:v>66876.450666666642</c:v>
                </c:pt>
                <c:pt idx="40">
                  <c:v>61827.365599999983</c:v>
                </c:pt>
                <c:pt idx="41">
                  <c:v>56778.280533333309</c:v>
                </c:pt>
                <c:pt idx="42">
                  <c:v>51729.195466666642</c:v>
                </c:pt>
                <c:pt idx="43">
                  <c:v>46680.110399999983</c:v>
                </c:pt>
                <c:pt idx="44">
                  <c:v>41631.025333333309</c:v>
                </c:pt>
                <c:pt idx="45">
                  <c:v>36581.940266666643</c:v>
                </c:pt>
                <c:pt idx="46">
                  <c:v>31532.855199999976</c:v>
                </c:pt>
                <c:pt idx="47">
                  <c:v>26483.77013333331</c:v>
                </c:pt>
                <c:pt idx="48">
                  <c:v>21434.685066666651</c:v>
                </c:pt>
                <c:pt idx="49">
                  <c:v>16385.599999999984</c:v>
                </c:pt>
                <c:pt idx="50">
                  <c:v>15566.319999999985</c:v>
                </c:pt>
                <c:pt idx="51">
                  <c:v>14747.039999999986</c:v>
                </c:pt>
                <c:pt idx="52">
                  <c:v>13927.759999999982</c:v>
                </c:pt>
                <c:pt idx="53">
                  <c:v>13108.479999999981</c:v>
                </c:pt>
                <c:pt idx="54">
                  <c:v>12289.199999999983</c:v>
                </c:pt>
                <c:pt idx="55">
                  <c:v>11469.919999999984</c:v>
                </c:pt>
                <c:pt idx="56">
                  <c:v>10650.639999999985</c:v>
                </c:pt>
                <c:pt idx="57">
                  <c:v>9831.359999999986</c:v>
                </c:pt>
                <c:pt idx="58">
                  <c:v>9012.0799999999872</c:v>
                </c:pt>
                <c:pt idx="59">
                  <c:v>8192.7999999999884</c:v>
                </c:pt>
                <c:pt idx="60">
                  <c:v>7373.5199999999895</c:v>
                </c:pt>
                <c:pt idx="61">
                  <c:v>6554.2399999999907</c:v>
                </c:pt>
                <c:pt idx="62">
                  <c:v>5734.9599999999919</c:v>
                </c:pt>
                <c:pt idx="63">
                  <c:v>4915.679999999993</c:v>
                </c:pt>
                <c:pt idx="64">
                  <c:v>4096.3999999999942</c:v>
                </c:pt>
                <c:pt idx="65">
                  <c:v>3277.1199999999953</c:v>
                </c:pt>
                <c:pt idx="66">
                  <c:v>2457.8399999999965</c:v>
                </c:pt>
                <c:pt idx="67">
                  <c:v>1638.5599999999977</c:v>
                </c:pt>
                <c:pt idx="68">
                  <c:v>819.27999999999884</c:v>
                </c:pt>
                <c:pt idx="69">
                  <c:v>0</c:v>
                </c:pt>
              </c:numCache>
            </c:numRef>
          </c:val>
          <c:extLst>
            <c:ext xmlns:c16="http://schemas.microsoft.com/office/drawing/2014/chart" uri="{C3380CC4-5D6E-409C-BE32-E72D297353CC}">
              <c16:uniqueId val="{00000002-5080-41B1-9F28-A838DB39652A}"/>
            </c:ext>
          </c:extLst>
        </c:ser>
        <c:dLbls>
          <c:showLegendKey val="0"/>
          <c:showVal val="0"/>
          <c:showCatName val="0"/>
          <c:showSerName val="0"/>
          <c:showPercent val="0"/>
          <c:showBubbleSize val="0"/>
        </c:dLbls>
        <c:gapWidth val="50"/>
        <c:overlap val="100"/>
        <c:axId val="648393192"/>
        <c:axId val="649086112"/>
      </c:barChart>
      <c:catAx>
        <c:axId val="648393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700" b="0" i="0" u="none" strike="noStrike" kern="1200" baseline="0">
                <a:solidFill>
                  <a:schemeClr val="tx1"/>
                </a:solidFill>
                <a:latin typeface="+mn-lt"/>
                <a:ea typeface="+mn-ea"/>
                <a:cs typeface="+mn-cs"/>
              </a:defRPr>
            </a:pPr>
            <a:endParaRPr lang="nl-NL"/>
          </a:p>
        </c:txPr>
        <c:crossAx val="649086112"/>
        <c:crosses val="autoZero"/>
        <c:auto val="1"/>
        <c:lblAlgn val="ctr"/>
        <c:lblOffset val="100"/>
        <c:noMultiLvlLbl val="0"/>
      </c:catAx>
      <c:valAx>
        <c:axId val="649086112"/>
        <c:scaling>
          <c:orientation val="minMax"/>
        </c:scaling>
        <c:delete val="0"/>
        <c:axPos val="l"/>
        <c:majorGridlines>
          <c:spPr>
            <a:ln w="9525" cap="flat" cmpd="sng" algn="ctr">
              <a:solidFill>
                <a:schemeClr val="tx1">
                  <a:lumMod val="15000"/>
                  <a:lumOff val="85000"/>
                </a:schemeClr>
              </a:solidFill>
              <a:round/>
            </a:ln>
            <a:effectLst/>
          </c:spPr>
        </c:majorGridlines>
        <c:numFmt formatCode="_ &quot;€&quot;\ * #,##0_ ;_ &quot;€&quot;\ * \-#,##0_ ;_ &quot;€&quot;\ * &quot;-&quot;??_ ;_ @_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Segoe UI Semibold" panose="020B0702040204020203" pitchFamily="34" charset="0"/>
                <a:ea typeface="+mn-ea"/>
                <a:cs typeface="Segoe UI Semibold" panose="020B0702040204020203" pitchFamily="34" charset="0"/>
              </a:defRPr>
            </a:pPr>
            <a:endParaRPr lang="nl-NL"/>
          </a:p>
        </c:txPr>
        <c:crossAx val="648393192"/>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50000"/>
                  <a:lumOff val="50000"/>
                </a:schemeClr>
              </a:solidFill>
              <a:latin typeface="Segoe UI Semibold" panose="020B0702040204020203" pitchFamily="34" charset="0"/>
              <a:ea typeface="+mn-ea"/>
              <a:cs typeface="Segoe UI Semibold" panose="020B0702040204020203" pitchFamily="34" charset="0"/>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Jaarlijkse</a:t>
            </a:r>
            <a:r>
              <a:rPr lang="nl-NL" baseline="0"/>
              <a:t> a</a:t>
            </a:r>
            <a:r>
              <a:rPr lang="nl-NL"/>
              <a:t>fschrijvings-</a:t>
            </a:r>
            <a:r>
              <a:rPr lang="nl-NL" baseline="0"/>
              <a:t> en rentelasten (kapitaalslasten) door investeringskosten portefeuille verduurzaming </a:t>
            </a:r>
            <a:endParaRPr lang="nl-N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Output!$F$5</c:f>
              <c:strCache>
                <c:ptCount val="1"/>
                <c:pt idx="0">
                  <c:v>Jaar</c:v>
                </c:pt>
              </c:strCache>
            </c:strRef>
          </c:tx>
          <c:spPr>
            <a:solidFill>
              <a:schemeClr val="accent1"/>
            </a:solidFill>
            <a:ln>
              <a:noFill/>
            </a:ln>
            <a:effectLst/>
          </c:spPr>
          <c:invertIfNegative val="0"/>
          <c:cat>
            <c:numRef>
              <c:f>Output!$G$5:$CH$5</c:f>
              <c:numCache>
                <c:formatCode>General</c:formatCode>
                <c:ptCount val="8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numCache>
            </c:numRef>
          </c:cat>
          <c:val>
            <c:numRef>
              <c:f>Output!$G$5:$BX$5</c:f>
              <c:numCache>
                <c:formatCode>General</c:formatCode>
                <c:ptCount val="7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numCache>
            </c:numRef>
          </c:val>
          <c:extLst>
            <c:ext xmlns:c16="http://schemas.microsoft.com/office/drawing/2014/chart" uri="{C3380CC4-5D6E-409C-BE32-E72D297353CC}">
              <c16:uniqueId val="{00000000-FF01-4394-B0D1-09F2C39B9942}"/>
            </c:ext>
          </c:extLst>
        </c:ser>
        <c:ser>
          <c:idx val="1"/>
          <c:order val="1"/>
          <c:tx>
            <c:strRef>
              <c:f>Output!$F$38</c:f>
              <c:strCache>
                <c:ptCount val="1"/>
                <c:pt idx="0">
                  <c:v>Afschrijvingslasten</c:v>
                </c:pt>
              </c:strCache>
            </c:strRef>
          </c:tx>
          <c:spPr>
            <a:solidFill>
              <a:schemeClr val="accent2"/>
            </a:solidFill>
            <a:ln>
              <a:noFill/>
            </a:ln>
            <a:effectLst/>
          </c:spPr>
          <c:invertIfNegative val="0"/>
          <c:cat>
            <c:numRef>
              <c:f>Output!$G$5:$CH$5</c:f>
              <c:numCache>
                <c:formatCode>General</c:formatCode>
                <c:ptCount val="8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numCache>
            </c:numRef>
          </c:cat>
          <c:val>
            <c:numRef>
              <c:f>Output!$G$38:$BX$38</c:f>
              <c:numCache>
                <c:formatCode>_ "€"\ * #,##0_ ;_ "€"\ * \-#,##0_ ;_ "€"\ * "-"??_ ;_ @_ </c:formatCode>
                <c:ptCount val="70"/>
                <c:pt idx="0">
                  <c:v>23197.225333333332</c:v>
                </c:pt>
                <c:pt idx="1">
                  <c:v>46394.450666666664</c:v>
                </c:pt>
                <c:pt idx="2">
                  <c:v>69591.675999999992</c:v>
                </c:pt>
                <c:pt idx="3">
                  <c:v>92788.901333333328</c:v>
                </c:pt>
                <c:pt idx="4">
                  <c:v>115986.12666666665</c:v>
                </c:pt>
                <c:pt idx="5">
                  <c:v>139183.35199999998</c:v>
                </c:pt>
                <c:pt idx="6">
                  <c:v>162380.57733333332</c:v>
                </c:pt>
                <c:pt idx="7">
                  <c:v>185577.80266666666</c:v>
                </c:pt>
                <c:pt idx="8">
                  <c:v>208775.02799999999</c:v>
                </c:pt>
                <c:pt idx="9">
                  <c:v>231972.25333333333</c:v>
                </c:pt>
                <c:pt idx="10">
                  <c:v>255169.47866666666</c:v>
                </c:pt>
                <c:pt idx="11">
                  <c:v>278366.70399999997</c:v>
                </c:pt>
                <c:pt idx="12">
                  <c:v>301563.92933333333</c:v>
                </c:pt>
                <c:pt idx="13">
                  <c:v>324761.15466666664</c:v>
                </c:pt>
                <c:pt idx="14">
                  <c:v>347958.37999999995</c:v>
                </c:pt>
                <c:pt idx="15">
                  <c:v>371155.60533333331</c:v>
                </c:pt>
                <c:pt idx="16">
                  <c:v>394352.83066666662</c:v>
                </c:pt>
                <c:pt idx="17">
                  <c:v>417550.05599999992</c:v>
                </c:pt>
                <c:pt idx="18">
                  <c:v>440747.28133333329</c:v>
                </c:pt>
                <c:pt idx="19">
                  <c:v>463944.5066666666</c:v>
                </c:pt>
                <c:pt idx="20">
                  <c:v>465992.70666666661</c:v>
                </c:pt>
                <c:pt idx="21">
                  <c:v>468040.90666666656</c:v>
                </c:pt>
                <c:pt idx="22">
                  <c:v>470089.10666666657</c:v>
                </c:pt>
                <c:pt idx="23">
                  <c:v>472137.30666666658</c:v>
                </c:pt>
                <c:pt idx="24">
                  <c:v>474185.5066666666</c:v>
                </c:pt>
                <c:pt idx="25">
                  <c:v>476233.70666666655</c:v>
                </c:pt>
                <c:pt idx="26">
                  <c:v>478281.90666666656</c:v>
                </c:pt>
                <c:pt idx="27">
                  <c:v>480330.10666666663</c:v>
                </c:pt>
                <c:pt idx="28">
                  <c:v>482378.30666666653</c:v>
                </c:pt>
                <c:pt idx="29">
                  <c:v>484426.50666666648</c:v>
                </c:pt>
                <c:pt idx="30">
                  <c:v>463277.48133333318</c:v>
                </c:pt>
                <c:pt idx="31">
                  <c:v>442128.45599999983</c:v>
                </c:pt>
                <c:pt idx="32">
                  <c:v>420979.43066666648</c:v>
                </c:pt>
                <c:pt idx="33">
                  <c:v>399830.40533333318</c:v>
                </c:pt>
                <c:pt idx="34">
                  <c:v>378681.37999999989</c:v>
                </c:pt>
                <c:pt idx="35">
                  <c:v>357532.35466666654</c:v>
                </c:pt>
                <c:pt idx="36">
                  <c:v>336383.32933333324</c:v>
                </c:pt>
                <c:pt idx="37">
                  <c:v>315234.30399999989</c:v>
                </c:pt>
                <c:pt idx="38">
                  <c:v>294085.27866666653</c:v>
                </c:pt>
                <c:pt idx="39">
                  <c:v>272936.25333333324</c:v>
                </c:pt>
                <c:pt idx="40">
                  <c:v>249739.0279999999</c:v>
                </c:pt>
                <c:pt idx="41">
                  <c:v>226541.8026666666</c:v>
                </c:pt>
                <c:pt idx="42">
                  <c:v>203344.57733333326</c:v>
                </c:pt>
                <c:pt idx="43">
                  <c:v>180147.3519999999</c:v>
                </c:pt>
                <c:pt idx="44">
                  <c:v>156950.12666666659</c:v>
                </c:pt>
                <c:pt idx="45">
                  <c:v>133752.90133333326</c:v>
                </c:pt>
                <c:pt idx="46">
                  <c:v>110555.67599999992</c:v>
                </c:pt>
                <c:pt idx="47">
                  <c:v>87358.450666666584</c:v>
                </c:pt>
                <c:pt idx="48">
                  <c:v>64161.225333333299</c:v>
                </c:pt>
                <c:pt idx="49">
                  <c:v>40963.999999999956</c:v>
                </c:pt>
                <c:pt idx="50">
                  <c:v>38915.799999999959</c:v>
                </c:pt>
                <c:pt idx="51">
                  <c:v>36867.599999999962</c:v>
                </c:pt>
                <c:pt idx="52">
                  <c:v>34819.399999999958</c:v>
                </c:pt>
                <c:pt idx="53">
                  <c:v>32771.199999999953</c:v>
                </c:pt>
                <c:pt idx="54">
                  <c:v>30722.999999999956</c:v>
                </c:pt>
                <c:pt idx="55">
                  <c:v>28674.799999999959</c:v>
                </c:pt>
                <c:pt idx="56">
                  <c:v>26626.599999999962</c:v>
                </c:pt>
                <c:pt idx="57">
                  <c:v>24578.399999999965</c:v>
                </c:pt>
                <c:pt idx="58">
                  <c:v>22530.199999999968</c:v>
                </c:pt>
                <c:pt idx="59">
                  <c:v>20481.999999999971</c:v>
                </c:pt>
                <c:pt idx="60">
                  <c:v>18433.799999999974</c:v>
                </c:pt>
                <c:pt idx="61">
                  <c:v>16385.599999999977</c:v>
                </c:pt>
                <c:pt idx="62">
                  <c:v>14337.39999999998</c:v>
                </c:pt>
                <c:pt idx="63">
                  <c:v>12289.199999999983</c:v>
                </c:pt>
                <c:pt idx="64">
                  <c:v>10240.999999999985</c:v>
                </c:pt>
                <c:pt idx="65">
                  <c:v>8192.7999999999884</c:v>
                </c:pt>
                <c:pt idx="66">
                  <c:v>6144.5999999999913</c:v>
                </c:pt>
                <c:pt idx="67">
                  <c:v>4096.3999999999942</c:v>
                </c:pt>
                <c:pt idx="68">
                  <c:v>2048.1999999999971</c:v>
                </c:pt>
                <c:pt idx="69">
                  <c:v>0</c:v>
                </c:pt>
              </c:numCache>
            </c:numRef>
          </c:val>
          <c:extLst>
            <c:ext xmlns:c16="http://schemas.microsoft.com/office/drawing/2014/chart" uri="{C3380CC4-5D6E-409C-BE32-E72D297353CC}">
              <c16:uniqueId val="{00000001-FF01-4394-B0D1-09F2C39B9942}"/>
            </c:ext>
          </c:extLst>
        </c:ser>
        <c:ser>
          <c:idx val="2"/>
          <c:order val="2"/>
          <c:tx>
            <c:strRef>
              <c:f>Output!$F$43</c:f>
              <c:strCache>
                <c:ptCount val="1"/>
                <c:pt idx="0">
                  <c:v>Rentelasten</c:v>
                </c:pt>
              </c:strCache>
            </c:strRef>
          </c:tx>
          <c:spPr>
            <a:solidFill>
              <a:schemeClr val="accent3"/>
            </a:solidFill>
            <a:ln>
              <a:noFill/>
            </a:ln>
            <a:effectLst/>
          </c:spPr>
          <c:invertIfNegative val="0"/>
          <c:cat>
            <c:numRef>
              <c:f>Output!$G$5:$CH$5</c:f>
              <c:numCache>
                <c:formatCode>General</c:formatCode>
                <c:ptCount val="8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numCache>
            </c:numRef>
          </c:cat>
          <c:val>
            <c:numRef>
              <c:f>Output!$G$43:$BX$43</c:f>
              <c:numCache>
                <c:formatCode>_ "€"\ * #,##0_ ;_ "€"\ * \-#,##0_ ;_ "€"\ * "-"??_ ;_ @_ </c:formatCode>
                <c:ptCount val="70"/>
                <c:pt idx="0">
                  <c:v>5049.0850666666665</c:v>
                </c:pt>
                <c:pt idx="1">
                  <c:v>10098.170133333333</c:v>
                </c:pt>
                <c:pt idx="2">
                  <c:v>15147.255199999998</c:v>
                </c:pt>
                <c:pt idx="3">
                  <c:v>20196.340266666666</c:v>
                </c:pt>
                <c:pt idx="4">
                  <c:v>25245.425333333336</c:v>
                </c:pt>
                <c:pt idx="5">
                  <c:v>30294.510399999996</c:v>
                </c:pt>
                <c:pt idx="6">
                  <c:v>35343.595466666673</c:v>
                </c:pt>
                <c:pt idx="7">
                  <c:v>40392.680533333332</c:v>
                </c:pt>
                <c:pt idx="8">
                  <c:v>45441.765599999999</c:v>
                </c:pt>
                <c:pt idx="9">
                  <c:v>50490.850666666673</c:v>
                </c:pt>
                <c:pt idx="10">
                  <c:v>55539.935733333332</c:v>
                </c:pt>
                <c:pt idx="11">
                  <c:v>60589.020799999991</c:v>
                </c:pt>
                <c:pt idx="12">
                  <c:v>65638.105866666665</c:v>
                </c:pt>
                <c:pt idx="13">
                  <c:v>70687.190933333346</c:v>
                </c:pt>
                <c:pt idx="14">
                  <c:v>75736.275999999983</c:v>
                </c:pt>
                <c:pt idx="15">
                  <c:v>80785.361066666665</c:v>
                </c:pt>
                <c:pt idx="16">
                  <c:v>85834.446133333317</c:v>
                </c:pt>
                <c:pt idx="17">
                  <c:v>90883.531199999983</c:v>
                </c:pt>
                <c:pt idx="18">
                  <c:v>95932.61626666665</c:v>
                </c:pt>
                <c:pt idx="19">
                  <c:v>100981.70133333335</c:v>
                </c:pt>
                <c:pt idx="20">
                  <c:v>101800.98133333334</c:v>
                </c:pt>
                <c:pt idx="21">
                  <c:v>102620.26133333333</c:v>
                </c:pt>
                <c:pt idx="22">
                  <c:v>103439.54133333333</c:v>
                </c:pt>
                <c:pt idx="23">
                  <c:v>104258.82133333333</c:v>
                </c:pt>
                <c:pt idx="24">
                  <c:v>105078.10133333332</c:v>
                </c:pt>
                <c:pt idx="25">
                  <c:v>105897.38133333332</c:v>
                </c:pt>
                <c:pt idx="26">
                  <c:v>106716.66133333332</c:v>
                </c:pt>
                <c:pt idx="27">
                  <c:v>107535.94133333332</c:v>
                </c:pt>
                <c:pt idx="28">
                  <c:v>108355.22133333329</c:v>
                </c:pt>
                <c:pt idx="29">
                  <c:v>109174.5013333333</c:v>
                </c:pt>
                <c:pt idx="30">
                  <c:v>104944.69626666664</c:v>
                </c:pt>
                <c:pt idx="31">
                  <c:v>100714.89119999998</c:v>
                </c:pt>
                <c:pt idx="32">
                  <c:v>96485.086133333301</c:v>
                </c:pt>
                <c:pt idx="33">
                  <c:v>92255.281066666619</c:v>
                </c:pt>
                <c:pt idx="34">
                  <c:v>88025.475999999966</c:v>
                </c:pt>
                <c:pt idx="35">
                  <c:v>83795.670933333298</c:v>
                </c:pt>
                <c:pt idx="36">
                  <c:v>79565.865866666645</c:v>
                </c:pt>
                <c:pt idx="37">
                  <c:v>75336.060799999977</c:v>
                </c:pt>
                <c:pt idx="38">
                  <c:v>71106.25573333331</c:v>
                </c:pt>
                <c:pt idx="39">
                  <c:v>66876.450666666642</c:v>
                </c:pt>
                <c:pt idx="40">
                  <c:v>61827.365599999983</c:v>
                </c:pt>
                <c:pt idx="41">
                  <c:v>56778.280533333309</c:v>
                </c:pt>
                <c:pt idx="42">
                  <c:v>51729.195466666642</c:v>
                </c:pt>
                <c:pt idx="43">
                  <c:v>46680.110399999983</c:v>
                </c:pt>
                <c:pt idx="44">
                  <c:v>41631.025333333309</c:v>
                </c:pt>
                <c:pt idx="45">
                  <c:v>36581.940266666643</c:v>
                </c:pt>
                <c:pt idx="46">
                  <c:v>31532.855199999976</c:v>
                </c:pt>
                <c:pt idx="47">
                  <c:v>26483.77013333331</c:v>
                </c:pt>
                <c:pt idx="48">
                  <c:v>21434.685066666651</c:v>
                </c:pt>
                <c:pt idx="49">
                  <c:v>16385.599999999984</c:v>
                </c:pt>
                <c:pt idx="50">
                  <c:v>15566.319999999985</c:v>
                </c:pt>
                <c:pt idx="51">
                  <c:v>14747.039999999986</c:v>
                </c:pt>
                <c:pt idx="52">
                  <c:v>13927.759999999982</c:v>
                </c:pt>
                <c:pt idx="53">
                  <c:v>13108.479999999981</c:v>
                </c:pt>
                <c:pt idx="54">
                  <c:v>12289.199999999983</c:v>
                </c:pt>
                <c:pt idx="55">
                  <c:v>11469.919999999984</c:v>
                </c:pt>
                <c:pt idx="56">
                  <c:v>10650.639999999985</c:v>
                </c:pt>
                <c:pt idx="57">
                  <c:v>9831.359999999986</c:v>
                </c:pt>
                <c:pt idx="58">
                  <c:v>9012.0799999999872</c:v>
                </c:pt>
                <c:pt idx="59">
                  <c:v>8192.7999999999884</c:v>
                </c:pt>
                <c:pt idx="60">
                  <c:v>7373.5199999999895</c:v>
                </c:pt>
                <c:pt idx="61">
                  <c:v>6554.2399999999907</c:v>
                </c:pt>
                <c:pt idx="62">
                  <c:v>5734.9599999999919</c:v>
                </c:pt>
                <c:pt idx="63">
                  <c:v>4915.679999999993</c:v>
                </c:pt>
                <c:pt idx="64">
                  <c:v>4096.3999999999942</c:v>
                </c:pt>
                <c:pt idx="65">
                  <c:v>3277.1199999999953</c:v>
                </c:pt>
                <c:pt idx="66">
                  <c:v>2457.8399999999965</c:v>
                </c:pt>
                <c:pt idx="67">
                  <c:v>1638.5599999999977</c:v>
                </c:pt>
                <c:pt idx="68">
                  <c:v>819.27999999999884</c:v>
                </c:pt>
                <c:pt idx="69">
                  <c:v>0</c:v>
                </c:pt>
              </c:numCache>
            </c:numRef>
          </c:val>
          <c:extLst>
            <c:ext xmlns:c16="http://schemas.microsoft.com/office/drawing/2014/chart" uri="{C3380CC4-5D6E-409C-BE32-E72D297353CC}">
              <c16:uniqueId val="{00000002-FF01-4394-B0D1-09F2C39B9942}"/>
            </c:ext>
          </c:extLst>
        </c:ser>
        <c:dLbls>
          <c:showLegendKey val="0"/>
          <c:showVal val="0"/>
          <c:showCatName val="0"/>
          <c:showSerName val="0"/>
          <c:showPercent val="0"/>
          <c:showBubbleSize val="0"/>
        </c:dLbls>
        <c:gapWidth val="50"/>
        <c:overlap val="100"/>
        <c:axId val="648393192"/>
        <c:axId val="649086112"/>
      </c:barChart>
      <c:catAx>
        <c:axId val="648393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49086112"/>
        <c:crosses val="autoZero"/>
        <c:auto val="1"/>
        <c:lblAlgn val="ctr"/>
        <c:lblOffset val="100"/>
        <c:noMultiLvlLbl val="0"/>
      </c:catAx>
      <c:valAx>
        <c:axId val="649086112"/>
        <c:scaling>
          <c:orientation val="minMax"/>
        </c:scaling>
        <c:delete val="0"/>
        <c:axPos val="l"/>
        <c:majorGridlines>
          <c:spPr>
            <a:ln w="9525" cap="flat" cmpd="sng" algn="ctr">
              <a:solidFill>
                <a:schemeClr val="tx1">
                  <a:lumMod val="15000"/>
                  <a:lumOff val="85000"/>
                </a:schemeClr>
              </a:solidFill>
              <a:round/>
            </a:ln>
            <a:effectLst/>
          </c:spPr>
        </c:majorGridlines>
        <c:numFmt formatCode="_ &quot;€&quot;\ * #,##0_ ;_ &quot;€&quot;\ * \-#,##0_ ;_ &quot;€&quot;\ * &quot;-&quot;??_ ;_ @_ "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648393192"/>
        <c:crosses val="autoZero"/>
        <c:crossBetween val="between"/>
      </c:valAx>
      <c:spPr>
        <a:noFill/>
        <a:ln>
          <a:noFill/>
        </a:ln>
        <a:effectLst/>
      </c:spPr>
    </c:plotArea>
    <c:legend>
      <c:legendPos val="b"/>
      <c:legendEntry>
        <c:idx val="0"/>
        <c:delete val="1"/>
      </c:legendEntry>
      <c:layout>
        <c:manualLayout>
          <c:xMode val="edge"/>
          <c:yMode val="edge"/>
          <c:x val="0.35827033121880431"/>
          <c:y val="0.9544209687435361"/>
          <c:w val="0.21785319004686979"/>
          <c:h val="3.659315464882321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b="1"/>
              <a:t>Afschrijvingslasten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spPr>
            <a:solidFill>
              <a:schemeClr val="accent1"/>
            </a:solidFill>
            <a:ln>
              <a:noFill/>
            </a:ln>
            <a:effectLst/>
          </c:spPr>
          <c:invertIfNegative val="0"/>
          <c:cat>
            <c:numRef>
              <c:f>Output!$G$6:$BX$6</c:f>
              <c:numCache>
                <c:formatCode>General</c:formatCode>
                <c:ptCount val="7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numCache>
            </c:numRef>
          </c:cat>
          <c:val>
            <c:numRef>
              <c:f>Output!$G$38:$BX$38</c:f>
              <c:numCache>
                <c:formatCode>_ "€"\ * #,##0_ ;_ "€"\ * \-#,##0_ ;_ "€"\ * "-"??_ ;_ @_ </c:formatCode>
                <c:ptCount val="70"/>
                <c:pt idx="0">
                  <c:v>23197.225333333332</c:v>
                </c:pt>
                <c:pt idx="1">
                  <c:v>46394.450666666664</c:v>
                </c:pt>
                <c:pt idx="2">
                  <c:v>69591.675999999992</c:v>
                </c:pt>
                <c:pt idx="3">
                  <c:v>92788.901333333328</c:v>
                </c:pt>
                <c:pt idx="4">
                  <c:v>115986.12666666665</c:v>
                </c:pt>
                <c:pt idx="5">
                  <c:v>139183.35199999998</c:v>
                </c:pt>
                <c:pt idx="6">
                  <c:v>162380.57733333332</c:v>
                </c:pt>
                <c:pt idx="7">
                  <c:v>185577.80266666666</c:v>
                </c:pt>
                <c:pt idx="8">
                  <c:v>208775.02799999999</c:v>
                </c:pt>
                <c:pt idx="9">
                  <c:v>231972.25333333333</c:v>
                </c:pt>
                <c:pt idx="10">
                  <c:v>255169.47866666666</c:v>
                </c:pt>
                <c:pt idx="11">
                  <c:v>278366.70399999997</c:v>
                </c:pt>
                <c:pt idx="12">
                  <c:v>301563.92933333333</c:v>
                </c:pt>
                <c:pt idx="13">
                  <c:v>324761.15466666664</c:v>
                </c:pt>
                <c:pt idx="14">
                  <c:v>347958.37999999995</c:v>
                </c:pt>
                <c:pt idx="15">
                  <c:v>371155.60533333331</c:v>
                </c:pt>
                <c:pt idx="16">
                  <c:v>394352.83066666662</c:v>
                </c:pt>
                <c:pt idx="17">
                  <c:v>417550.05599999992</c:v>
                </c:pt>
                <c:pt idx="18">
                  <c:v>440747.28133333329</c:v>
                </c:pt>
                <c:pt idx="19">
                  <c:v>463944.5066666666</c:v>
                </c:pt>
                <c:pt idx="20">
                  <c:v>465992.70666666661</c:v>
                </c:pt>
                <c:pt idx="21">
                  <c:v>468040.90666666656</c:v>
                </c:pt>
                <c:pt idx="22">
                  <c:v>470089.10666666657</c:v>
                </c:pt>
                <c:pt idx="23">
                  <c:v>472137.30666666658</c:v>
                </c:pt>
                <c:pt idx="24">
                  <c:v>474185.5066666666</c:v>
                </c:pt>
                <c:pt idx="25">
                  <c:v>476233.70666666655</c:v>
                </c:pt>
                <c:pt idx="26">
                  <c:v>478281.90666666656</c:v>
                </c:pt>
                <c:pt idx="27">
                  <c:v>480330.10666666663</c:v>
                </c:pt>
                <c:pt idx="28">
                  <c:v>482378.30666666653</c:v>
                </c:pt>
                <c:pt idx="29">
                  <c:v>484426.50666666648</c:v>
                </c:pt>
                <c:pt idx="30">
                  <c:v>463277.48133333318</c:v>
                </c:pt>
                <c:pt idx="31">
                  <c:v>442128.45599999983</c:v>
                </c:pt>
                <c:pt idx="32">
                  <c:v>420979.43066666648</c:v>
                </c:pt>
                <c:pt idx="33">
                  <c:v>399830.40533333318</c:v>
                </c:pt>
                <c:pt idx="34">
                  <c:v>378681.37999999989</c:v>
                </c:pt>
                <c:pt idx="35">
                  <c:v>357532.35466666654</c:v>
                </c:pt>
                <c:pt idx="36">
                  <c:v>336383.32933333324</c:v>
                </c:pt>
                <c:pt idx="37">
                  <c:v>315234.30399999989</c:v>
                </c:pt>
                <c:pt idx="38">
                  <c:v>294085.27866666653</c:v>
                </c:pt>
                <c:pt idx="39">
                  <c:v>272936.25333333324</c:v>
                </c:pt>
                <c:pt idx="40">
                  <c:v>249739.0279999999</c:v>
                </c:pt>
                <c:pt idx="41">
                  <c:v>226541.8026666666</c:v>
                </c:pt>
                <c:pt idx="42">
                  <c:v>203344.57733333326</c:v>
                </c:pt>
                <c:pt idx="43">
                  <c:v>180147.3519999999</c:v>
                </c:pt>
                <c:pt idx="44">
                  <c:v>156950.12666666659</c:v>
                </c:pt>
                <c:pt idx="45">
                  <c:v>133752.90133333326</c:v>
                </c:pt>
                <c:pt idx="46">
                  <c:v>110555.67599999992</c:v>
                </c:pt>
                <c:pt idx="47">
                  <c:v>87358.450666666584</c:v>
                </c:pt>
                <c:pt idx="48">
                  <c:v>64161.225333333299</c:v>
                </c:pt>
                <c:pt idx="49">
                  <c:v>40963.999999999956</c:v>
                </c:pt>
                <c:pt idx="50">
                  <c:v>38915.799999999959</c:v>
                </c:pt>
                <c:pt idx="51">
                  <c:v>36867.599999999962</c:v>
                </c:pt>
                <c:pt idx="52">
                  <c:v>34819.399999999958</c:v>
                </c:pt>
                <c:pt idx="53">
                  <c:v>32771.199999999953</c:v>
                </c:pt>
                <c:pt idx="54">
                  <c:v>30722.999999999956</c:v>
                </c:pt>
                <c:pt idx="55">
                  <c:v>28674.799999999959</c:v>
                </c:pt>
                <c:pt idx="56">
                  <c:v>26626.599999999962</c:v>
                </c:pt>
                <c:pt idx="57">
                  <c:v>24578.399999999965</c:v>
                </c:pt>
                <c:pt idx="58">
                  <c:v>22530.199999999968</c:v>
                </c:pt>
                <c:pt idx="59">
                  <c:v>20481.999999999971</c:v>
                </c:pt>
                <c:pt idx="60">
                  <c:v>18433.799999999974</c:v>
                </c:pt>
                <c:pt idx="61">
                  <c:v>16385.599999999977</c:v>
                </c:pt>
                <c:pt idx="62">
                  <c:v>14337.39999999998</c:v>
                </c:pt>
                <c:pt idx="63">
                  <c:v>12289.199999999983</c:v>
                </c:pt>
                <c:pt idx="64">
                  <c:v>10240.999999999985</c:v>
                </c:pt>
                <c:pt idx="65">
                  <c:v>8192.7999999999884</c:v>
                </c:pt>
                <c:pt idx="66">
                  <c:v>6144.5999999999913</c:v>
                </c:pt>
                <c:pt idx="67">
                  <c:v>4096.3999999999942</c:v>
                </c:pt>
                <c:pt idx="68">
                  <c:v>2048.1999999999971</c:v>
                </c:pt>
                <c:pt idx="69">
                  <c:v>0</c:v>
                </c:pt>
              </c:numCache>
            </c:numRef>
          </c:val>
          <c:extLst>
            <c:ext xmlns:c16="http://schemas.microsoft.com/office/drawing/2014/chart" uri="{C3380CC4-5D6E-409C-BE32-E72D297353CC}">
              <c16:uniqueId val="{00000000-C068-4AA0-84D4-25F8066C44BA}"/>
            </c:ext>
          </c:extLst>
        </c:ser>
        <c:dLbls>
          <c:showLegendKey val="0"/>
          <c:showVal val="0"/>
          <c:showCatName val="0"/>
          <c:showSerName val="0"/>
          <c:showPercent val="0"/>
          <c:showBubbleSize val="0"/>
        </c:dLbls>
        <c:gapWidth val="219"/>
        <c:overlap val="-27"/>
        <c:axId val="656654632"/>
        <c:axId val="656659224"/>
      </c:barChart>
      <c:catAx>
        <c:axId val="656654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56659224"/>
        <c:crosses val="autoZero"/>
        <c:auto val="1"/>
        <c:lblAlgn val="ctr"/>
        <c:lblOffset val="100"/>
        <c:noMultiLvlLbl val="0"/>
      </c:catAx>
      <c:valAx>
        <c:axId val="656659224"/>
        <c:scaling>
          <c:orientation val="minMax"/>
        </c:scaling>
        <c:delete val="0"/>
        <c:axPos val="l"/>
        <c:majorGridlines>
          <c:spPr>
            <a:ln w="9525" cap="flat" cmpd="sng" algn="ctr">
              <a:solidFill>
                <a:schemeClr val="tx1">
                  <a:lumMod val="15000"/>
                  <a:lumOff val="85000"/>
                </a:schemeClr>
              </a:solidFill>
              <a:round/>
            </a:ln>
            <a:effectLst/>
          </c:spPr>
        </c:majorGridlines>
        <c:numFmt formatCode="_ &quot;€&quot;\ * #,##0_ ;_ &quot;€&quot;\ * \-#,##0_ ;_ &quot;€&quot;\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56654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Output!$F$5</c:f>
              <c:strCache>
                <c:ptCount val="1"/>
                <c:pt idx="0">
                  <c:v>Jaar</c:v>
                </c:pt>
              </c:strCache>
            </c:strRef>
          </c:tx>
          <c:spPr>
            <a:solidFill>
              <a:schemeClr val="accent1"/>
            </a:solidFill>
            <a:ln>
              <a:noFill/>
            </a:ln>
            <a:effectLst/>
          </c:spPr>
          <c:invertIfNegative val="0"/>
          <c:cat>
            <c:numRef>
              <c:f>Output!$G$5:$CH$5</c:f>
              <c:numCache>
                <c:formatCode>General</c:formatCode>
                <c:ptCount val="8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numCache>
            </c:numRef>
          </c:cat>
          <c:val>
            <c:numRef>
              <c:f>Output!$G$5:$BX$5</c:f>
              <c:numCache>
                <c:formatCode>General</c:formatCode>
                <c:ptCount val="7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numCache>
            </c:numRef>
          </c:val>
          <c:extLst>
            <c:ext xmlns:c16="http://schemas.microsoft.com/office/drawing/2014/chart" uri="{C3380CC4-5D6E-409C-BE32-E72D297353CC}">
              <c16:uniqueId val="{00000000-9A7F-4B45-9083-B67877C153B6}"/>
            </c:ext>
          </c:extLst>
        </c:ser>
        <c:ser>
          <c:idx val="1"/>
          <c:order val="1"/>
          <c:tx>
            <c:strRef>
              <c:f>Output!$F$38</c:f>
              <c:strCache>
                <c:ptCount val="1"/>
                <c:pt idx="0">
                  <c:v>Afschrijvingslasten</c:v>
                </c:pt>
              </c:strCache>
            </c:strRef>
          </c:tx>
          <c:spPr>
            <a:solidFill>
              <a:schemeClr val="accent2"/>
            </a:solidFill>
            <a:ln>
              <a:noFill/>
            </a:ln>
            <a:effectLst/>
          </c:spPr>
          <c:invertIfNegative val="0"/>
          <c:cat>
            <c:numRef>
              <c:f>Output!$G$5:$CH$5</c:f>
              <c:numCache>
                <c:formatCode>General</c:formatCode>
                <c:ptCount val="8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numCache>
            </c:numRef>
          </c:cat>
          <c:val>
            <c:numRef>
              <c:f>Output!$G$38:$BX$38</c:f>
              <c:numCache>
                <c:formatCode>_ "€"\ * #,##0_ ;_ "€"\ * \-#,##0_ ;_ "€"\ * "-"??_ ;_ @_ </c:formatCode>
                <c:ptCount val="70"/>
                <c:pt idx="0">
                  <c:v>23197.225333333332</c:v>
                </c:pt>
                <c:pt idx="1">
                  <c:v>46394.450666666664</c:v>
                </c:pt>
                <c:pt idx="2">
                  <c:v>69591.675999999992</c:v>
                </c:pt>
                <c:pt idx="3">
                  <c:v>92788.901333333328</c:v>
                </c:pt>
                <c:pt idx="4">
                  <c:v>115986.12666666665</c:v>
                </c:pt>
                <c:pt idx="5">
                  <c:v>139183.35199999998</c:v>
                </c:pt>
                <c:pt idx="6">
                  <c:v>162380.57733333332</c:v>
                </c:pt>
                <c:pt idx="7">
                  <c:v>185577.80266666666</c:v>
                </c:pt>
                <c:pt idx="8">
                  <c:v>208775.02799999999</c:v>
                </c:pt>
                <c:pt idx="9">
                  <c:v>231972.25333333333</c:v>
                </c:pt>
                <c:pt idx="10">
                  <c:v>255169.47866666666</c:v>
                </c:pt>
                <c:pt idx="11">
                  <c:v>278366.70399999997</c:v>
                </c:pt>
                <c:pt idx="12">
                  <c:v>301563.92933333333</c:v>
                </c:pt>
                <c:pt idx="13">
                  <c:v>324761.15466666664</c:v>
                </c:pt>
                <c:pt idx="14">
                  <c:v>347958.37999999995</c:v>
                </c:pt>
                <c:pt idx="15">
                  <c:v>371155.60533333331</c:v>
                </c:pt>
                <c:pt idx="16">
                  <c:v>394352.83066666662</c:v>
                </c:pt>
                <c:pt idx="17">
                  <c:v>417550.05599999992</c:v>
                </c:pt>
                <c:pt idx="18">
                  <c:v>440747.28133333329</c:v>
                </c:pt>
                <c:pt idx="19">
                  <c:v>463944.5066666666</c:v>
                </c:pt>
                <c:pt idx="20">
                  <c:v>465992.70666666661</c:v>
                </c:pt>
                <c:pt idx="21">
                  <c:v>468040.90666666656</c:v>
                </c:pt>
                <c:pt idx="22">
                  <c:v>470089.10666666657</c:v>
                </c:pt>
                <c:pt idx="23">
                  <c:v>472137.30666666658</c:v>
                </c:pt>
                <c:pt idx="24">
                  <c:v>474185.5066666666</c:v>
                </c:pt>
                <c:pt idx="25">
                  <c:v>476233.70666666655</c:v>
                </c:pt>
                <c:pt idx="26">
                  <c:v>478281.90666666656</c:v>
                </c:pt>
                <c:pt idx="27">
                  <c:v>480330.10666666663</c:v>
                </c:pt>
                <c:pt idx="28">
                  <c:v>482378.30666666653</c:v>
                </c:pt>
                <c:pt idx="29">
                  <c:v>484426.50666666648</c:v>
                </c:pt>
                <c:pt idx="30">
                  <c:v>463277.48133333318</c:v>
                </c:pt>
                <c:pt idx="31">
                  <c:v>442128.45599999983</c:v>
                </c:pt>
                <c:pt idx="32">
                  <c:v>420979.43066666648</c:v>
                </c:pt>
                <c:pt idx="33">
                  <c:v>399830.40533333318</c:v>
                </c:pt>
                <c:pt idx="34">
                  <c:v>378681.37999999989</c:v>
                </c:pt>
                <c:pt idx="35">
                  <c:v>357532.35466666654</c:v>
                </c:pt>
                <c:pt idx="36">
                  <c:v>336383.32933333324</c:v>
                </c:pt>
                <c:pt idx="37">
                  <c:v>315234.30399999989</c:v>
                </c:pt>
                <c:pt idx="38">
                  <c:v>294085.27866666653</c:v>
                </c:pt>
                <c:pt idx="39">
                  <c:v>272936.25333333324</c:v>
                </c:pt>
                <c:pt idx="40">
                  <c:v>249739.0279999999</c:v>
                </c:pt>
                <c:pt idx="41">
                  <c:v>226541.8026666666</c:v>
                </c:pt>
                <c:pt idx="42">
                  <c:v>203344.57733333326</c:v>
                </c:pt>
                <c:pt idx="43">
                  <c:v>180147.3519999999</c:v>
                </c:pt>
                <c:pt idx="44">
                  <c:v>156950.12666666659</c:v>
                </c:pt>
                <c:pt idx="45">
                  <c:v>133752.90133333326</c:v>
                </c:pt>
                <c:pt idx="46">
                  <c:v>110555.67599999992</c:v>
                </c:pt>
                <c:pt idx="47">
                  <c:v>87358.450666666584</c:v>
                </c:pt>
                <c:pt idx="48">
                  <c:v>64161.225333333299</c:v>
                </c:pt>
                <c:pt idx="49">
                  <c:v>40963.999999999956</c:v>
                </c:pt>
                <c:pt idx="50">
                  <c:v>38915.799999999959</c:v>
                </c:pt>
                <c:pt idx="51">
                  <c:v>36867.599999999962</c:v>
                </c:pt>
                <c:pt idx="52">
                  <c:v>34819.399999999958</c:v>
                </c:pt>
                <c:pt idx="53">
                  <c:v>32771.199999999953</c:v>
                </c:pt>
                <c:pt idx="54">
                  <c:v>30722.999999999956</c:v>
                </c:pt>
                <c:pt idx="55">
                  <c:v>28674.799999999959</c:v>
                </c:pt>
                <c:pt idx="56">
                  <c:v>26626.599999999962</c:v>
                </c:pt>
                <c:pt idx="57">
                  <c:v>24578.399999999965</c:v>
                </c:pt>
                <c:pt idx="58">
                  <c:v>22530.199999999968</c:v>
                </c:pt>
                <c:pt idx="59">
                  <c:v>20481.999999999971</c:v>
                </c:pt>
                <c:pt idx="60">
                  <c:v>18433.799999999974</c:v>
                </c:pt>
                <c:pt idx="61">
                  <c:v>16385.599999999977</c:v>
                </c:pt>
                <c:pt idx="62">
                  <c:v>14337.39999999998</c:v>
                </c:pt>
                <c:pt idx="63">
                  <c:v>12289.199999999983</c:v>
                </c:pt>
                <c:pt idx="64">
                  <c:v>10240.999999999985</c:v>
                </c:pt>
                <c:pt idx="65">
                  <c:v>8192.7999999999884</c:v>
                </c:pt>
                <c:pt idx="66">
                  <c:v>6144.5999999999913</c:v>
                </c:pt>
                <c:pt idx="67">
                  <c:v>4096.3999999999942</c:v>
                </c:pt>
                <c:pt idx="68">
                  <c:v>2048.1999999999971</c:v>
                </c:pt>
                <c:pt idx="69">
                  <c:v>0</c:v>
                </c:pt>
              </c:numCache>
            </c:numRef>
          </c:val>
          <c:extLst>
            <c:ext xmlns:c16="http://schemas.microsoft.com/office/drawing/2014/chart" uri="{C3380CC4-5D6E-409C-BE32-E72D297353CC}">
              <c16:uniqueId val="{00000001-9A7F-4B45-9083-B67877C153B6}"/>
            </c:ext>
          </c:extLst>
        </c:ser>
        <c:ser>
          <c:idx val="2"/>
          <c:order val="2"/>
          <c:tx>
            <c:strRef>
              <c:f>Output!$F$43</c:f>
              <c:strCache>
                <c:ptCount val="1"/>
                <c:pt idx="0">
                  <c:v>Rentelasten</c:v>
                </c:pt>
              </c:strCache>
            </c:strRef>
          </c:tx>
          <c:spPr>
            <a:solidFill>
              <a:schemeClr val="accent3"/>
            </a:solidFill>
            <a:ln>
              <a:noFill/>
            </a:ln>
            <a:effectLst/>
          </c:spPr>
          <c:invertIfNegative val="0"/>
          <c:cat>
            <c:numRef>
              <c:f>Output!$G$5:$CH$5</c:f>
              <c:numCache>
                <c:formatCode>General</c:formatCode>
                <c:ptCount val="80"/>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pt idx="36">
                  <c:v>2056</c:v>
                </c:pt>
                <c:pt idx="37">
                  <c:v>2057</c:v>
                </c:pt>
                <c:pt idx="38">
                  <c:v>2058</c:v>
                </c:pt>
                <c:pt idx="39">
                  <c:v>2059</c:v>
                </c:pt>
                <c:pt idx="40">
                  <c:v>2060</c:v>
                </c:pt>
                <c:pt idx="41">
                  <c:v>2061</c:v>
                </c:pt>
                <c:pt idx="42">
                  <c:v>2062</c:v>
                </c:pt>
                <c:pt idx="43">
                  <c:v>2063</c:v>
                </c:pt>
                <c:pt idx="44">
                  <c:v>2064</c:v>
                </c:pt>
                <c:pt idx="45">
                  <c:v>2065</c:v>
                </c:pt>
                <c:pt idx="46">
                  <c:v>2066</c:v>
                </c:pt>
                <c:pt idx="47">
                  <c:v>2067</c:v>
                </c:pt>
                <c:pt idx="48">
                  <c:v>2068</c:v>
                </c:pt>
                <c:pt idx="49">
                  <c:v>2069</c:v>
                </c:pt>
                <c:pt idx="50">
                  <c:v>2070</c:v>
                </c:pt>
                <c:pt idx="51">
                  <c:v>2071</c:v>
                </c:pt>
                <c:pt idx="52">
                  <c:v>2072</c:v>
                </c:pt>
                <c:pt idx="53">
                  <c:v>2073</c:v>
                </c:pt>
                <c:pt idx="54">
                  <c:v>2074</c:v>
                </c:pt>
                <c:pt idx="55">
                  <c:v>2075</c:v>
                </c:pt>
                <c:pt idx="56">
                  <c:v>2076</c:v>
                </c:pt>
                <c:pt idx="57">
                  <c:v>2077</c:v>
                </c:pt>
                <c:pt idx="58">
                  <c:v>2078</c:v>
                </c:pt>
                <c:pt idx="59">
                  <c:v>2079</c:v>
                </c:pt>
                <c:pt idx="60">
                  <c:v>2080</c:v>
                </c:pt>
                <c:pt idx="61">
                  <c:v>2081</c:v>
                </c:pt>
                <c:pt idx="62">
                  <c:v>2082</c:v>
                </c:pt>
                <c:pt idx="63">
                  <c:v>2083</c:v>
                </c:pt>
                <c:pt idx="64">
                  <c:v>2084</c:v>
                </c:pt>
                <c:pt idx="65">
                  <c:v>2085</c:v>
                </c:pt>
                <c:pt idx="66">
                  <c:v>2086</c:v>
                </c:pt>
                <c:pt idx="67">
                  <c:v>2087</c:v>
                </c:pt>
                <c:pt idx="68">
                  <c:v>2088</c:v>
                </c:pt>
                <c:pt idx="69">
                  <c:v>2089</c:v>
                </c:pt>
                <c:pt idx="70">
                  <c:v>2090</c:v>
                </c:pt>
                <c:pt idx="71">
                  <c:v>2091</c:v>
                </c:pt>
                <c:pt idx="72">
                  <c:v>2092</c:v>
                </c:pt>
                <c:pt idx="73">
                  <c:v>2093</c:v>
                </c:pt>
                <c:pt idx="74">
                  <c:v>2094</c:v>
                </c:pt>
                <c:pt idx="75">
                  <c:v>2095</c:v>
                </c:pt>
                <c:pt idx="76">
                  <c:v>2096</c:v>
                </c:pt>
                <c:pt idx="77">
                  <c:v>2097</c:v>
                </c:pt>
                <c:pt idx="78">
                  <c:v>2098</c:v>
                </c:pt>
                <c:pt idx="79">
                  <c:v>2099</c:v>
                </c:pt>
              </c:numCache>
            </c:numRef>
          </c:cat>
          <c:val>
            <c:numRef>
              <c:f>Output!$G$43:$BX$43</c:f>
              <c:numCache>
                <c:formatCode>_ "€"\ * #,##0_ ;_ "€"\ * \-#,##0_ ;_ "€"\ * "-"??_ ;_ @_ </c:formatCode>
                <c:ptCount val="70"/>
                <c:pt idx="0">
                  <c:v>5049.0850666666665</c:v>
                </c:pt>
                <c:pt idx="1">
                  <c:v>10098.170133333333</c:v>
                </c:pt>
                <c:pt idx="2">
                  <c:v>15147.255199999998</c:v>
                </c:pt>
                <c:pt idx="3">
                  <c:v>20196.340266666666</c:v>
                </c:pt>
                <c:pt idx="4">
                  <c:v>25245.425333333336</c:v>
                </c:pt>
                <c:pt idx="5">
                  <c:v>30294.510399999996</c:v>
                </c:pt>
                <c:pt idx="6">
                  <c:v>35343.595466666673</c:v>
                </c:pt>
                <c:pt idx="7">
                  <c:v>40392.680533333332</c:v>
                </c:pt>
                <c:pt idx="8">
                  <c:v>45441.765599999999</c:v>
                </c:pt>
                <c:pt idx="9">
                  <c:v>50490.850666666673</c:v>
                </c:pt>
                <c:pt idx="10">
                  <c:v>55539.935733333332</c:v>
                </c:pt>
                <c:pt idx="11">
                  <c:v>60589.020799999991</c:v>
                </c:pt>
                <c:pt idx="12">
                  <c:v>65638.105866666665</c:v>
                </c:pt>
                <c:pt idx="13">
                  <c:v>70687.190933333346</c:v>
                </c:pt>
                <c:pt idx="14">
                  <c:v>75736.275999999983</c:v>
                </c:pt>
                <c:pt idx="15">
                  <c:v>80785.361066666665</c:v>
                </c:pt>
                <c:pt idx="16">
                  <c:v>85834.446133333317</c:v>
                </c:pt>
                <c:pt idx="17">
                  <c:v>90883.531199999983</c:v>
                </c:pt>
                <c:pt idx="18">
                  <c:v>95932.61626666665</c:v>
                </c:pt>
                <c:pt idx="19">
                  <c:v>100981.70133333335</c:v>
                </c:pt>
                <c:pt idx="20">
                  <c:v>101800.98133333334</c:v>
                </c:pt>
                <c:pt idx="21">
                  <c:v>102620.26133333333</c:v>
                </c:pt>
                <c:pt idx="22">
                  <c:v>103439.54133333333</c:v>
                </c:pt>
                <c:pt idx="23">
                  <c:v>104258.82133333333</c:v>
                </c:pt>
                <c:pt idx="24">
                  <c:v>105078.10133333332</c:v>
                </c:pt>
                <c:pt idx="25">
                  <c:v>105897.38133333332</c:v>
                </c:pt>
                <c:pt idx="26">
                  <c:v>106716.66133333332</c:v>
                </c:pt>
                <c:pt idx="27">
                  <c:v>107535.94133333332</c:v>
                </c:pt>
                <c:pt idx="28">
                  <c:v>108355.22133333329</c:v>
                </c:pt>
                <c:pt idx="29">
                  <c:v>109174.5013333333</c:v>
                </c:pt>
                <c:pt idx="30">
                  <c:v>104944.69626666664</c:v>
                </c:pt>
                <c:pt idx="31">
                  <c:v>100714.89119999998</c:v>
                </c:pt>
                <c:pt idx="32">
                  <c:v>96485.086133333301</c:v>
                </c:pt>
                <c:pt idx="33">
                  <c:v>92255.281066666619</c:v>
                </c:pt>
                <c:pt idx="34">
                  <c:v>88025.475999999966</c:v>
                </c:pt>
                <c:pt idx="35">
                  <c:v>83795.670933333298</c:v>
                </c:pt>
                <c:pt idx="36">
                  <c:v>79565.865866666645</c:v>
                </c:pt>
                <c:pt idx="37">
                  <c:v>75336.060799999977</c:v>
                </c:pt>
                <c:pt idx="38">
                  <c:v>71106.25573333331</c:v>
                </c:pt>
                <c:pt idx="39">
                  <c:v>66876.450666666642</c:v>
                </c:pt>
                <c:pt idx="40">
                  <c:v>61827.365599999983</c:v>
                </c:pt>
                <c:pt idx="41">
                  <c:v>56778.280533333309</c:v>
                </c:pt>
                <c:pt idx="42">
                  <c:v>51729.195466666642</c:v>
                </c:pt>
                <c:pt idx="43">
                  <c:v>46680.110399999983</c:v>
                </c:pt>
                <c:pt idx="44">
                  <c:v>41631.025333333309</c:v>
                </c:pt>
                <c:pt idx="45">
                  <c:v>36581.940266666643</c:v>
                </c:pt>
                <c:pt idx="46">
                  <c:v>31532.855199999976</c:v>
                </c:pt>
                <c:pt idx="47">
                  <c:v>26483.77013333331</c:v>
                </c:pt>
                <c:pt idx="48">
                  <c:v>21434.685066666651</c:v>
                </c:pt>
                <c:pt idx="49">
                  <c:v>16385.599999999984</c:v>
                </c:pt>
                <c:pt idx="50">
                  <c:v>15566.319999999985</c:v>
                </c:pt>
                <c:pt idx="51">
                  <c:v>14747.039999999986</c:v>
                </c:pt>
                <c:pt idx="52">
                  <c:v>13927.759999999982</c:v>
                </c:pt>
                <c:pt idx="53">
                  <c:v>13108.479999999981</c:v>
                </c:pt>
                <c:pt idx="54">
                  <c:v>12289.199999999983</c:v>
                </c:pt>
                <c:pt idx="55">
                  <c:v>11469.919999999984</c:v>
                </c:pt>
                <c:pt idx="56">
                  <c:v>10650.639999999985</c:v>
                </c:pt>
                <c:pt idx="57">
                  <c:v>9831.359999999986</c:v>
                </c:pt>
                <c:pt idx="58">
                  <c:v>9012.0799999999872</c:v>
                </c:pt>
                <c:pt idx="59">
                  <c:v>8192.7999999999884</c:v>
                </c:pt>
                <c:pt idx="60">
                  <c:v>7373.5199999999895</c:v>
                </c:pt>
                <c:pt idx="61">
                  <c:v>6554.2399999999907</c:v>
                </c:pt>
                <c:pt idx="62">
                  <c:v>5734.9599999999919</c:v>
                </c:pt>
                <c:pt idx="63">
                  <c:v>4915.679999999993</c:v>
                </c:pt>
                <c:pt idx="64">
                  <c:v>4096.3999999999942</c:v>
                </c:pt>
                <c:pt idx="65">
                  <c:v>3277.1199999999953</c:v>
                </c:pt>
                <c:pt idx="66">
                  <c:v>2457.8399999999965</c:v>
                </c:pt>
                <c:pt idx="67">
                  <c:v>1638.5599999999977</c:v>
                </c:pt>
                <c:pt idx="68">
                  <c:v>819.27999999999884</c:v>
                </c:pt>
                <c:pt idx="69">
                  <c:v>0</c:v>
                </c:pt>
              </c:numCache>
            </c:numRef>
          </c:val>
          <c:extLst>
            <c:ext xmlns:c16="http://schemas.microsoft.com/office/drawing/2014/chart" uri="{C3380CC4-5D6E-409C-BE32-E72D297353CC}">
              <c16:uniqueId val="{00000002-9A7F-4B45-9083-B67877C153B6}"/>
            </c:ext>
          </c:extLst>
        </c:ser>
        <c:dLbls>
          <c:showLegendKey val="0"/>
          <c:showVal val="0"/>
          <c:showCatName val="0"/>
          <c:showSerName val="0"/>
          <c:showPercent val="0"/>
          <c:showBubbleSize val="0"/>
        </c:dLbls>
        <c:gapWidth val="50"/>
        <c:overlap val="100"/>
        <c:axId val="648393192"/>
        <c:axId val="649086112"/>
      </c:barChart>
      <c:catAx>
        <c:axId val="648393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649086112"/>
        <c:crosses val="autoZero"/>
        <c:auto val="1"/>
        <c:lblAlgn val="ctr"/>
        <c:lblOffset val="100"/>
        <c:noMultiLvlLbl val="0"/>
      </c:catAx>
      <c:valAx>
        <c:axId val="649086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648393192"/>
        <c:crosses val="autoZero"/>
        <c:crossBetween val="between"/>
      </c:valAx>
      <c:spPr>
        <a:noFill/>
        <a:ln>
          <a:noFill/>
        </a:ln>
        <a:effectLst/>
      </c:spPr>
    </c:plotArea>
    <c:legend>
      <c:legendPos val="b"/>
      <c:legendEntry>
        <c:idx val="0"/>
        <c:delete val="1"/>
      </c:legendEntry>
      <c:layout>
        <c:manualLayout>
          <c:xMode val="edge"/>
          <c:yMode val="edge"/>
          <c:x val="0.35827033121880431"/>
          <c:y val="0.9544209687435361"/>
          <c:w val="0.21785319004686979"/>
          <c:h val="3.659315464882321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Rentelasten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clustered"/>
        <c:varyColors val="0"/>
        <c:ser>
          <c:idx val="0"/>
          <c:order val="0"/>
          <c:tx>
            <c:strRef>
              <c:f>Output!$F$43</c:f>
              <c:strCache>
                <c:ptCount val="1"/>
                <c:pt idx="0">
                  <c:v>Rentelasten</c:v>
                </c:pt>
              </c:strCache>
            </c:strRef>
          </c:tx>
          <c:spPr>
            <a:solidFill>
              <a:schemeClr val="accent1"/>
            </a:solidFill>
            <a:ln>
              <a:noFill/>
            </a:ln>
            <a:effectLst/>
          </c:spPr>
          <c:invertIfNegative val="0"/>
          <c:cat>
            <c:numRef>
              <c:f>Output!$G$6:$BX$6</c:f>
              <c:numCache>
                <c:formatCode>General</c:formatCode>
                <c:ptCount val="7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numCache>
            </c:numRef>
          </c:cat>
          <c:val>
            <c:numRef>
              <c:f>Output!$G$43:$BX$43</c:f>
              <c:numCache>
                <c:formatCode>_ "€"\ * #,##0_ ;_ "€"\ * \-#,##0_ ;_ "€"\ * "-"??_ ;_ @_ </c:formatCode>
                <c:ptCount val="70"/>
                <c:pt idx="0">
                  <c:v>5049.0850666666665</c:v>
                </c:pt>
                <c:pt idx="1">
                  <c:v>10098.170133333333</c:v>
                </c:pt>
                <c:pt idx="2">
                  <c:v>15147.255199999998</c:v>
                </c:pt>
                <c:pt idx="3">
                  <c:v>20196.340266666666</c:v>
                </c:pt>
                <c:pt idx="4">
                  <c:v>25245.425333333336</c:v>
                </c:pt>
                <c:pt idx="5">
                  <c:v>30294.510399999996</c:v>
                </c:pt>
                <c:pt idx="6">
                  <c:v>35343.595466666673</c:v>
                </c:pt>
                <c:pt idx="7">
                  <c:v>40392.680533333332</c:v>
                </c:pt>
                <c:pt idx="8">
                  <c:v>45441.765599999999</c:v>
                </c:pt>
                <c:pt idx="9">
                  <c:v>50490.850666666673</c:v>
                </c:pt>
                <c:pt idx="10">
                  <c:v>55539.935733333332</c:v>
                </c:pt>
                <c:pt idx="11">
                  <c:v>60589.020799999991</c:v>
                </c:pt>
                <c:pt idx="12">
                  <c:v>65638.105866666665</c:v>
                </c:pt>
                <c:pt idx="13">
                  <c:v>70687.190933333346</c:v>
                </c:pt>
                <c:pt idx="14">
                  <c:v>75736.275999999983</c:v>
                </c:pt>
                <c:pt idx="15">
                  <c:v>80785.361066666665</c:v>
                </c:pt>
                <c:pt idx="16">
                  <c:v>85834.446133333317</c:v>
                </c:pt>
                <c:pt idx="17">
                  <c:v>90883.531199999983</c:v>
                </c:pt>
                <c:pt idx="18">
                  <c:v>95932.61626666665</c:v>
                </c:pt>
                <c:pt idx="19">
                  <c:v>100981.70133333335</c:v>
                </c:pt>
                <c:pt idx="20">
                  <c:v>101800.98133333334</c:v>
                </c:pt>
                <c:pt idx="21">
                  <c:v>102620.26133333333</c:v>
                </c:pt>
                <c:pt idx="22">
                  <c:v>103439.54133333333</c:v>
                </c:pt>
                <c:pt idx="23">
                  <c:v>104258.82133333333</c:v>
                </c:pt>
                <c:pt idx="24">
                  <c:v>105078.10133333332</c:v>
                </c:pt>
                <c:pt idx="25">
                  <c:v>105897.38133333332</c:v>
                </c:pt>
                <c:pt idx="26">
                  <c:v>106716.66133333332</c:v>
                </c:pt>
                <c:pt idx="27">
                  <c:v>107535.94133333332</c:v>
                </c:pt>
                <c:pt idx="28">
                  <c:v>108355.22133333329</c:v>
                </c:pt>
                <c:pt idx="29">
                  <c:v>109174.5013333333</c:v>
                </c:pt>
                <c:pt idx="30">
                  <c:v>104944.69626666664</c:v>
                </c:pt>
                <c:pt idx="31">
                  <c:v>100714.89119999998</c:v>
                </c:pt>
                <c:pt idx="32">
                  <c:v>96485.086133333301</c:v>
                </c:pt>
                <c:pt idx="33">
                  <c:v>92255.281066666619</c:v>
                </c:pt>
                <c:pt idx="34">
                  <c:v>88025.475999999966</c:v>
                </c:pt>
                <c:pt idx="35">
                  <c:v>83795.670933333298</c:v>
                </c:pt>
                <c:pt idx="36">
                  <c:v>79565.865866666645</c:v>
                </c:pt>
                <c:pt idx="37">
                  <c:v>75336.060799999977</c:v>
                </c:pt>
                <c:pt idx="38">
                  <c:v>71106.25573333331</c:v>
                </c:pt>
                <c:pt idx="39">
                  <c:v>66876.450666666642</c:v>
                </c:pt>
                <c:pt idx="40">
                  <c:v>61827.365599999983</c:v>
                </c:pt>
                <c:pt idx="41">
                  <c:v>56778.280533333309</c:v>
                </c:pt>
                <c:pt idx="42">
                  <c:v>51729.195466666642</c:v>
                </c:pt>
                <c:pt idx="43">
                  <c:v>46680.110399999983</c:v>
                </c:pt>
                <c:pt idx="44">
                  <c:v>41631.025333333309</c:v>
                </c:pt>
                <c:pt idx="45">
                  <c:v>36581.940266666643</c:v>
                </c:pt>
                <c:pt idx="46">
                  <c:v>31532.855199999976</c:v>
                </c:pt>
                <c:pt idx="47">
                  <c:v>26483.77013333331</c:v>
                </c:pt>
                <c:pt idx="48">
                  <c:v>21434.685066666651</c:v>
                </c:pt>
                <c:pt idx="49">
                  <c:v>16385.599999999984</c:v>
                </c:pt>
                <c:pt idx="50">
                  <c:v>15566.319999999985</c:v>
                </c:pt>
                <c:pt idx="51">
                  <c:v>14747.039999999986</c:v>
                </c:pt>
                <c:pt idx="52">
                  <c:v>13927.759999999982</c:v>
                </c:pt>
                <c:pt idx="53">
                  <c:v>13108.479999999981</c:v>
                </c:pt>
                <c:pt idx="54">
                  <c:v>12289.199999999983</c:v>
                </c:pt>
                <c:pt idx="55">
                  <c:v>11469.919999999984</c:v>
                </c:pt>
                <c:pt idx="56">
                  <c:v>10650.639999999985</c:v>
                </c:pt>
                <c:pt idx="57">
                  <c:v>9831.359999999986</c:v>
                </c:pt>
                <c:pt idx="58">
                  <c:v>9012.0799999999872</c:v>
                </c:pt>
                <c:pt idx="59">
                  <c:v>8192.7999999999884</c:v>
                </c:pt>
                <c:pt idx="60">
                  <c:v>7373.5199999999895</c:v>
                </c:pt>
                <c:pt idx="61">
                  <c:v>6554.2399999999907</c:v>
                </c:pt>
                <c:pt idx="62">
                  <c:v>5734.9599999999919</c:v>
                </c:pt>
                <c:pt idx="63">
                  <c:v>4915.679999999993</c:v>
                </c:pt>
                <c:pt idx="64">
                  <c:v>4096.3999999999942</c:v>
                </c:pt>
                <c:pt idx="65">
                  <c:v>3277.1199999999953</c:v>
                </c:pt>
                <c:pt idx="66">
                  <c:v>2457.8399999999965</c:v>
                </c:pt>
                <c:pt idx="67">
                  <c:v>1638.5599999999977</c:v>
                </c:pt>
                <c:pt idx="68">
                  <c:v>819.27999999999884</c:v>
                </c:pt>
                <c:pt idx="69">
                  <c:v>0</c:v>
                </c:pt>
              </c:numCache>
            </c:numRef>
          </c:val>
          <c:extLst>
            <c:ext xmlns:c16="http://schemas.microsoft.com/office/drawing/2014/chart" uri="{C3380CC4-5D6E-409C-BE32-E72D297353CC}">
              <c16:uniqueId val="{00000000-D3DF-4B8A-9B9D-5B82206F82FA}"/>
            </c:ext>
          </c:extLst>
        </c:ser>
        <c:dLbls>
          <c:showLegendKey val="0"/>
          <c:showVal val="0"/>
          <c:showCatName val="0"/>
          <c:showSerName val="0"/>
          <c:showPercent val="0"/>
          <c:showBubbleSize val="0"/>
        </c:dLbls>
        <c:gapWidth val="219"/>
        <c:overlap val="-27"/>
        <c:axId val="991838824"/>
        <c:axId val="991840136"/>
      </c:barChart>
      <c:catAx>
        <c:axId val="991838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91840136"/>
        <c:crosses val="autoZero"/>
        <c:auto val="1"/>
        <c:lblAlgn val="ctr"/>
        <c:lblOffset val="100"/>
        <c:noMultiLvlLbl val="0"/>
      </c:catAx>
      <c:valAx>
        <c:axId val="991840136"/>
        <c:scaling>
          <c:orientation val="minMax"/>
        </c:scaling>
        <c:delete val="0"/>
        <c:axPos val="l"/>
        <c:majorGridlines>
          <c:spPr>
            <a:ln w="9525" cap="flat" cmpd="sng" algn="ctr">
              <a:solidFill>
                <a:schemeClr val="tx1">
                  <a:lumMod val="15000"/>
                  <a:lumOff val="85000"/>
                </a:schemeClr>
              </a:solidFill>
              <a:round/>
            </a:ln>
            <a:effectLst/>
          </c:spPr>
        </c:majorGridlines>
        <c:numFmt formatCode="_ &quot;€&quot;\ * #,##0_ ;_ &quot;€&quot;\ * \-#,##0_ ;_ &quot;€&quot;\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991838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plotArea>
      <cx:plotAreaRegion>
        <cx:series layoutId="treemap" uniqueId="{76335EFD-24CC-4371-93E8-30D68BB206DF}" formatIdx="3">
          <cx:tx>
            <cx:txData>
              <cx:f>_xlchart.v1.1</cx:f>
              <cx:v> Totaal </cx:v>
            </cx:txData>
          </cx:tx>
          <cx:spPr>
            <a:ln>
              <a:noFill/>
            </a:ln>
          </cx:spPr>
          <cx:dataPt idx="0">
            <cx:spPr>
              <a:solidFill>
                <a:srgbClr val="1A237E"/>
              </a:solidFill>
            </cx:spPr>
          </cx:dataPt>
          <cx:dataPt idx="1">
            <cx:spPr>
              <a:solidFill>
                <a:srgbClr val="564C98"/>
              </a:solidFill>
            </cx:spPr>
          </cx:dataPt>
          <cx:dataPt idx="2">
            <cx:spPr>
              <a:solidFill>
                <a:srgbClr val="0095CF"/>
              </a:solidFill>
            </cx:spPr>
          </cx:dataPt>
          <cx:dataPt idx="3">
            <cx:spPr>
              <a:solidFill>
                <a:srgbClr val="8A88CD"/>
              </a:solidFill>
            </cx:spPr>
          </cx:dataPt>
          <cx:dataPt idx="4">
            <cx:spPr>
              <a:solidFill>
                <a:srgbClr val="83A8C0"/>
              </a:solidFill>
            </cx:spPr>
          </cx:dataPt>
          <cx:dataPt idx="5">
            <cx:spPr>
              <a:solidFill>
                <a:srgbClr val="4CC0F7"/>
              </a:solidFill>
            </cx:spPr>
          </cx:dataPt>
          <cx:dataPt idx="6">
            <cx:spPr>
              <a:solidFill>
                <a:srgbClr val="617A6F"/>
              </a:solidFill>
            </cx:spPr>
          </cx:dataPt>
          <cx:dataLabels pos="inEnd">
            <cx:txPr>
              <a:bodyPr vertOverflow="overflow" horzOverflow="overflow" wrap="square" lIns="0" tIns="0" rIns="0" bIns="0"/>
              <a:lstStyle/>
              <a:p>
                <a:pPr algn="ctr" rtl="0">
                  <a:defRPr sz="800" b="0" i="0">
                    <a:solidFill>
                      <a:srgbClr val="FFFFFF"/>
                    </a:solidFill>
                    <a:latin typeface="Segoe UI" panose="020B0502040204020203" pitchFamily="34" charset="0"/>
                    <a:ea typeface="Segoe UI" panose="020B0502040204020203" pitchFamily="34" charset="0"/>
                    <a:cs typeface="Segoe UI" panose="020B0502040204020203" pitchFamily="34" charset="0"/>
                  </a:defRPr>
                </a:pPr>
                <a:endParaRPr lang="nl-NL" sz="800"/>
              </a:p>
            </cx:txPr>
            <cx:visibility seriesName="0" categoryName="1" value="0"/>
          </cx:dataLabels>
          <cx:dataId val="0"/>
          <cx:layoutPr>
            <cx:parentLabelLayout val="overlapping"/>
          </cx:layoutPr>
        </cx:series>
      </cx:plotAreaRegion>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_xlchart.v1.5</cx:f>
      </cx:numDim>
    </cx:data>
    <cx:data id="1">
      <cx:strDim type="cat">
        <cx:f>_xlchart.v1.3</cx:f>
      </cx:strDim>
      <cx:numDim type="size">
        <cx:f>_xlchart.v1.7</cx:f>
      </cx:numDim>
    </cx:data>
    <cx:data id="2">
      <cx:strDim type="cat">
        <cx:f>_xlchart.v1.3</cx:f>
      </cx:strDim>
      <cx:numDim type="size">
        <cx:f>_xlchart.v1.9</cx:f>
      </cx:numDim>
    </cx:data>
    <cx:data id="3">
      <cx:strDim type="cat">
        <cx:f>_xlchart.v1.3</cx:f>
      </cx:strDim>
      <cx:numDim type="size">
        <cx:f>_xlchart.v1.11</cx:f>
      </cx:numDim>
    </cx:data>
  </cx:chartData>
  <cx:chart>
    <cx:plotArea>
      <cx:plotAreaRegion>
        <cx:series layoutId="treemap" uniqueId="{2E6702FA-8E54-4F62-829C-FB09B5BE8262}" formatIdx="0">
          <cx:tx>
            <cx:txData>
              <cx:f>_xlchart.v1.4</cx:f>
              <cx:v>Regulier</cx:v>
            </cx:txData>
          </cx:tx>
          <cx:spPr>
            <a:ln>
              <a:noFill/>
            </a:ln>
          </cx:spPr>
          <cx:dataPt idx="0">
            <cx:spPr>
              <a:solidFill>
                <a:srgbClr val="1A237E"/>
              </a:solidFill>
            </cx:spPr>
          </cx:dataPt>
          <cx:dataPt idx="1">
            <cx:spPr>
              <a:solidFill>
                <a:srgbClr val="564C98"/>
              </a:solidFill>
            </cx:spPr>
          </cx:dataPt>
          <cx:dataPt idx="2">
            <cx:spPr>
              <a:solidFill>
                <a:srgbClr val="0095CF"/>
              </a:solidFill>
            </cx:spPr>
          </cx:dataPt>
          <cx:dataPt idx="3">
            <cx:spPr>
              <a:solidFill>
                <a:srgbClr val="8A88CD"/>
              </a:solidFill>
            </cx:spPr>
          </cx:dataPt>
          <cx:dataPt idx="4">
            <cx:spPr>
              <a:solidFill>
                <a:srgbClr val="83A8C0"/>
              </a:solidFill>
            </cx:spPr>
          </cx:dataPt>
          <cx:dataPt idx="5">
            <cx:spPr>
              <a:solidFill>
                <a:srgbClr val="4CC0F7"/>
              </a:solidFill>
            </cx:spPr>
          </cx:dataPt>
          <cx:dataPt idx="6">
            <cx:spPr>
              <a:solidFill>
                <a:srgbClr val="617A6F"/>
              </a:solidFill>
            </cx:spPr>
          </cx:dataPt>
          <cx:dataLabels pos="inEnd">
            <cx:txPr>
              <a:bodyPr vertOverflow="overflow" horzOverflow="overflow" wrap="square" lIns="0" tIns="0" rIns="0" bIns="0"/>
              <a:lstStyle/>
              <a:p>
                <a:pPr algn="ctr" rtl="0">
                  <a:defRPr sz="800" b="0" i="0">
                    <a:solidFill>
                      <a:srgbClr val="FFFFFF"/>
                    </a:solidFill>
                    <a:latin typeface="Segoe UI" panose="020B0502040204020203" pitchFamily="34" charset="0"/>
                    <a:ea typeface="Segoe UI" panose="020B0502040204020203" pitchFamily="34" charset="0"/>
                    <a:cs typeface="Segoe UI" panose="020B0502040204020203" pitchFamily="34" charset="0"/>
                  </a:defRPr>
                </a:pPr>
                <a:endParaRPr lang="nl-NL" sz="800"/>
              </a:p>
            </cx:txPr>
            <cx:visibility seriesName="0" categoryName="1" value="0"/>
          </cx:dataLabels>
          <cx:dataId val="0"/>
          <cx:layoutPr>
            <cx:parentLabelLayout val="overlapping"/>
          </cx:layoutPr>
        </cx:series>
        <cx:series layoutId="treemap" hidden="1" uniqueId="{9325DE25-EB6E-4155-B3F1-678F176EF02A}" formatIdx="1">
          <cx:tx>
            <cx:txData>
              <cx:f>_xlchart.v1.6</cx:f>
              <cx:v>Additioneel</cx:v>
            </cx:txData>
          </cx:tx>
          <cx:dataLabels pos="inEnd">
            <cx:txPr>
              <a:bodyPr vertOverflow="overflow" horzOverflow="overflow" wrap="square" lIns="0" tIns="0" rIns="0" bIns="0"/>
              <a:lstStyle/>
              <a:p>
                <a:pPr algn="ctr" rtl="0">
                  <a:defRPr sz="800" b="0" i="0">
                    <a:solidFill>
                      <a:srgbClr val="FFFFFF"/>
                    </a:solidFill>
                    <a:latin typeface="Segoe UI" panose="020B0502040204020203" pitchFamily="34" charset="0"/>
                    <a:ea typeface="Segoe UI" panose="020B0502040204020203" pitchFamily="34" charset="0"/>
                    <a:cs typeface="Segoe UI" panose="020B0502040204020203" pitchFamily="34" charset="0"/>
                  </a:defRPr>
                </a:pPr>
                <a:endParaRPr lang="nl-NL" sz="800"/>
              </a:p>
            </cx:txPr>
            <cx:visibility seriesName="0" categoryName="1" value="0"/>
          </cx:dataLabels>
          <cx:dataId val="1"/>
          <cx:layoutPr>
            <cx:parentLabelLayout val="overlapping"/>
          </cx:layoutPr>
        </cx:series>
        <cx:series layoutId="treemap" hidden="1" uniqueId="{5D0EEA98-E1C2-4CE4-BA83-4F65CEB6AA41}" formatIdx="2">
          <cx:tx>
            <cx:txData>
              <cx:f>_xlchart.v1.8</cx:f>
              <cx:v> Naar aardgasvrij </cx:v>
            </cx:txData>
          </cx:tx>
          <cx:dataLabels pos="inEnd">
            <cx:txPr>
              <a:bodyPr vertOverflow="overflow" horzOverflow="overflow" wrap="square" lIns="0" tIns="0" rIns="0" bIns="0"/>
              <a:lstStyle/>
              <a:p>
                <a:pPr algn="ctr" rtl="0">
                  <a:defRPr sz="800" b="0" i="0">
                    <a:solidFill>
                      <a:srgbClr val="FFFFFF"/>
                    </a:solidFill>
                    <a:latin typeface="Segoe UI" panose="020B0502040204020203" pitchFamily="34" charset="0"/>
                    <a:ea typeface="Segoe UI" panose="020B0502040204020203" pitchFamily="34" charset="0"/>
                    <a:cs typeface="Segoe UI" panose="020B0502040204020203" pitchFamily="34" charset="0"/>
                  </a:defRPr>
                </a:pPr>
                <a:endParaRPr lang="nl-NL" sz="800"/>
              </a:p>
            </cx:txPr>
            <cx:visibility seriesName="0" categoryName="1" value="0"/>
          </cx:dataLabels>
          <cx:dataId val="2"/>
          <cx:layoutPr>
            <cx:parentLabelLayout val="overlapping"/>
          </cx:layoutPr>
        </cx:series>
        <cx:series layoutId="treemap" hidden="1" uniqueId="{76335EFD-24CC-4371-93E8-30D68BB206DF}" formatIdx="3">
          <cx:tx>
            <cx:txData>
              <cx:f>_xlchart.v1.10</cx:f>
              <cx:v> Totaal </cx:v>
            </cx:txData>
          </cx:tx>
          <cx:dataLabels pos="inEnd">
            <cx:txPr>
              <a:bodyPr vertOverflow="overflow" horzOverflow="overflow" wrap="square" lIns="0" tIns="0" rIns="0" bIns="0"/>
              <a:lstStyle/>
              <a:p>
                <a:pPr algn="ctr" rtl="0">
                  <a:defRPr sz="800" b="0" i="0">
                    <a:solidFill>
                      <a:srgbClr val="FFFFFF"/>
                    </a:solidFill>
                    <a:latin typeface="Segoe UI" panose="020B0502040204020203" pitchFamily="34" charset="0"/>
                    <a:ea typeface="Segoe UI" panose="020B0502040204020203" pitchFamily="34" charset="0"/>
                    <a:cs typeface="Segoe UI" panose="020B0502040204020203" pitchFamily="34" charset="0"/>
                  </a:defRPr>
                </a:pPr>
                <a:endParaRPr lang="nl-NL" sz="800"/>
              </a:p>
            </cx:txPr>
            <cx:visibility seriesName="0" categoryName="1" value="0"/>
          </cx:dataLabels>
          <cx:dataId val="3"/>
          <cx:layoutPr>
            <cx:parentLabelLayout val="overlapping"/>
          </cx:layoutPr>
        </cx:series>
      </cx:plotAreaRegion>
    </cx:plotArea>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_xlchart.v1.12</cx:f>
      </cx:strDim>
      <cx:numDim type="size">
        <cx:f>_xlchart.v1.14</cx:f>
      </cx:numDim>
    </cx:data>
  </cx:chartData>
  <cx:chart>
    <cx:plotArea>
      <cx:plotAreaRegion>
        <cx:series layoutId="treemap" uniqueId="{9325DE25-EB6E-4155-B3F1-678F176EF02A}" formatIdx="1">
          <cx:tx>
            <cx:txData>
              <cx:f>_xlchart.v1.13</cx:f>
              <cx:v>Additioneel</cx:v>
            </cx:txData>
          </cx:tx>
          <cx:spPr>
            <a:ln>
              <a:noFill/>
            </a:ln>
          </cx:spPr>
          <cx:dataPt idx="0">
            <cx:spPr>
              <a:solidFill>
                <a:srgbClr val="1A237E"/>
              </a:solidFill>
            </cx:spPr>
          </cx:dataPt>
          <cx:dataPt idx="1">
            <cx:spPr>
              <a:solidFill>
                <a:srgbClr val="564C98"/>
              </a:solidFill>
            </cx:spPr>
          </cx:dataPt>
          <cx:dataPt idx="2">
            <cx:spPr>
              <a:solidFill>
                <a:srgbClr val="0095CF"/>
              </a:solidFill>
            </cx:spPr>
          </cx:dataPt>
          <cx:dataPt idx="3">
            <cx:spPr>
              <a:solidFill>
                <a:srgbClr val="8A88CD"/>
              </a:solidFill>
            </cx:spPr>
          </cx:dataPt>
          <cx:dataPt idx="4">
            <cx:spPr>
              <a:solidFill>
                <a:srgbClr val="83A8C0"/>
              </a:solidFill>
            </cx:spPr>
          </cx:dataPt>
          <cx:dataPt idx="5">
            <cx:spPr>
              <a:solidFill>
                <a:srgbClr val="4CC0F7"/>
              </a:solidFill>
            </cx:spPr>
          </cx:dataPt>
          <cx:dataPt idx="6">
            <cx:spPr>
              <a:solidFill>
                <a:srgbClr val="617A6F"/>
              </a:solidFill>
            </cx:spPr>
          </cx:dataPt>
          <cx:dataLabels pos="inEnd">
            <cx:txPr>
              <a:bodyPr vertOverflow="overflow" horzOverflow="overflow" wrap="square" lIns="0" tIns="0" rIns="0" bIns="0"/>
              <a:lstStyle/>
              <a:p>
                <a:pPr algn="ctr" rtl="0">
                  <a:defRPr sz="800" b="0" i="0">
                    <a:solidFill>
                      <a:srgbClr val="FFFFFF"/>
                    </a:solidFill>
                    <a:latin typeface="Segoe UI" panose="020B0502040204020203" pitchFamily="34" charset="0"/>
                    <a:ea typeface="Segoe UI" panose="020B0502040204020203" pitchFamily="34" charset="0"/>
                    <a:cs typeface="Segoe UI" panose="020B0502040204020203" pitchFamily="34" charset="0"/>
                  </a:defRPr>
                </a:pPr>
                <a:endParaRPr lang="nl-NL" sz="800"/>
              </a:p>
            </cx:txPr>
            <cx:visibility seriesName="0" categoryName="1" value="0"/>
          </cx:dataLabels>
          <cx:dataId val="0"/>
          <cx:layoutPr>
            <cx:parentLabelLayout val="overlapping"/>
          </cx:layoutPr>
        </cx:series>
      </cx:plotAreaRegion>
    </cx:plotArea>
  </cx:chart>
  <cx:spPr>
    <a:noFill/>
    <a:ln>
      <a:noFill/>
    </a:ln>
  </cx:spPr>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_xlchart.v1.15</cx:f>
      </cx:strDim>
      <cx:numDim type="size">
        <cx:f>_xlchart.v1.17</cx:f>
      </cx:numDim>
    </cx:data>
  </cx:chartData>
  <cx:chart>
    <cx:plotArea>
      <cx:plotAreaRegion>
        <cx:series layoutId="treemap" uniqueId="{5D0EEA98-E1C2-4CE4-BA83-4F65CEB6AA41}" formatIdx="2">
          <cx:tx>
            <cx:txData>
              <cx:f>_xlchart.v1.16</cx:f>
              <cx:v> Naar aardgasvrij </cx:v>
            </cx:txData>
          </cx:tx>
          <cx:spPr>
            <a:ln>
              <a:noFill/>
            </a:ln>
          </cx:spPr>
          <cx:dataPt idx="0">
            <cx:spPr>
              <a:solidFill>
                <a:srgbClr val="1A237E"/>
              </a:solidFill>
            </cx:spPr>
          </cx:dataPt>
          <cx:dataPt idx="1">
            <cx:spPr>
              <a:solidFill>
                <a:srgbClr val="564C98"/>
              </a:solidFill>
            </cx:spPr>
          </cx:dataPt>
          <cx:dataPt idx="2">
            <cx:spPr>
              <a:solidFill>
                <a:srgbClr val="0095CF"/>
              </a:solidFill>
            </cx:spPr>
          </cx:dataPt>
          <cx:dataPt idx="3">
            <cx:spPr>
              <a:solidFill>
                <a:srgbClr val="8A88CD"/>
              </a:solidFill>
            </cx:spPr>
          </cx:dataPt>
          <cx:dataPt idx="4">
            <cx:spPr>
              <a:solidFill>
                <a:srgbClr val="83A8C0"/>
              </a:solidFill>
            </cx:spPr>
          </cx:dataPt>
          <cx:dataPt idx="5">
            <cx:spPr>
              <a:solidFill>
                <a:srgbClr val="4CC0F7"/>
              </a:solidFill>
            </cx:spPr>
          </cx:dataPt>
          <cx:dataPt idx="6">
            <cx:spPr>
              <a:solidFill>
                <a:srgbClr val="617A6F"/>
              </a:solidFill>
            </cx:spPr>
          </cx:dataPt>
          <cx:dataLabels pos="inEnd">
            <cx:txPr>
              <a:bodyPr vertOverflow="overflow" horzOverflow="overflow" wrap="square" lIns="0" tIns="0" rIns="0" bIns="0"/>
              <a:lstStyle/>
              <a:p>
                <a:pPr algn="ctr" rtl="0">
                  <a:defRPr sz="800" b="0" i="0">
                    <a:solidFill>
                      <a:srgbClr val="FFFFFF"/>
                    </a:solidFill>
                    <a:latin typeface="Segoe UI" panose="020B0502040204020203" pitchFamily="34" charset="0"/>
                    <a:ea typeface="Segoe UI" panose="020B0502040204020203" pitchFamily="34" charset="0"/>
                    <a:cs typeface="Segoe UI" panose="020B0502040204020203" pitchFamily="34" charset="0"/>
                  </a:defRPr>
                </a:pPr>
                <a:endParaRPr lang="nl-NL" sz="800"/>
              </a:p>
            </cx:txPr>
            <cx:visibility seriesName="0" categoryName="1" value="0"/>
          </cx:dataLabels>
          <cx:dataId val="0"/>
          <cx:layoutPr>
            <cx:parentLabelLayout val="overlapping"/>
          </cx:layoutPr>
        </cx:series>
      </cx:plotAreaRegion>
    </cx:plotArea>
  </cx:chart>
  <cx:spPr>
    <a:noFill/>
    <a:ln>
      <a:noFill/>
    </a:ln>
  </cx:spPr>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_xlchart.v1.18</cx:f>
      </cx:strDim>
      <cx:numDim type="size">
        <cx:f>_xlchart.v1.20</cx:f>
      </cx:numDim>
    </cx:data>
  </cx:chartData>
  <cx:chart>
    <cx:plotArea>
      <cx:plotAreaRegion>
        <cx:series layoutId="treemap" uniqueId="{76335EFD-24CC-4371-93E8-30D68BB206DF}" formatIdx="3">
          <cx:tx>
            <cx:txData>
              <cx:f>_xlchart.v1.19</cx:f>
              <cx:v> Totaal </cx:v>
            </cx:txData>
          </cx:tx>
          <cx:dataPt idx="0">
            <cx:spPr>
              <a:solidFill>
                <a:srgbClr val="1A237E"/>
              </a:solidFill>
            </cx:spPr>
          </cx:dataPt>
          <cx:dataPt idx="1">
            <cx:spPr>
              <a:solidFill>
                <a:srgbClr val="564C98"/>
              </a:solidFill>
            </cx:spPr>
          </cx:dataPt>
          <cx:dataPt idx="2">
            <cx:spPr>
              <a:solidFill>
                <a:srgbClr val="0095CF"/>
              </a:solidFill>
            </cx:spPr>
          </cx:dataPt>
          <cx:dataPt idx="3">
            <cx:spPr>
              <a:solidFill>
                <a:srgbClr val="8A88CD"/>
              </a:solidFill>
            </cx:spPr>
          </cx:dataPt>
          <cx:dataPt idx="4">
            <cx:spPr>
              <a:solidFill>
                <a:srgbClr val="83A8C0"/>
              </a:solidFill>
            </cx:spPr>
          </cx:dataPt>
          <cx:dataPt idx="5">
            <cx:spPr>
              <a:solidFill>
                <a:srgbClr val="4CC0F7"/>
              </a:solidFill>
            </cx:spPr>
          </cx:dataPt>
          <cx:dataPt idx="6">
            <cx:spPr>
              <a:solidFill>
                <a:srgbClr val="617A6F"/>
              </a:solidFill>
            </cx:spPr>
          </cx:dataPt>
          <cx:dataLabels pos="inEnd">
            <cx:visibility seriesName="0" categoryName="1" value="0"/>
          </cx:dataLabels>
          <cx:dataId val="0"/>
          <cx:layoutPr>
            <cx:parentLabelLayout val="overlapping"/>
          </cx:layoutPr>
        </cx:series>
      </cx:plotAreaRegion>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_xlchart.v1.21</cx:f>
      </cx:strDim>
      <cx:numDim type="size">
        <cx:f>_xlchart.v1.23</cx:f>
      </cx:numDim>
    </cx:data>
    <cx:data id="1">
      <cx:strDim type="cat">
        <cx:f>_xlchart.v1.21</cx:f>
      </cx:strDim>
      <cx:numDim type="size">
        <cx:f>_xlchart.v1.25</cx:f>
      </cx:numDim>
    </cx:data>
    <cx:data id="2">
      <cx:strDim type="cat">
        <cx:f>_xlchart.v1.21</cx:f>
      </cx:strDim>
      <cx:numDim type="size">
        <cx:f>_xlchart.v1.27</cx:f>
      </cx:numDim>
    </cx:data>
    <cx:data id="3">
      <cx:strDim type="cat">
        <cx:f>_xlchart.v1.21</cx:f>
      </cx:strDim>
      <cx:numDim type="size">
        <cx:f>_xlchart.v1.29</cx:f>
      </cx:numDim>
    </cx:data>
  </cx:chartData>
  <cx:chart>
    <cx:plotArea>
      <cx:plotAreaRegion>
        <cx:series layoutId="treemap" uniqueId="{2E6702FA-8E54-4F62-829C-FB09B5BE8262}" formatIdx="0">
          <cx:tx>
            <cx:txData>
              <cx:f>_xlchart.v1.22</cx:f>
              <cx:v>Regulier</cx:v>
            </cx:txData>
          </cx:tx>
          <cx:dataPt idx="0">
            <cx:spPr>
              <a:solidFill>
                <a:srgbClr val="1A237E"/>
              </a:solidFill>
            </cx:spPr>
          </cx:dataPt>
          <cx:dataPt idx="1">
            <cx:spPr>
              <a:solidFill>
                <a:srgbClr val="564C98"/>
              </a:solidFill>
            </cx:spPr>
          </cx:dataPt>
          <cx:dataPt idx="2">
            <cx:spPr>
              <a:solidFill>
                <a:srgbClr val="0095CF"/>
              </a:solidFill>
            </cx:spPr>
          </cx:dataPt>
          <cx:dataPt idx="3">
            <cx:spPr>
              <a:solidFill>
                <a:srgbClr val="8A88CD"/>
              </a:solidFill>
            </cx:spPr>
          </cx:dataPt>
          <cx:dataPt idx="4">
            <cx:spPr>
              <a:solidFill>
                <a:srgbClr val="83A8C0"/>
              </a:solidFill>
            </cx:spPr>
          </cx:dataPt>
          <cx:dataPt idx="5">
            <cx:spPr>
              <a:solidFill>
                <a:srgbClr val="4CC0F7"/>
              </a:solidFill>
            </cx:spPr>
          </cx:dataPt>
          <cx:dataPt idx="6">
            <cx:spPr>
              <a:solidFill>
                <a:srgbClr val="617A6F"/>
              </a:solidFill>
            </cx:spPr>
          </cx:dataPt>
          <cx:dataLabels pos="inEnd">
            <cx:visibility seriesName="0" categoryName="1" value="0"/>
          </cx:dataLabels>
          <cx:dataId val="0"/>
          <cx:layoutPr>
            <cx:parentLabelLayout val="overlapping"/>
          </cx:layoutPr>
        </cx:series>
        <cx:series layoutId="treemap" hidden="1" uniqueId="{9325DE25-EB6E-4155-B3F1-678F176EF02A}" formatIdx="1">
          <cx:tx>
            <cx:txData>
              <cx:f>_xlchart.v1.24</cx:f>
              <cx:v>Additioneel</cx:v>
            </cx:txData>
          </cx:tx>
          <cx:dataLabels pos="inEnd">
            <cx:visibility seriesName="0" categoryName="1" value="0"/>
          </cx:dataLabels>
          <cx:dataId val="1"/>
          <cx:layoutPr>
            <cx:parentLabelLayout val="overlapping"/>
          </cx:layoutPr>
        </cx:series>
        <cx:series layoutId="treemap" hidden="1" uniqueId="{5D0EEA98-E1C2-4CE4-BA83-4F65CEB6AA41}" formatIdx="2">
          <cx:tx>
            <cx:txData>
              <cx:f>_xlchart.v1.26</cx:f>
              <cx:v> Naar aardgasvrij </cx:v>
            </cx:txData>
          </cx:tx>
          <cx:dataLabels pos="inEnd">
            <cx:visibility seriesName="0" categoryName="1" value="0"/>
          </cx:dataLabels>
          <cx:dataId val="2"/>
          <cx:layoutPr>
            <cx:parentLabelLayout val="overlapping"/>
          </cx:layoutPr>
        </cx:series>
        <cx:series layoutId="treemap" hidden="1" uniqueId="{76335EFD-24CC-4371-93E8-30D68BB206DF}" formatIdx="3">
          <cx:tx>
            <cx:txData>
              <cx:f>_xlchart.v1.28</cx:f>
              <cx:v> Totaal </cx:v>
            </cx:txData>
          </cx:tx>
          <cx:dataLabels pos="inEnd">
            <cx:visibility seriesName="0" categoryName="1" value="0"/>
          </cx:dataLabels>
          <cx:dataId val="3"/>
          <cx:layoutPr>
            <cx:parentLabelLayout val="overlapping"/>
          </cx:layoutPr>
        </cx:series>
      </cx:plotAreaRegion>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_xlchart.v1.30</cx:f>
      </cx:strDim>
      <cx:numDim type="size">
        <cx:f>_xlchart.v1.32</cx:f>
      </cx:numDim>
    </cx:data>
  </cx:chartData>
  <cx:chart>
    <cx:plotArea>
      <cx:plotAreaRegion>
        <cx:series layoutId="treemap" uniqueId="{9325DE25-EB6E-4155-B3F1-678F176EF02A}" formatIdx="1">
          <cx:tx>
            <cx:txData>
              <cx:f>_xlchart.v1.31</cx:f>
              <cx:v>Additioneel</cx:v>
            </cx:txData>
          </cx:tx>
          <cx:dataPt idx="0">
            <cx:spPr>
              <a:solidFill>
                <a:srgbClr val="1A237E"/>
              </a:solidFill>
            </cx:spPr>
          </cx:dataPt>
          <cx:dataPt idx="1">
            <cx:spPr>
              <a:solidFill>
                <a:srgbClr val="564C98"/>
              </a:solidFill>
            </cx:spPr>
          </cx:dataPt>
          <cx:dataPt idx="2">
            <cx:spPr>
              <a:solidFill>
                <a:srgbClr val="0095CF"/>
              </a:solidFill>
            </cx:spPr>
          </cx:dataPt>
          <cx:dataPt idx="3">
            <cx:spPr>
              <a:solidFill>
                <a:srgbClr val="8A88CD"/>
              </a:solidFill>
            </cx:spPr>
          </cx:dataPt>
          <cx:dataPt idx="4">
            <cx:spPr>
              <a:solidFill>
                <a:srgbClr val="83A8C0"/>
              </a:solidFill>
            </cx:spPr>
          </cx:dataPt>
          <cx:dataPt idx="5">
            <cx:spPr>
              <a:solidFill>
                <a:srgbClr val="4CC0F7"/>
              </a:solidFill>
            </cx:spPr>
          </cx:dataPt>
          <cx:dataPt idx="6">
            <cx:spPr>
              <a:solidFill>
                <a:srgbClr val="617A6F"/>
              </a:solidFill>
            </cx:spPr>
          </cx:dataPt>
          <cx:dataLabels pos="inEnd">
            <cx:visibility seriesName="0" categoryName="1" value="0"/>
          </cx:dataLabels>
          <cx:dataId val="0"/>
          <cx:layoutPr>
            <cx:parentLabelLayout val="overlapping"/>
          </cx:layoutPr>
        </cx:series>
      </cx:plotAreaRegion>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_xlchart.v1.33</cx:f>
      </cx:strDim>
      <cx:numDim type="size">
        <cx:f>_xlchart.v1.35</cx:f>
      </cx:numDim>
    </cx:data>
  </cx:chartData>
  <cx:chart>
    <cx:plotArea>
      <cx:plotAreaRegion>
        <cx:series layoutId="treemap" uniqueId="{5D0EEA98-E1C2-4CE4-BA83-4F65CEB6AA41}" formatIdx="2">
          <cx:tx>
            <cx:txData>
              <cx:f>_xlchart.v1.34</cx:f>
              <cx:v> Naar aardgasvrij </cx:v>
            </cx:txData>
          </cx:tx>
          <cx:dataPt idx="0">
            <cx:spPr>
              <a:solidFill>
                <a:srgbClr val="1A237E"/>
              </a:solidFill>
            </cx:spPr>
          </cx:dataPt>
          <cx:dataPt idx="1">
            <cx:spPr>
              <a:solidFill>
                <a:srgbClr val="564C98"/>
              </a:solidFill>
            </cx:spPr>
          </cx:dataPt>
          <cx:dataPt idx="2">
            <cx:spPr>
              <a:solidFill>
                <a:srgbClr val="0095CF"/>
              </a:solidFill>
            </cx:spPr>
          </cx:dataPt>
          <cx:dataPt idx="3">
            <cx:spPr>
              <a:solidFill>
                <a:srgbClr val="8A88CD"/>
              </a:solidFill>
            </cx:spPr>
          </cx:dataPt>
          <cx:dataPt idx="4">
            <cx:spPr>
              <a:solidFill>
                <a:srgbClr val="83A8C0"/>
              </a:solidFill>
            </cx:spPr>
          </cx:dataPt>
          <cx:dataPt idx="5">
            <cx:spPr>
              <a:solidFill>
                <a:srgbClr val="4CC0F7"/>
              </a:solidFill>
            </cx:spPr>
          </cx:dataPt>
          <cx:dataPt idx="6">
            <cx:spPr>
              <a:solidFill>
                <a:srgbClr val="617A6F"/>
              </a:solidFill>
            </cx:spPr>
          </cx:dataPt>
          <cx:dataLabels pos="inEnd">
            <cx:visibility seriesName="0" categoryName="1" value="0"/>
          </cx:dataLabels>
          <cx:dataId val="0"/>
          <cx:layoutPr>
            <cx:parentLabelLayout val="overlapping"/>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3" Type="http://schemas.microsoft.com/office/2014/relationships/chartEx" Target="../charts/chartEx2.xml"/><Relationship Id="rId7" Type="http://schemas.openxmlformats.org/officeDocument/2006/relationships/image" Target="../media/image24.png"/><Relationship Id="rId2" Type="http://schemas.microsoft.com/office/2014/relationships/chartEx" Target="../charts/chartEx1.xml"/><Relationship Id="rId1" Type="http://schemas.openxmlformats.org/officeDocument/2006/relationships/chart" Target="../charts/chart1.xml"/><Relationship Id="rId6" Type="http://schemas.openxmlformats.org/officeDocument/2006/relationships/image" Target="../media/image23.png"/><Relationship Id="rId5" Type="http://schemas.microsoft.com/office/2014/relationships/chartEx" Target="../charts/chartEx4.xml"/><Relationship Id="rId4" Type="http://schemas.microsoft.com/office/2014/relationships/chartEx" Target="../charts/chartEx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7" Type="http://schemas.microsoft.com/office/2014/relationships/chartEx" Target="../charts/chartEx8.xml"/><Relationship Id="rId2" Type="http://schemas.openxmlformats.org/officeDocument/2006/relationships/image" Target="../media/image24.png"/><Relationship Id="rId1" Type="http://schemas.openxmlformats.org/officeDocument/2006/relationships/image" Target="../media/image23.png"/><Relationship Id="rId6" Type="http://schemas.microsoft.com/office/2014/relationships/chartEx" Target="../charts/chartEx7.xml"/><Relationship Id="rId5" Type="http://schemas.microsoft.com/office/2014/relationships/chartEx" Target="../charts/chartEx6.xml"/><Relationship Id="rId4" Type="http://schemas.microsoft.com/office/2014/relationships/chartEx" Target="../charts/chartEx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2</xdr:col>
      <xdr:colOff>15550</xdr:colOff>
      <xdr:row>5</xdr:row>
      <xdr:rowOff>95249</xdr:rowOff>
    </xdr:from>
    <xdr:ext cx="10255899" cy="3871233"/>
    <xdr:sp macro="" textlink="">
      <xdr:nvSpPr>
        <xdr:cNvPr id="2" name="TextBox 1">
          <a:extLst>
            <a:ext uri="{FF2B5EF4-FFF2-40B4-BE49-F238E27FC236}">
              <a16:creationId xmlns:a16="http://schemas.microsoft.com/office/drawing/2014/main" id="{165C990D-DDF3-4E15-BB6D-869461CDD128}"/>
            </a:ext>
          </a:extLst>
        </xdr:cNvPr>
        <xdr:cNvSpPr txBox="1"/>
      </xdr:nvSpPr>
      <xdr:spPr>
        <a:xfrm>
          <a:off x="450979" y="1183820"/>
          <a:ext cx="10255899" cy="3871233"/>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Aanleiding</a:t>
          </a:r>
        </a:p>
        <a:p>
          <a:pPr algn="l">
            <a:lnSpc>
              <a:spcPct val="126000"/>
            </a:lnSpc>
          </a:pPr>
          <a:r>
            <a:rPr lang="nl-NL" sz="1100" dirty="0" err="1"/>
            <a:t>Gemeenten hebben in 2019 met een overgrote meerderheid het Klimaatakkoord onderschreven, waarin afspraken zijn gemaakt over het verduurzamen van het maatschappelijk vastgoed: 95% CO₂-reductie in 2050 en aardgasvrij. Naar aanleiding van deze afspraak heeft de VNG begin 2020 de Sectorale Routekaart Gemeentelijk Maatschappelijk Vastgoed vastgesteld. Deze routekaart bevat op hoofdlijnen de sectorale aanpak hoe gemeenten in een periode van 30 jaar de ambitie in het Klimaatakkoord kunnen realiseren, inclusief een financiële onderbouwing. Het is nu aan de gemeenten om aan de slag te gaan met het vertalen van de sectorale aanpak in een eigen gemeentelijke aanpak. Het is belangrijk om daarmee niet te wachten, omdat het benutten van de totale periode van 30 jaar het meest kosteneffectief is. De informatie over de aanpak van gemeenten wordt meegenomen in de voortgangsrapportage van de sectorale routekaart, die volgens de planning in het Klimaatakkoord voor het eerst in 2022 plaatsvindt.</a:t>
          </a:r>
        </a:p>
        <a:p>
          <a:pPr algn="l">
            <a:lnSpc>
              <a:spcPct val="126000"/>
            </a:lnSpc>
          </a:pPr>
          <a:r>
            <a:rPr lang="nl-NL" sz="1100" dirty="0" err="1"/>
            <a:t> </a:t>
          </a:r>
        </a:p>
        <a:p>
          <a:pPr algn="l">
            <a:lnSpc>
              <a:spcPct val="126000"/>
            </a:lnSpc>
          </a:pPr>
          <a:r>
            <a:rPr lang="nl-NL" sz="1100" dirty="0" err="1"/>
            <a:t>Om het voor gemeenten gemakkelijk te maken de benodigde financiële middelen voor het verduurzamen van het maatschappelijk vastgoed in beeld te brengen heeft TwynstraGudde in opdracht van de VNG een rekenmodel ontwikkeld. Het rekenmodel is gebaseerd op de kengetallen in de sectorale routekaart. Met het rekenmodel kunnen gemeenten op een relatief eenvoudige manier berekenen wat de extra benodigde financiële middelen zijn voor de verduurzamingsopgave, inclusief de jaarlijkse kapitaalslasten in de exploitatie. </a:t>
          </a:r>
        </a:p>
        <a:p>
          <a:pPr algn="l">
            <a:lnSpc>
              <a:spcPct val="126000"/>
            </a:lnSpc>
          </a:pPr>
          <a:r>
            <a:rPr lang="nl-NL" sz="1100" dirty="0" err="1"/>
            <a:t> </a:t>
          </a:r>
        </a:p>
        <a:p>
          <a:pPr algn="l">
            <a:lnSpc>
              <a:spcPct val="126000"/>
            </a:lnSpc>
          </a:pPr>
          <a:r>
            <a:rPr lang="nl-NL" sz="1100" dirty="0" err="1"/>
            <a:t>In 2020 werd een eerste versie van het rekenmodel gepubliceerd. De belangrijkste wijziging in deze 2.0 versie is dat naast het maximum van de kapitaalslasten (rente en afschrijving) die de gemeente in de exploitatiebegroting opneemt, geeft de nieuwe versie ook de opbouw van deze lasten over de jaren weer.</a:t>
          </a:r>
        </a:p>
        <a:p>
          <a:pPr algn="l">
            <a:lnSpc>
              <a:spcPct val="126000"/>
            </a:lnSpc>
          </a:pPr>
          <a:endParaRPr lang="nl-NL" sz="1100" dirty="0" err="1"/>
        </a:p>
      </xdr:txBody>
    </xdr:sp>
    <xdr:clientData/>
  </xdr:oneCellAnchor>
  <xdr:oneCellAnchor>
    <xdr:from>
      <xdr:col>2</xdr:col>
      <xdr:colOff>12441</xdr:colOff>
      <xdr:row>23</xdr:row>
      <xdr:rowOff>88445</xdr:rowOff>
    </xdr:from>
    <xdr:ext cx="10204580" cy="3163661"/>
    <xdr:sp macro="" textlink="">
      <xdr:nvSpPr>
        <xdr:cNvPr id="3" name="TextBox 2">
          <a:extLst>
            <a:ext uri="{FF2B5EF4-FFF2-40B4-BE49-F238E27FC236}">
              <a16:creationId xmlns:a16="http://schemas.microsoft.com/office/drawing/2014/main" id="{0E5C6458-2B81-41C6-812A-2238562936F3}"/>
            </a:ext>
          </a:extLst>
        </xdr:cNvPr>
        <xdr:cNvSpPr txBox="1"/>
      </xdr:nvSpPr>
      <xdr:spPr>
        <a:xfrm>
          <a:off x="447870" y="5095874"/>
          <a:ext cx="10204580" cy="3163661"/>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Gemeentelijke opgave</a:t>
          </a:r>
        </a:p>
        <a:p>
          <a:pPr algn="l">
            <a:lnSpc>
              <a:spcPct val="126000"/>
            </a:lnSpc>
          </a:pPr>
          <a:r>
            <a:rPr lang="nl-NL" sz="1100" dirty="0" err="1"/>
            <a:t>De gemeentelijke opgave op basis van het Klimaatakkoord is niet vrijblijvend. Immers, de Buitengewone Algemene Ledenvergadering van de VNG heeft het Klimaatakkoord in november 2019 onderschreven. De concrete opgave voor gemeenten is het ontwikkelen van een langetermijnvisie op deze opgave, die wordt vertaald in een gemeentelijke portefeuilleroutekaart. Deze portefeuilleroutekaart bevat een inventarisatie van de gemeentelijke gebouwen en de  projecten voor de komende vier jaar. Iedere vier jaar wordt een portefeuilleroutekaart opgesteld. De Sectorale Routekaart Gemeentelijk Maatschappelijk Vastgoed (VNG) biedt een stappenplan voor het opstellen van de portefeuilleroutekaart. </a:t>
          </a:r>
        </a:p>
        <a:p>
          <a:pPr algn="l">
            <a:lnSpc>
              <a:spcPct val="126000"/>
            </a:lnSpc>
          </a:pPr>
          <a:r>
            <a:rPr lang="nl-NL" sz="1100" dirty="0" err="1"/>
            <a:t> </a:t>
          </a:r>
        </a:p>
        <a:p>
          <a:pPr algn="l">
            <a:lnSpc>
              <a:spcPct val="126000"/>
            </a:lnSpc>
          </a:pPr>
          <a:r>
            <a:rPr lang="nl-NL" sz="1100" dirty="0" err="1"/>
            <a:t>Idealiter gaan gemeenten uit van een langetermijnperspectief, waarin de gemeente het vastgoed in beeld brengt dat in de toekomst nodig is voor de realisatie van maatschappelijke doelen en het creëren van maatschappelijke meerwaarde. Dit noemen we ook wel de kernportefeuille van de gemeente. Het maatschappelijk vastgoed kan als katalysator fungeren in het verduurzamen van omliggende buurt of wijk. Binnen de gemeente werken daarom de disciplines duurzaamheid, beleid, vastgoed, ruimtelijke ordening en financiën in een sector-overstijgende aanpak samen aan de opgave en verschuift de focus van een aanpak van gebouwen naar een aanpak van de portefeuille. Onderdeel van de aanpak is dat gebouwen die behoren tot de kernportefeuille en die tot 2050 niet aan het einde zijn van hun levensduur in een kosteneffectieve strategie worden verduurzaamd op natuurlijke momenten. </a:t>
          </a:r>
        </a:p>
        <a:p>
          <a:pPr algn="l">
            <a:lnSpc>
              <a:spcPct val="126000"/>
            </a:lnSpc>
          </a:pPr>
          <a:endParaRPr lang="nl-NL" sz="1100" dirty="0" err="1"/>
        </a:p>
      </xdr:txBody>
    </xdr:sp>
    <xdr:clientData/>
  </xdr:oneCellAnchor>
  <xdr:oneCellAnchor>
    <xdr:from>
      <xdr:col>2</xdr:col>
      <xdr:colOff>17106</xdr:colOff>
      <xdr:row>50</xdr:row>
      <xdr:rowOff>163286</xdr:rowOff>
    </xdr:from>
    <xdr:ext cx="10246567" cy="2435679"/>
    <xdr:sp macro="" textlink="">
      <xdr:nvSpPr>
        <xdr:cNvPr id="4" name="TextBox 3">
          <a:extLst>
            <a:ext uri="{FF2B5EF4-FFF2-40B4-BE49-F238E27FC236}">
              <a16:creationId xmlns:a16="http://schemas.microsoft.com/office/drawing/2014/main" id="{556C0EF5-BE87-41BB-9497-5DD29537FF34}"/>
            </a:ext>
          </a:extLst>
        </xdr:cNvPr>
        <xdr:cNvSpPr txBox="1"/>
      </xdr:nvSpPr>
      <xdr:spPr>
        <a:xfrm>
          <a:off x="452535" y="11049000"/>
          <a:ext cx="10246567" cy="2435679"/>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Wat kunt u met het rekenmodel?</a:t>
          </a:r>
        </a:p>
        <a:p>
          <a:pPr algn="l">
            <a:lnSpc>
              <a:spcPct val="126000"/>
            </a:lnSpc>
          </a:pPr>
          <a:r>
            <a:rPr lang="nl-NL" sz="1100" dirty="0" err="1"/>
            <a:t>Het rekenmodel is als hulpmiddel voor de gemeente ontwikkeld om de verduurzamingsopgave in financieel opzicht in beeld te brengen. Voor gemeenten die al gerekend hebben aan hun verduurzamingsopgave kan het rekenmodel gebruikt worden als instrument om de eigen aannames te toetsen/valideren. </a:t>
          </a:r>
        </a:p>
        <a:p>
          <a:pPr algn="l">
            <a:lnSpc>
              <a:spcPct val="126000"/>
            </a:lnSpc>
          </a:pPr>
          <a:r>
            <a:rPr lang="nl-NL" sz="1100" dirty="0" err="1"/>
            <a:t>Het rekenmodel is daardoor zowel relevant voor gemeenten die nog bezig zijn met het in beeld brengen van de verduurzamingsopgave (inzichtelijk maken van de scope, financiële lasten en benodigde budgetten), als gemeenten die de eigen uitkomsten van benodigde budgetten willen vergelijken met het de kengetallen in de sectorale routekaart.</a:t>
          </a:r>
        </a:p>
        <a:p>
          <a:pPr algn="l">
            <a:lnSpc>
              <a:spcPct val="126000"/>
            </a:lnSpc>
          </a:pPr>
          <a:r>
            <a:rPr lang="nl-NL" sz="1100" dirty="0" err="1"/>
            <a:t> </a:t>
          </a:r>
        </a:p>
        <a:p>
          <a:pPr algn="l">
            <a:lnSpc>
              <a:spcPct val="126000"/>
            </a:lnSpc>
          </a:pPr>
          <a:r>
            <a:rPr lang="nl-NL" sz="1100" dirty="0" err="1"/>
            <a:t>Het rekenmodel kan ook worden gebruikt om de financiële effecten van verschillende scenario’s naast elkaar te zetten en daarover het gesprek te voeren met management en bestuur. Zo is het bijvoorbeeld mogelijk om verschillende scenario’s in beeld te brengen, bijvoorbeeld wat betreft het percentage van de gebouwen die jaarlijks wordt vervangen door nieuwbouw of de ambitie van de gemeente over het jaar waarin met de 95% CO₂-reductie wil bereiken.</a:t>
          </a:r>
        </a:p>
      </xdr:txBody>
    </xdr:sp>
    <xdr:clientData/>
  </xdr:oneCellAnchor>
  <xdr:oneCellAnchor>
    <xdr:from>
      <xdr:col>2</xdr:col>
      <xdr:colOff>21773</xdr:colOff>
      <xdr:row>62</xdr:row>
      <xdr:rowOff>40820</xdr:rowOff>
    </xdr:from>
    <xdr:ext cx="10187472" cy="4551590"/>
    <xdr:sp macro="" textlink="">
      <xdr:nvSpPr>
        <xdr:cNvPr id="5" name="TextBox 4">
          <a:extLst>
            <a:ext uri="{FF2B5EF4-FFF2-40B4-BE49-F238E27FC236}">
              <a16:creationId xmlns:a16="http://schemas.microsoft.com/office/drawing/2014/main" id="{C7984EE0-1BA6-4930-903F-F90826E1575F}"/>
            </a:ext>
          </a:extLst>
        </xdr:cNvPr>
        <xdr:cNvSpPr txBox="1"/>
      </xdr:nvSpPr>
      <xdr:spPr>
        <a:xfrm>
          <a:off x="457202" y="13539106"/>
          <a:ext cx="10187472" cy="4551590"/>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Type maatregelen</a:t>
          </a:r>
        </a:p>
        <a:p>
          <a:pPr algn="l">
            <a:lnSpc>
              <a:spcPct val="126000"/>
            </a:lnSpc>
          </a:pPr>
          <a:r>
            <a:rPr lang="nl-NL" sz="1100" dirty="0" err="1"/>
            <a:t>Het belangrijkste uitgangspunt uit de Sectorale Routekaart is: om 95% CO2-reductie te kunnen behalen volstaat een evenwichtige verdeling van maatregelen, waarbij in ieder geval 82% van de portefeuille energieneutraal dient te zijn en het overige deel aardgasvrij wordt gemaakt. Hierdoor vallen de maatregelen in te delen in drie categorieën (zie pagina 12 van de Sectorale Routekaart). Voor de kengetallen zie pagina 29 van de Sectorale Routekaart. </a:t>
          </a:r>
        </a:p>
        <a:p>
          <a:pPr algn="l">
            <a:lnSpc>
              <a:spcPct val="126000"/>
            </a:lnSpc>
          </a:pPr>
          <a:r>
            <a:rPr lang="nl-NL" sz="1100" dirty="0" err="1"/>
            <a:t> </a:t>
          </a:r>
        </a:p>
        <a:p>
          <a:pPr marL="171450" indent="-171450" algn="l">
            <a:lnSpc>
              <a:spcPct val="126000"/>
            </a:lnSpc>
            <a:buFont typeface="Arial" panose="020B0604020202020204" pitchFamily="34" charset="0"/>
            <a:buChar char="•"/>
          </a:pPr>
          <a:r>
            <a:rPr lang="nl-NL" sz="1100" dirty="0" err="1"/>
            <a:t>Reguliere vervanging (het vervangen van het vastgoed dat aan het einde van de levensduur is)</a:t>
          </a:r>
        </a:p>
        <a:p>
          <a:pPr marL="628650" lvl="1" indent="-171450" algn="l">
            <a:lnSpc>
              <a:spcPct val="126000"/>
            </a:lnSpc>
            <a:buFont typeface="Arial" panose="020B0604020202020204" pitchFamily="34" charset="0"/>
            <a:buChar char="•"/>
          </a:pPr>
          <a:r>
            <a:rPr lang="nl-NL" sz="1100" dirty="0" err="1"/>
            <a:t>Het toepassen van maatregelen, boven op de huidige nieuwbouweisen, om een energieneutraal gebouw te realiseren naar ENG. 		</a:t>
          </a:r>
          <a:r>
            <a:rPr lang="nl-NL" sz="1100" dirty="0" err="1">
              <a:latin typeface="+mn-lt"/>
              <a:ea typeface="+mn-ea"/>
              <a:cs typeface="+mn-cs"/>
            </a:rPr>
            <a:t>Kosten: € 140,- /m² BVO (zie pagina 29 van de Sectorale Routekaart)</a:t>
          </a:r>
        </a:p>
        <a:p>
          <a:pPr marL="171450" indent="-171450" algn="l">
            <a:lnSpc>
              <a:spcPct val="126000"/>
            </a:lnSpc>
            <a:buFont typeface="Arial" panose="020B0604020202020204" pitchFamily="34" charset="0"/>
            <a:buChar char="•"/>
          </a:pPr>
          <a:r>
            <a:rPr lang="nl-NL" sz="1100" dirty="0" err="1"/>
            <a:t>Additionele verduurzaming van bestaande gebouwen (gebouwen die bouwkundig in goede staat verkeren en waarvan men verwacht dat deze niet te hoeven worden vervangen gedurende de periode tot het realiseren van verduurzamingsdoelstelling).</a:t>
          </a:r>
        </a:p>
        <a:p>
          <a:pPr marL="628650" lvl="1" indent="-171450" algn="l">
            <a:lnSpc>
              <a:spcPct val="126000"/>
            </a:lnSpc>
            <a:buFont typeface="Arial" panose="020B0604020202020204" pitchFamily="34" charset="0"/>
            <a:buChar char="•"/>
          </a:pPr>
          <a:r>
            <a:rPr lang="nl-NL" sz="1100" dirty="0" err="1"/>
            <a:t>Isoleren van vloer, gevel, dak en beglazing</a:t>
          </a:r>
        </a:p>
        <a:p>
          <a:pPr marL="628650" lvl="1" indent="-171450" algn="l">
            <a:lnSpc>
              <a:spcPct val="126000"/>
            </a:lnSpc>
            <a:buFont typeface="Arial" panose="020B0604020202020204" pitchFamily="34" charset="0"/>
            <a:buChar char="•"/>
          </a:pPr>
          <a:r>
            <a:rPr lang="nl-NL" sz="1100" dirty="0" err="1"/>
            <a:t>Efficiënter verwarmen, verlichten</a:t>
          </a:r>
        </a:p>
        <a:p>
          <a:pPr marL="628650" lvl="1" indent="-171450" algn="l">
            <a:lnSpc>
              <a:spcPct val="126000"/>
            </a:lnSpc>
            <a:buFont typeface="Arial" panose="020B0604020202020204" pitchFamily="34" charset="0"/>
            <a:buChar char="•"/>
          </a:pPr>
          <a:r>
            <a:rPr lang="nl-NL" sz="1100" dirty="0" err="1"/>
            <a:t>Lokale opwekking van energie									Kosten: € 595,- /m² BVO</a:t>
          </a:r>
        </a:p>
        <a:p>
          <a:pPr marL="171450" indent="-171450" algn="l">
            <a:lnSpc>
              <a:spcPct val="126000"/>
            </a:lnSpc>
            <a:buFont typeface="Arial" panose="020B0604020202020204" pitchFamily="34" charset="0"/>
            <a:buChar char="•"/>
          </a:pPr>
          <a:r>
            <a:rPr lang="nl-NL" sz="1100" dirty="0" err="1"/>
            <a:t>Maatregelen om overige bestaande gebouwen aardgasvrij te maken (bijvoorbeeld van toepassing bij monumenten of gebouwen die zeer lastig te verduurzamen zijn). </a:t>
          </a:r>
        </a:p>
        <a:p>
          <a:pPr marL="628650" lvl="1" indent="-171450" algn="l">
            <a:lnSpc>
              <a:spcPct val="126000"/>
            </a:lnSpc>
            <a:buFont typeface="Arial" panose="020B0604020202020204" pitchFamily="34" charset="0"/>
            <a:buChar char="•"/>
          </a:pPr>
          <a:r>
            <a:rPr lang="nl-NL" sz="1100" dirty="0" err="1"/>
            <a:t>Vervangen installaties door HT warmtepomp</a:t>
          </a:r>
        </a:p>
        <a:p>
          <a:pPr marL="628650" lvl="1" indent="-171450" algn="l">
            <a:lnSpc>
              <a:spcPct val="126000"/>
            </a:lnSpc>
            <a:buFont typeface="Arial" panose="020B0604020202020204" pitchFamily="34" charset="0"/>
            <a:buChar char="•"/>
          </a:pPr>
          <a:r>
            <a:rPr lang="nl-NL" sz="1100" dirty="0" err="1"/>
            <a:t>Toepassen LED verlichting</a:t>
          </a:r>
        </a:p>
        <a:p>
          <a:pPr algn="l">
            <a:lnSpc>
              <a:spcPct val="126000"/>
            </a:lnSpc>
          </a:pPr>
          <a:r>
            <a:rPr lang="nl-NL" sz="1100" dirty="0" err="1"/>
            <a:t>	Kosten: € 161,- /m² BVO</a:t>
          </a:r>
        </a:p>
        <a:p>
          <a:pPr algn="l">
            <a:lnSpc>
              <a:spcPct val="126000"/>
            </a:lnSpc>
          </a:pPr>
          <a:endParaRPr lang="nl-NL" sz="1100" dirty="0" err="1"/>
        </a:p>
      </xdr:txBody>
    </xdr:sp>
    <xdr:clientData/>
  </xdr:oneCellAnchor>
  <xdr:oneCellAnchor>
    <xdr:from>
      <xdr:col>2</xdr:col>
      <xdr:colOff>10886</xdr:colOff>
      <xdr:row>83</xdr:row>
      <xdr:rowOff>81634</xdr:rowOff>
    </xdr:from>
    <xdr:ext cx="10229461" cy="2228457"/>
    <xdr:sp macro="" textlink="">
      <xdr:nvSpPr>
        <xdr:cNvPr id="6" name="TextBox 5">
          <a:extLst>
            <a:ext uri="{FF2B5EF4-FFF2-40B4-BE49-F238E27FC236}">
              <a16:creationId xmlns:a16="http://schemas.microsoft.com/office/drawing/2014/main" id="{A6ECB15C-AE62-486D-A592-B216A9922480}"/>
            </a:ext>
          </a:extLst>
        </xdr:cNvPr>
        <xdr:cNvSpPr txBox="1"/>
      </xdr:nvSpPr>
      <xdr:spPr>
        <a:xfrm>
          <a:off x="446315" y="18151920"/>
          <a:ext cx="10229461" cy="2228457"/>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Investeringskosten</a:t>
          </a:r>
        </a:p>
        <a:p>
          <a:pPr algn="l">
            <a:lnSpc>
              <a:spcPct val="126000"/>
            </a:lnSpc>
          </a:pPr>
          <a:r>
            <a:rPr lang="nl-NL" sz="1100" dirty="0" err="1"/>
            <a:t>Het rekenmodel maakt gebruik van kengetallen in de Sectorale Routekaart. De investeringskosten die als input worden gebruikt zijn een gewogen gemiddelde, gebaseerd op de landelijke gegevens over oppervlakte en type vastgoed. De kengetallen zijn gebaseerd op de volgende uitgangspunten:</a:t>
          </a:r>
        </a:p>
        <a:p>
          <a:pPr marL="628650" lvl="1" indent="-171450" algn="l">
            <a:lnSpc>
              <a:spcPct val="126000"/>
            </a:lnSpc>
            <a:buFont typeface="Arial" panose="020B0604020202020204" pitchFamily="34" charset="0"/>
            <a:buChar char="•"/>
          </a:pPr>
          <a:r>
            <a:rPr lang="nl-NL" sz="1100" dirty="0" err="1"/>
            <a:t>Prijspeil 2019</a:t>
          </a:r>
        </a:p>
        <a:p>
          <a:pPr marL="628650" lvl="1" indent="-171450" algn="l">
            <a:lnSpc>
              <a:spcPct val="126000"/>
            </a:lnSpc>
            <a:buFont typeface="Arial" panose="020B0604020202020204" pitchFamily="34" charset="0"/>
            <a:buChar char="•"/>
          </a:pPr>
          <a:r>
            <a:rPr lang="nl-NL" sz="1100" dirty="0" err="1"/>
            <a:t>Inclusief 21% BTW</a:t>
          </a:r>
        </a:p>
        <a:p>
          <a:pPr marL="628650" lvl="1" indent="-171450" algn="l">
            <a:lnSpc>
              <a:spcPct val="126000"/>
            </a:lnSpc>
            <a:buFont typeface="Arial" panose="020B0604020202020204" pitchFamily="34" charset="0"/>
            <a:buChar char="•"/>
          </a:pPr>
          <a:r>
            <a:rPr lang="nl-NL" sz="1100" dirty="0" err="1"/>
            <a:t>Inclusief 10% aannemersopslagen op de bouwkosten</a:t>
          </a:r>
        </a:p>
        <a:p>
          <a:pPr marL="628650" lvl="1" indent="-171450" algn="l">
            <a:lnSpc>
              <a:spcPct val="126000"/>
            </a:lnSpc>
            <a:buFont typeface="Arial" panose="020B0604020202020204" pitchFamily="34" charset="0"/>
            <a:buChar char="•"/>
          </a:pPr>
          <a:r>
            <a:rPr lang="nl-NL" sz="1100" dirty="0" err="1"/>
            <a:t>Inclusief 10% toeslag op de bouwkosten voor inpassing en complexiteit</a:t>
          </a:r>
        </a:p>
        <a:p>
          <a:pPr marL="628650" lvl="1" indent="-171450" algn="l">
            <a:lnSpc>
              <a:spcPct val="126000"/>
            </a:lnSpc>
            <a:buFont typeface="Arial" panose="020B0604020202020204" pitchFamily="34" charset="0"/>
            <a:buChar char="•"/>
          </a:pPr>
          <a:r>
            <a:rPr lang="nl-NL" sz="1100" dirty="0" err="1"/>
            <a:t>Inclusief 10% bijkomende kosten (voorbereiding en toezicht)</a:t>
          </a:r>
        </a:p>
        <a:p>
          <a:pPr marL="628650" lvl="1" indent="-171450" algn="l">
            <a:lnSpc>
              <a:spcPct val="126000"/>
            </a:lnSpc>
            <a:buFont typeface="Arial" panose="020B0604020202020204" pitchFamily="34" charset="0"/>
            <a:buChar char="•"/>
          </a:pPr>
          <a:r>
            <a:rPr lang="nl-NL" sz="1100" dirty="0" err="1"/>
            <a:t>Inclusief 10% onvoorzien</a:t>
          </a:r>
        </a:p>
        <a:p>
          <a:pPr algn="l">
            <a:lnSpc>
              <a:spcPct val="126000"/>
            </a:lnSpc>
          </a:pPr>
          <a:endParaRPr lang="nl-NL" sz="1100" dirty="0" err="1"/>
        </a:p>
      </xdr:txBody>
    </xdr:sp>
    <xdr:clientData/>
  </xdr:oneCellAnchor>
  <xdr:oneCellAnchor>
    <xdr:from>
      <xdr:col>2</xdr:col>
      <xdr:colOff>7776</xdr:colOff>
      <xdr:row>94</xdr:row>
      <xdr:rowOff>0</xdr:rowOff>
    </xdr:from>
    <xdr:ext cx="10232572" cy="1127449"/>
    <xdr:sp macro="" textlink="">
      <xdr:nvSpPr>
        <xdr:cNvPr id="7" name="TextBox 6">
          <a:extLst>
            <a:ext uri="{FF2B5EF4-FFF2-40B4-BE49-F238E27FC236}">
              <a16:creationId xmlns:a16="http://schemas.microsoft.com/office/drawing/2014/main" id="{D0070DA3-9C70-4DED-B293-4FE585FD43A6}"/>
            </a:ext>
          </a:extLst>
        </xdr:cNvPr>
        <xdr:cNvSpPr txBox="1"/>
      </xdr:nvSpPr>
      <xdr:spPr>
        <a:xfrm>
          <a:off x="443205" y="20465143"/>
          <a:ext cx="10232572" cy="1127449"/>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Vastgoedtypen</a:t>
          </a:r>
        </a:p>
        <a:p>
          <a:pPr algn="l">
            <a:lnSpc>
              <a:spcPct val="126000"/>
            </a:lnSpc>
          </a:pPr>
          <a:r>
            <a:rPr lang="nl-NL" sz="1100" dirty="0" err="1"/>
            <a:t>In het rekenmodel is de mogelijkheid opgenomen om het oppervlak in m² BVO van gebouwen van verschillende sectoren in te vullen. Voor al deze functies wordt gebruik gemaakt van dezelfde investeringskosten per m² BVO; €140, €595 en €161. In de bijlagen van de Sectorale Routekaart staat welke gebouwtypen vallen onder de sectorcategorieën.  </a:t>
          </a:r>
        </a:p>
        <a:p>
          <a:pPr algn="l">
            <a:lnSpc>
              <a:spcPct val="126000"/>
            </a:lnSpc>
          </a:pPr>
          <a:endParaRPr lang="nl-NL" sz="1100" dirty="0" err="1"/>
        </a:p>
      </xdr:txBody>
    </xdr:sp>
    <xdr:clientData/>
  </xdr:oneCellAnchor>
  <xdr:oneCellAnchor>
    <xdr:from>
      <xdr:col>1</xdr:col>
      <xdr:colOff>214604</xdr:colOff>
      <xdr:row>99</xdr:row>
      <xdr:rowOff>108856</xdr:rowOff>
    </xdr:from>
    <xdr:ext cx="10220131" cy="6733593"/>
    <xdr:sp macro="" textlink="">
      <xdr:nvSpPr>
        <xdr:cNvPr id="8" name="TextBox 7">
          <a:extLst>
            <a:ext uri="{FF2B5EF4-FFF2-40B4-BE49-F238E27FC236}">
              <a16:creationId xmlns:a16="http://schemas.microsoft.com/office/drawing/2014/main" id="{F9DFA02B-A750-481E-89FB-D205CEBDD515}"/>
            </a:ext>
          </a:extLst>
        </xdr:cNvPr>
        <xdr:cNvSpPr txBox="1"/>
      </xdr:nvSpPr>
      <xdr:spPr>
        <a:xfrm>
          <a:off x="432318" y="17090570"/>
          <a:ext cx="10220131" cy="6733593"/>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Welke input is nodig?</a:t>
          </a:r>
        </a:p>
        <a:p>
          <a:pPr algn="l">
            <a:lnSpc>
              <a:spcPct val="126000"/>
            </a:lnSpc>
          </a:pPr>
          <a:r>
            <a:rPr lang="nl-NL" sz="1100" dirty="0" err="1"/>
            <a:t>Als startpunt bevat het rekenmodel de sectorale uitgangspunten, zoals de vernieuwingsgraad van 1,33%, het doelstellingsjaar in 2050 en het percentage monumentaal oppervlak van 2%. Deze uitgangspunten staan standaard op het landelijk gemiddelde. Afhankelijk van de situatie in een gemeente of de behoefte om verschillende scenario’s te kunnen vergelijken kunnen deze worden aangepast.</a:t>
          </a:r>
        </a:p>
        <a:p>
          <a:pPr algn="l">
            <a:lnSpc>
              <a:spcPct val="126000"/>
            </a:lnSpc>
          </a:pPr>
          <a:r>
            <a:rPr lang="nl-NL" sz="1100" dirty="0" err="1"/>
            <a:t> </a:t>
          </a:r>
        </a:p>
        <a:p>
          <a:pPr algn="l">
            <a:lnSpc>
              <a:spcPct val="126000"/>
            </a:lnSpc>
          </a:pPr>
          <a:r>
            <a:rPr lang="nl-NL" sz="1100" dirty="0" err="1"/>
            <a:t>Allereerst is de volgende </a:t>
          </a:r>
          <a:r>
            <a:rPr lang="nl-NL" sz="1100" b="1" dirty="0" err="1"/>
            <a:t>basale informatie </a:t>
          </a:r>
          <a:r>
            <a:rPr lang="nl-NL" sz="1100" dirty="0" err="1"/>
            <a:t>nodig om het rekenmodel in te vullen:</a:t>
          </a:r>
        </a:p>
        <a:p>
          <a:pPr marL="171450" indent="-171450" algn="l">
            <a:lnSpc>
              <a:spcPct val="126000"/>
            </a:lnSpc>
            <a:buFont typeface="Arial" panose="020B0604020202020204" pitchFamily="34" charset="0"/>
            <a:buChar char="•"/>
          </a:pPr>
          <a:r>
            <a:rPr lang="nl-NL" sz="1100" dirty="0" err="1"/>
            <a:t>Het oppervlak in m² BVO van de gemeentelijke vastgoedportefeuille per functie (ambtelijke huisvesting, primair onderwijs en voortgezet onderwijs, sport, cultuur, welzijn, overig gemeentelijk bezit). Dit is dezelfde indeling als in de Sectorale Routekaart Gemeentelijk Maatschappelijk Vastgoed wordt gehanteerd.</a:t>
          </a:r>
          <a:r>
            <a:rPr lang="nl-NL" sz="1100" baseline="0" dirty="0" err="1"/>
            <a:t> </a:t>
          </a:r>
          <a:r>
            <a:rPr lang="nl-NL" sz="1100" dirty="0" err="1"/>
            <a:t>Af te stoten panden of panden die al energieneutraal zijn hoeven niet te worden meegenomen in de berekening.</a:t>
          </a:r>
        </a:p>
        <a:p>
          <a:pPr marL="171450" indent="-171450" algn="l">
            <a:lnSpc>
              <a:spcPct val="126000"/>
            </a:lnSpc>
            <a:buFont typeface="Arial" panose="020B0604020202020204" pitchFamily="34" charset="0"/>
            <a:buChar char="•"/>
          </a:pPr>
          <a:r>
            <a:rPr lang="nl-NL" sz="1100" dirty="0" err="1"/>
            <a:t>Het gehanteerde renteomslagpercentage (hiermee wordt de rente bedoeld die wordt toegerekend aan programma's en projecten etc.).</a:t>
          </a:r>
        </a:p>
        <a:p>
          <a:pPr algn="l">
            <a:lnSpc>
              <a:spcPct val="126000"/>
            </a:lnSpc>
          </a:pPr>
          <a:r>
            <a:rPr lang="nl-NL" sz="1100" dirty="0" err="1"/>
            <a:t> </a:t>
          </a:r>
        </a:p>
        <a:p>
          <a:pPr algn="l">
            <a:lnSpc>
              <a:spcPct val="126000"/>
            </a:lnSpc>
          </a:pPr>
          <a:r>
            <a:rPr lang="nl-NL" sz="1100" dirty="0" err="1"/>
            <a:t>Vervolgens kan </a:t>
          </a:r>
          <a:r>
            <a:rPr lang="nl-NL" sz="1100" b="1" dirty="0" err="1"/>
            <a:t>aanvullende informatie </a:t>
          </a:r>
          <a:r>
            <a:rPr lang="nl-NL" sz="1100" dirty="0" err="1"/>
            <a:t>aan het rekenmodel worden toegevoegd. Het rekenmodel geeft namelijk de mogelijkheid om aanpassingen te doen in de berekening ten opzichte van de sectorale uitgangspunten: zo kunnen eigen (meer ambitieuze) doelstellingen worden ingevoerd en de gemeentelijke rekenregels (zoals rente of afschrijftermijnen) worden aangepast om de lokale situatie beter te benaderen. </a:t>
          </a:r>
        </a:p>
        <a:p>
          <a:pPr algn="l">
            <a:lnSpc>
              <a:spcPct val="126000"/>
            </a:lnSpc>
          </a:pPr>
          <a:r>
            <a:rPr lang="nl-NL" sz="1100" dirty="0" err="1"/>
            <a:t> </a:t>
          </a:r>
        </a:p>
        <a:p>
          <a:pPr algn="l">
            <a:lnSpc>
              <a:spcPct val="126000"/>
            </a:lnSpc>
          </a:pPr>
          <a:r>
            <a:rPr lang="nl-NL" sz="1100" dirty="0" err="1"/>
            <a:t>De uitgangspunten die ook gewijzigd kunnen worden zijn:</a:t>
          </a:r>
        </a:p>
        <a:p>
          <a:pPr marL="171450" indent="-171450" algn="l">
            <a:lnSpc>
              <a:spcPct val="126000"/>
            </a:lnSpc>
            <a:buFont typeface="Arial" panose="020B0604020202020204" pitchFamily="34" charset="0"/>
            <a:buChar char="•"/>
          </a:pPr>
          <a:r>
            <a:rPr lang="nl-NL" sz="1100" dirty="0" err="1"/>
            <a:t>Het aandeel monumentaal oppervlak als percentage van het totale oppervlak (standaard op 2%; voor monumentale panden gelden dubbele investeringskosten);</a:t>
          </a:r>
        </a:p>
        <a:p>
          <a:pPr marL="171450" indent="-171450" algn="l">
            <a:lnSpc>
              <a:spcPct val="126000"/>
            </a:lnSpc>
            <a:buFont typeface="Arial" panose="020B0604020202020204" pitchFamily="34" charset="0"/>
            <a:buChar char="•"/>
          </a:pPr>
          <a:r>
            <a:rPr lang="nl-NL" sz="1100" dirty="0" err="1"/>
            <a:t>De gehanteerde afschrijftermijn van gebouwen (voor gemeenten meestal 40 jaar);</a:t>
          </a:r>
        </a:p>
        <a:p>
          <a:pPr marL="171450" indent="-171450" algn="l">
            <a:lnSpc>
              <a:spcPct val="126000"/>
            </a:lnSpc>
            <a:buFont typeface="Arial" panose="020B0604020202020204" pitchFamily="34" charset="0"/>
            <a:buChar char="•"/>
          </a:pPr>
          <a:r>
            <a:rPr lang="nl-NL" sz="1100" dirty="0" err="1"/>
            <a:t>De gemiddeld gehanteerde afschrijftermijn van verduurzamingsinvesteringen in vastgoed (meestal 20 jaar);</a:t>
          </a:r>
        </a:p>
        <a:p>
          <a:pPr marL="171450" indent="-171450" algn="l">
            <a:lnSpc>
              <a:spcPct val="126000"/>
            </a:lnSpc>
            <a:buFont typeface="Arial" panose="020B0604020202020204" pitchFamily="34" charset="0"/>
            <a:buChar char="•"/>
          </a:pPr>
          <a:r>
            <a:rPr lang="nl-NL" sz="1100" dirty="0" err="1"/>
            <a:t>De duurzaamheidsdoelstelling van de gemeente (in welk jaar wil men 95% CO₂-reductie bereiken); </a:t>
          </a:r>
        </a:p>
        <a:p>
          <a:pPr marL="171450" indent="-171450" algn="l">
            <a:lnSpc>
              <a:spcPct val="126000"/>
            </a:lnSpc>
            <a:buFont typeface="Arial" panose="020B0604020202020204" pitchFamily="34" charset="0"/>
            <a:buChar char="•"/>
          </a:pPr>
          <a:r>
            <a:rPr lang="nl-NL" sz="1100" dirty="0" err="1"/>
            <a:t>Het vervangingspercentage hangt af van onder andere de leeftijdsopbouw van de gebouwen in de portefeuille  De vernieuwingsgraad is het percentage bruto vloeroppervlak van de portefeuille (gemiddeld genomen) dat jaarlijks wordt vernieuwd tot en met het jaar van de duurzaamheidsdoelstelling;</a:t>
          </a:r>
        </a:p>
        <a:p>
          <a:pPr marL="171450" indent="-171450" algn="l">
            <a:lnSpc>
              <a:spcPct val="126000"/>
            </a:lnSpc>
            <a:buFont typeface="Arial" panose="020B0604020202020204" pitchFamily="34" charset="0"/>
            <a:buChar char="•"/>
          </a:pPr>
          <a:r>
            <a:rPr lang="nl-NL" sz="1100" dirty="0" err="1"/>
            <a:t>De optie circulariteitsopslag is toegevoegd om hogere kengetallen aan te kunnen houden (meerkosten voor circulair bouwen is circa +15%). Deze optie staat standaard uit in het rekenmodel. </a:t>
          </a:r>
        </a:p>
        <a:p>
          <a:pPr algn="l">
            <a:lnSpc>
              <a:spcPct val="126000"/>
            </a:lnSpc>
          </a:pPr>
          <a:r>
            <a:rPr lang="nl-NL" sz="1100" dirty="0" err="1"/>
            <a:t> </a:t>
          </a:r>
        </a:p>
        <a:p>
          <a:pPr algn="l">
            <a:lnSpc>
              <a:spcPct val="126000"/>
            </a:lnSpc>
          </a:pPr>
          <a:r>
            <a:rPr lang="nl-NL" sz="1100" dirty="0" err="1"/>
            <a:t>Het is belangrijk goed na te denken over de scope. De berekening maakt gebruik van de ingevoerde input. Vul daarom alleen het oppervlak in van de gebouwen die behoren tot de kernportefeuille. Het is belangrijk om bij het invullen rekening te houden met oppervlaktes van gebouwen die al energieneutraal zijn, een krimpende portefeuille of de energieprestatie van de portefeuille ten opzichte van het landelijke gemiddelde. </a:t>
          </a:r>
        </a:p>
        <a:p>
          <a:pPr algn="l">
            <a:lnSpc>
              <a:spcPct val="126000"/>
            </a:lnSpc>
          </a:pPr>
          <a:endParaRPr lang="nl-NL" sz="1100" dirty="0" err="1"/>
        </a:p>
      </xdr:txBody>
    </xdr:sp>
    <xdr:clientData/>
  </xdr:oneCellAnchor>
  <xdr:oneCellAnchor>
    <xdr:from>
      <xdr:col>2</xdr:col>
      <xdr:colOff>1555</xdr:colOff>
      <xdr:row>130</xdr:row>
      <xdr:rowOff>132183</xdr:rowOff>
    </xdr:from>
    <xdr:ext cx="10207690" cy="6251511"/>
    <xdr:sp macro="" textlink="">
      <xdr:nvSpPr>
        <xdr:cNvPr id="9" name="TextBox 8">
          <a:extLst>
            <a:ext uri="{FF2B5EF4-FFF2-40B4-BE49-F238E27FC236}">
              <a16:creationId xmlns:a16="http://schemas.microsoft.com/office/drawing/2014/main" id="{15AFC637-3956-4B49-89A8-97651E691654}"/>
            </a:ext>
          </a:extLst>
        </xdr:cNvPr>
        <xdr:cNvSpPr txBox="1"/>
      </xdr:nvSpPr>
      <xdr:spPr>
        <a:xfrm>
          <a:off x="436984" y="23863040"/>
          <a:ext cx="10207690" cy="6251511"/>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Resultaat van het rekenmodel</a:t>
          </a:r>
        </a:p>
        <a:p>
          <a:pPr algn="l">
            <a:lnSpc>
              <a:spcPct val="126000"/>
            </a:lnSpc>
          </a:pPr>
          <a:r>
            <a:rPr lang="nl-NL" sz="1100" dirty="0" err="1"/>
            <a:t>Het resultaat van het rekenmodel is een globale raming van de benodigde  investeringen om in de verduurzaming van de vastgoedportefeuille 95% CO₂-reductie te realiseren. Als de gemeente al eigen ramingen heeft gemaakt, kan de uitkomst van het ingevulde rekenmodel hiermee worden vergeleken. </a:t>
          </a:r>
        </a:p>
        <a:p>
          <a:pPr algn="l">
            <a:lnSpc>
              <a:spcPct val="126000"/>
            </a:lnSpc>
          </a:pPr>
          <a:r>
            <a:rPr lang="nl-NL" sz="1100" dirty="0" err="1"/>
            <a:t>Uitgangpunt in de sectorale routekaart is dat er bestaande budgetten zijn om reguliere vervanging door nieuwbouw tot de huidige norm te kunnen realiseren. Meerkosten om van de huidige norm van EPC 0,7 naar ENG te komen zijn €140,- per m² BVO.</a:t>
          </a:r>
        </a:p>
        <a:p>
          <a:pPr algn="l">
            <a:lnSpc>
              <a:spcPct val="126000"/>
            </a:lnSpc>
          </a:pPr>
          <a:r>
            <a:rPr lang="nl-NL" sz="1100" dirty="0" err="1"/>
            <a:t> </a:t>
          </a:r>
        </a:p>
        <a:p>
          <a:pPr algn="l">
            <a:lnSpc>
              <a:spcPct val="126000"/>
            </a:lnSpc>
          </a:pPr>
          <a:r>
            <a:rPr lang="nl-NL" sz="1100" dirty="0" err="1"/>
            <a:t>De verwachting is dat gemeenten in de eerste jaren een aanloopperiode nodig hebben voor het doen van extra investeringen in verduurzaming. Veel gemeenten moeten daarvoor extra capaciteit en kennis  organiseren. Uitgaande van een periode van 30 jaar (2050) zullen de investeringen worden geïntensiveerd en bouwen de kapitaalslasten geleidelijk op.</a:t>
          </a:r>
        </a:p>
        <a:p>
          <a:pPr algn="l">
            <a:lnSpc>
              <a:spcPct val="126000"/>
            </a:lnSpc>
          </a:pPr>
          <a:r>
            <a:rPr lang="nl-NL" sz="1100" dirty="0" err="1"/>
            <a:t> </a:t>
          </a:r>
        </a:p>
        <a:p>
          <a:pPr algn="l">
            <a:lnSpc>
              <a:spcPct val="126000"/>
            </a:lnSpc>
          </a:pPr>
          <a:r>
            <a:rPr lang="nl-NL" sz="1100" dirty="0" err="1"/>
            <a:t>De afschrijvingslasten en rentelasten uit het rekenmodel zijn gebaseerd op de ingevulde investeringen en afschrijftermijnen. In werkelijkheid zijn de afschrijvingslasten en rentelasten niet ieder jaar gelijk en zullen de kapitaalslasten (rente en afschrijving) in de begroting geleidelijk stijgen naarmate er meer geïnvesteerd wordt. De kapitaalslasten zullen daarbij vrijwel lineair oplopen en naarmate de eerste investeringen volledig zijn afgeschreven weer dalen. De piek van de kapitaalslasten wordt bereikt in het doelstellingsjaar. Het rekenmodel berekent zowel de maximale piek van de afschrijvings- en rentelasten (kapitaalslasten) als de opbouw ervan in de loop van de jaren. Deze opbouw wordt in een grafiek weergegeven. Na het bereiken van de piek dalen de kapitaalslasten, omdat er niet meer wordt geïnvesteerd en er steeds meer investeringen volledig zijn afgeschreven.  </a:t>
          </a:r>
        </a:p>
        <a:p>
          <a:pPr algn="l">
            <a:lnSpc>
              <a:spcPct val="126000"/>
            </a:lnSpc>
          </a:pPr>
          <a:r>
            <a:rPr lang="nl-NL" sz="1100" dirty="0" err="1"/>
            <a:t> </a:t>
          </a:r>
        </a:p>
        <a:p>
          <a:pPr algn="l">
            <a:lnSpc>
              <a:spcPct val="126000"/>
            </a:lnSpc>
          </a:pPr>
          <a:r>
            <a:rPr lang="nl-NL" sz="1100" dirty="0" err="1"/>
            <a:t>De kapitaalslasten in het rekenmodel worden dus in werkelijkheid verspreid over een veel langere periode. Als voorbeeld zijn daarom twee scenario’s doorgerekend die uitgaan van gelijkmatig investeren gedurende de doelstellingsperiode:</a:t>
          </a:r>
        </a:p>
        <a:p>
          <a:pPr algn="l">
            <a:lnSpc>
              <a:spcPct val="126000"/>
            </a:lnSpc>
          </a:pPr>
          <a:r>
            <a:rPr lang="nl-NL" sz="1100" b="1" dirty="0" err="1"/>
            <a:t>Scenario 1: 95% CO2-reductie in 2050</a:t>
          </a:r>
        </a:p>
        <a:p>
          <a:pPr algn="l">
            <a:lnSpc>
              <a:spcPct val="126000"/>
            </a:lnSpc>
          </a:pPr>
          <a:r>
            <a:rPr lang="nl-NL" sz="1100" b="1" dirty="0" err="1"/>
            <a:t>Scenario 2: 95% CO2-reductie in 2040</a:t>
          </a:r>
        </a:p>
        <a:p>
          <a:pPr algn="l">
            <a:lnSpc>
              <a:spcPct val="126000"/>
            </a:lnSpc>
          </a:pPr>
          <a:r>
            <a:rPr lang="nl-NL" sz="1100" dirty="0" err="1"/>
            <a:t> </a:t>
          </a:r>
        </a:p>
        <a:p>
          <a:pPr algn="l">
            <a:lnSpc>
              <a:spcPct val="126000"/>
            </a:lnSpc>
          </a:pPr>
          <a:r>
            <a:rPr lang="nl-NL" sz="1100" dirty="0" err="1"/>
            <a:t>De twee scenario’s met het daaraan verbonden effect op de kapitaalslasten worden in tabblad 7 verder toegelicht. Doordat de spreiding van de investeringen in werkelijkheid niet ieder jaar gelijk is, wijken de kapitaalslasten van de voorbeelden mogelijk af van de werkelijkheid.</a:t>
          </a:r>
        </a:p>
        <a:p>
          <a:pPr algn="l">
            <a:lnSpc>
              <a:spcPct val="126000"/>
            </a:lnSpc>
          </a:pPr>
          <a:r>
            <a:rPr lang="nl-NL" sz="1100" dirty="0" err="1"/>
            <a:t> </a:t>
          </a:r>
        </a:p>
        <a:p>
          <a:pPr algn="l">
            <a:lnSpc>
              <a:spcPct val="126000"/>
            </a:lnSpc>
          </a:pPr>
          <a:r>
            <a:rPr lang="nl-NL" sz="1100" dirty="0" err="1"/>
            <a:t>Lees de toelichting zorgvuldig door om het rekenmodel in te vullen op basis van de juiste uitgangspunten.</a:t>
          </a:r>
        </a:p>
      </xdr:txBody>
    </xdr:sp>
    <xdr:clientData/>
  </xdr:oneCellAnchor>
  <xdr:oneCellAnchor>
    <xdr:from>
      <xdr:col>2</xdr:col>
      <xdr:colOff>6221</xdr:colOff>
      <xdr:row>159</xdr:row>
      <xdr:rowOff>132183</xdr:rowOff>
    </xdr:from>
    <xdr:ext cx="10249678" cy="12122021"/>
    <xdr:sp macro="" textlink="">
      <xdr:nvSpPr>
        <xdr:cNvPr id="10" name="TextBox 9">
          <a:extLst>
            <a:ext uri="{FF2B5EF4-FFF2-40B4-BE49-F238E27FC236}">
              <a16:creationId xmlns:a16="http://schemas.microsoft.com/office/drawing/2014/main" id="{B2FC6D3C-C669-4424-9013-C4C0B81EE5C1}"/>
            </a:ext>
          </a:extLst>
        </xdr:cNvPr>
        <xdr:cNvSpPr txBox="1"/>
      </xdr:nvSpPr>
      <xdr:spPr>
        <a:xfrm>
          <a:off x="441650" y="30176754"/>
          <a:ext cx="10249678" cy="12122021"/>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Toelichting op jaarlijkse kapitaalslasten </a:t>
          </a:r>
        </a:p>
        <a:p>
          <a:endParaRPr lang="nl-NL" sz="1100" b="1">
            <a:solidFill>
              <a:srgbClr val="00A0F0"/>
            </a:solidFill>
            <a:effectLst/>
            <a:latin typeface="+mn-lt"/>
            <a:ea typeface="+mn-ea"/>
            <a:cs typeface="+mn-cs"/>
          </a:endParaRPr>
        </a:p>
        <a:p>
          <a:r>
            <a:rPr lang="nl-NL" sz="1100" b="1">
              <a:solidFill>
                <a:sysClr val="windowText" lastClr="000000"/>
              </a:solidFill>
              <a:effectLst/>
              <a:latin typeface="+mn-lt"/>
              <a:ea typeface="+mn-ea"/>
              <a:cs typeface="+mn-cs"/>
            </a:rPr>
            <a:t>Scenario 1: 95% CO2-reductie in 2050</a:t>
          </a: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endParaRPr lang="nl-NL" sz="1100" b="1">
            <a:solidFill>
              <a:srgbClr val="00A0F0"/>
            </a:solidFill>
            <a:effectLst/>
            <a:latin typeface="+mn-lt"/>
            <a:ea typeface="+mn-ea"/>
            <a:cs typeface="+mn-cs"/>
          </a:endParaRPr>
        </a:p>
        <a:p>
          <a:r>
            <a:rPr lang="nl-NL" sz="1100" b="1">
              <a:solidFill>
                <a:srgbClr val="00A0F0"/>
              </a:solidFill>
              <a:effectLst/>
              <a:latin typeface="+mn-lt"/>
              <a:ea typeface="+mn-ea"/>
              <a:cs typeface="+mn-cs"/>
            </a:rPr>
            <a:t>1.</a:t>
          </a:r>
          <a:r>
            <a:rPr lang="nl-NL" sz="1100">
              <a:solidFill>
                <a:srgbClr val="00A0F0"/>
              </a:solidFill>
              <a:effectLst/>
              <a:latin typeface="+mn-lt"/>
              <a:ea typeface="+mn-ea"/>
              <a:cs typeface="+mn-cs"/>
            </a:rPr>
            <a:t> </a:t>
          </a:r>
          <a:r>
            <a:rPr lang="nl-NL" sz="1100">
              <a:effectLst/>
              <a:latin typeface="+mn-lt"/>
              <a:ea typeface="+mn-ea"/>
              <a:cs typeface="+mn-cs"/>
            </a:rPr>
            <a:t>De investeringen worden verspreid over 30 jaar. Vanaf 2020 wordt begonnen met de duurzaamheidsinvesteringen. Vanaf dat moment beginnen ook de afschrijvings- en rentelasten. Dit loopt lineair op tot de afschrijvingsperiode van de additionele verduurzamingsmaatregelen (in dit geval 20 jaar). </a:t>
          </a:r>
        </a:p>
        <a:p>
          <a:r>
            <a:rPr lang="nl-NL" sz="1100" b="1">
              <a:solidFill>
                <a:srgbClr val="00A0F0"/>
              </a:solidFill>
              <a:effectLst/>
              <a:latin typeface="+mn-lt"/>
              <a:ea typeface="+mn-ea"/>
              <a:cs typeface="+mn-cs"/>
            </a:rPr>
            <a:t>2.</a:t>
          </a:r>
          <a:r>
            <a:rPr lang="nl-NL" sz="1100">
              <a:solidFill>
                <a:srgbClr val="00A0F0"/>
              </a:solidFill>
              <a:effectLst/>
              <a:latin typeface="+mn-lt"/>
              <a:ea typeface="+mn-ea"/>
              <a:cs typeface="+mn-cs"/>
            </a:rPr>
            <a:t> </a:t>
          </a:r>
          <a:r>
            <a:rPr lang="nl-NL" sz="1100">
              <a:effectLst/>
              <a:latin typeface="+mn-lt"/>
              <a:ea typeface="+mn-ea"/>
              <a:cs typeface="+mn-cs"/>
            </a:rPr>
            <a:t>Na de periode van de afschrijvingslasten (in het voorbeeld 20 jaar) heffen de volledig afgeschreven investeringen de nieuwe investeringen op. Daarna zullen de kapitaalslasten nauwelijks toenemen. Er komen nog wel kapitaalslasten bij door de verduurzamingsmaatregelen van reguliere vervanging (van BENG naar ENG).</a:t>
          </a:r>
        </a:p>
        <a:p>
          <a:r>
            <a:rPr lang="nl-NL" sz="1100" b="1">
              <a:solidFill>
                <a:srgbClr val="00A0F0"/>
              </a:solidFill>
              <a:effectLst/>
              <a:latin typeface="+mn-lt"/>
              <a:ea typeface="+mn-ea"/>
              <a:cs typeface="+mn-cs"/>
            </a:rPr>
            <a:t>3.</a:t>
          </a:r>
          <a:r>
            <a:rPr lang="nl-NL" sz="1100">
              <a:solidFill>
                <a:srgbClr val="00A0F0"/>
              </a:solidFill>
              <a:effectLst/>
              <a:latin typeface="+mn-lt"/>
              <a:ea typeface="+mn-ea"/>
              <a:cs typeface="+mn-cs"/>
            </a:rPr>
            <a:t> </a:t>
          </a:r>
          <a:r>
            <a:rPr lang="nl-NL" sz="1100">
              <a:effectLst/>
              <a:latin typeface="+mn-lt"/>
              <a:ea typeface="+mn-ea"/>
              <a:cs typeface="+mn-cs"/>
            </a:rPr>
            <a:t>De piek van de jaarlijkse kapitaalslasten is in het doelstellingsjaar. Na het bereiken van de piek nemen de kapitaalslasten lineair af naar circa 10% van de maximale berekende piek. Dit komt doordat de investeringen ten behoeve van de additionele verduurzaming dan volledig zijn afgeschreven.</a:t>
          </a:r>
        </a:p>
        <a:p>
          <a:r>
            <a:rPr lang="nl-NL" sz="1100" b="1">
              <a:solidFill>
                <a:srgbClr val="00A0F0"/>
              </a:solidFill>
              <a:effectLst/>
              <a:latin typeface="+mn-lt"/>
              <a:ea typeface="+mn-ea"/>
              <a:cs typeface="+mn-cs"/>
            </a:rPr>
            <a:t>4.</a:t>
          </a:r>
          <a:r>
            <a:rPr lang="nl-NL" sz="1100">
              <a:solidFill>
                <a:srgbClr val="00A0F0"/>
              </a:solidFill>
              <a:effectLst/>
              <a:latin typeface="+mn-lt"/>
              <a:ea typeface="+mn-ea"/>
              <a:cs typeface="+mn-cs"/>
            </a:rPr>
            <a:t> </a:t>
          </a:r>
          <a:r>
            <a:rPr lang="nl-NL" sz="1100">
              <a:effectLst/>
              <a:latin typeface="+mn-lt"/>
              <a:ea typeface="+mn-ea"/>
              <a:cs typeface="+mn-cs"/>
            </a:rPr>
            <a:t>Vervolgens nemen de kapitaalslasten lineair verder af doordat investeringen van reguliere vervangingen (van EPC 0,7 naar ENG) volledig worden afgeschreven.</a:t>
          </a:r>
        </a:p>
        <a:p>
          <a:r>
            <a:rPr lang="nl-NL" sz="1100">
              <a:effectLst/>
              <a:latin typeface="+mn-lt"/>
              <a:ea typeface="+mn-ea"/>
              <a:cs typeface="+mn-cs"/>
            </a:rPr>
            <a:t>In dit voorbeeld wordt circa 63% van de totale kapitaalslasten gemaakt in de periode tot het doelstellingsjaar (2050) en komen de overige 37% van de kapitaalslasten daarna voor rekening.</a:t>
          </a:r>
        </a:p>
        <a:p>
          <a:endParaRPr lang="nl-NL" sz="1100">
            <a:effectLst/>
            <a:latin typeface="+mn-lt"/>
            <a:ea typeface="+mn-ea"/>
            <a:cs typeface="+mn-cs"/>
          </a:endParaRPr>
        </a:p>
        <a:p>
          <a:endParaRPr lang="nl-NL" sz="1100">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b="1">
              <a:effectLst/>
              <a:latin typeface="+mn-lt"/>
              <a:ea typeface="+mn-ea"/>
              <a:cs typeface="+mn-cs"/>
            </a:rPr>
            <a:t>Scenario 2: 95% CO2-reductie in 2040</a:t>
          </a:r>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endParaRPr lang="nl-NL" sz="1100">
            <a:effectLst/>
            <a:latin typeface="+mn-lt"/>
            <a:ea typeface="+mn-ea"/>
            <a:cs typeface="+mn-cs"/>
          </a:endParaRPr>
        </a:p>
        <a:p>
          <a:r>
            <a:rPr lang="nl-NL" sz="1100" b="1">
              <a:solidFill>
                <a:srgbClr val="00A0F0"/>
              </a:solidFill>
              <a:effectLst/>
              <a:latin typeface="+mn-lt"/>
              <a:ea typeface="+mn-ea"/>
              <a:cs typeface="+mn-cs"/>
            </a:rPr>
            <a:t>1.</a:t>
          </a:r>
          <a:r>
            <a:rPr lang="nl-NL" sz="1100">
              <a:solidFill>
                <a:srgbClr val="00A0F0"/>
              </a:solidFill>
              <a:effectLst/>
              <a:latin typeface="+mn-lt"/>
              <a:ea typeface="+mn-ea"/>
              <a:cs typeface="+mn-cs"/>
            </a:rPr>
            <a:t> </a:t>
          </a:r>
          <a:r>
            <a:rPr lang="nl-NL" sz="1100">
              <a:effectLst/>
              <a:latin typeface="+mn-lt"/>
              <a:ea typeface="+mn-ea"/>
              <a:cs typeface="+mn-cs"/>
            </a:rPr>
            <a:t>De investeringen worden verspreid over 20 jaar. Vanaf het eerste jaar wordt begonnen met de duurzaamheidsinvesteringen. Vanaf dat moment beginnen ook de afschrijvings- en rentelasten. Dit loopt lineair op tot de afschrijvingsperiode van de additionele verduurzamingsmaatregelen (in dit geval 20 jaar).</a:t>
          </a:r>
        </a:p>
        <a:p>
          <a:r>
            <a:rPr lang="nl-NL" sz="1100" b="1">
              <a:solidFill>
                <a:srgbClr val="00A0F0"/>
              </a:solidFill>
              <a:effectLst/>
              <a:latin typeface="+mn-lt"/>
              <a:ea typeface="+mn-ea"/>
              <a:cs typeface="+mn-cs"/>
            </a:rPr>
            <a:t>2.</a:t>
          </a:r>
          <a:r>
            <a:rPr lang="nl-NL" sz="1100">
              <a:solidFill>
                <a:srgbClr val="00A0F0"/>
              </a:solidFill>
              <a:effectLst/>
              <a:latin typeface="+mn-lt"/>
              <a:ea typeface="+mn-ea"/>
              <a:cs typeface="+mn-cs"/>
            </a:rPr>
            <a:t> </a:t>
          </a:r>
          <a:r>
            <a:rPr lang="nl-NL" sz="1100">
              <a:effectLst/>
              <a:latin typeface="+mn-lt"/>
              <a:ea typeface="+mn-ea"/>
              <a:cs typeface="+mn-cs"/>
            </a:rPr>
            <a:t>Omdat er in dit scenario de doelstelling in 20 jaar wordt gerealiseerd (doelstellingsjaar 2040) wordt de piek van de jaarlijkse kapitaalslasten eerder bereikt dan in scenario 1. Na het bereiken van de piek nemen de kapitaalslasten lineair af tot circa 10% van de piek in 2040. Dit komt doordat de investeringen ten behoeve van de additionele verduurzaming dan volledig zijn afgeschreven (op basis van de  afschrijftermijn van 20 jaar).</a:t>
          </a:r>
        </a:p>
        <a:p>
          <a:r>
            <a:rPr lang="nl-NL" sz="1100" b="1">
              <a:solidFill>
                <a:srgbClr val="00A0F0"/>
              </a:solidFill>
              <a:effectLst/>
              <a:latin typeface="+mn-lt"/>
              <a:ea typeface="+mn-ea"/>
              <a:cs typeface="+mn-cs"/>
            </a:rPr>
            <a:t>3.</a:t>
          </a:r>
          <a:r>
            <a:rPr lang="nl-NL" sz="1100">
              <a:solidFill>
                <a:srgbClr val="00A0F0"/>
              </a:solidFill>
              <a:effectLst/>
              <a:latin typeface="+mn-lt"/>
              <a:ea typeface="+mn-ea"/>
              <a:cs typeface="+mn-cs"/>
            </a:rPr>
            <a:t> </a:t>
          </a:r>
          <a:r>
            <a:rPr lang="nl-NL" sz="1100">
              <a:effectLst/>
              <a:latin typeface="+mn-lt"/>
              <a:ea typeface="+mn-ea"/>
              <a:cs typeface="+mn-cs"/>
            </a:rPr>
            <a:t>Vervolgens nemen de kapitaalslasten lineair verder af doordat investeringen op reguliere vervangingen volledig zijn afgeschreven (op basis van de afschrijftermijn van 40 jaar). In dit voorbeeld wordt circa 50% van de totale kapitaalslasten gemaakt in de periode tot het doelstellingsjaar (2040) en de overige 50% van de kapitaalslasten in de periode daarna.</a:t>
          </a:r>
        </a:p>
        <a:p>
          <a:endParaRPr lang="nl-NL" sz="1100">
            <a:effectLst/>
            <a:latin typeface="+mn-lt"/>
            <a:ea typeface="+mn-ea"/>
            <a:cs typeface="+mn-cs"/>
          </a:endParaRPr>
        </a:p>
        <a:p>
          <a:endParaRPr lang="nl-NL" sz="1100">
            <a:effectLst/>
            <a:latin typeface="+mn-lt"/>
            <a:ea typeface="+mn-ea"/>
            <a:cs typeface="+mn-cs"/>
          </a:endParaRPr>
        </a:p>
      </xdr:txBody>
    </xdr:sp>
    <xdr:clientData/>
  </xdr:oneCellAnchor>
  <xdr:twoCellAnchor editAs="oneCell">
    <xdr:from>
      <xdr:col>2</xdr:col>
      <xdr:colOff>54429</xdr:colOff>
      <xdr:row>162</xdr:row>
      <xdr:rowOff>171066</xdr:rowOff>
    </xdr:from>
    <xdr:to>
      <xdr:col>33</xdr:col>
      <xdr:colOff>42653</xdr:colOff>
      <xdr:row>179</xdr:row>
      <xdr:rowOff>60796</xdr:rowOff>
    </xdr:to>
    <xdr:pic>
      <xdr:nvPicPr>
        <xdr:cNvPr id="11" name="Picture 10">
          <a:extLst>
            <a:ext uri="{FF2B5EF4-FFF2-40B4-BE49-F238E27FC236}">
              <a16:creationId xmlns:a16="http://schemas.microsoft.com/office/drawing/2014/main" id="{0D2C92F3-ACA5-4F61-8593-E6019844A3B6}"/>
            </a:ext>
          </a:extLst>
        </xdr:cNvPr>
        <xdr:cNvPicPr>
          <a:picLocks noChangeAspect="1"/>
        </xdr:cNvPicPr>
      </xdr:nvPicPr>
      <xdr:blipFill>
        <a:blip xmlns:r="http://schemas.openxmlformats.org/officeDocument/2006/relationships" r:embed="rId1"/>
        <a:stretch>
          <a:fillRect/>
        </a:stretch>
      </xdr:blipFill>
      <xdr:spPr>
        <a:xfrm>
          <a:off x="489858" y="30868780"/>
          <a:ext cx="6737366" cy="3590873"/>
        </a:xfrm>
        <a:prstGeom prst="rect">
          <a:avLst/>
        </a:prstGeom>
      </xdr:spPr>
    </xdr:pic>
    <xdr:clientData/>
  </xdr:twoCellAnchor>
  <xdr:twoCellAnchor editAs="oneCell">
    <xdr:from>
      <xdr:col>2</xdr:col>
      <xdr:colOff>69979</xdr:colOff>
      <xdr:row>190</xdr:row>
      <xdr:rowOff>38886</xdr:rowOff>
    </xdr:from>
    <xdr:to>
      <xdr:col>33</xdr:col>
      <xdr:colOff>64243</xdr:colOff>
      <xdr:row>206</xdr:row>
      <xdr:rowOff>171070</xdr:rowOff>
    </xdr:to>
    <xdr:pic>
      <xdr:nvPicPr>
        <xdr:cNvPr id="12" name="Picture 11">
          <a:extLst>
            <a:ext uri="{FF2B5EF4-FFF2-40B4-BE49-F238E27FC236}">
              <a16:creationId xmlns:a16="http://schemas.microsoft.com/office/drawing/2014/main" id="{2DE04F54-5F7A-4101-8F1E-99D1151B51E4}"/>
            </a:ext>
          </a:extLst>
        </xdr:cNvPr>
        <xdr:cNvPicPr>
          <a:picLocks noChangeAspect="1"/>
        </xdr:cNvPicPr>
      </xdr:nvPicPr>
      <xdr:blipFill>
        <a:blip xmlns:r="http://schemas.openxmlformats.org/officeDocument/2006/relationships" r:embed="rId2"/>
        <a:stretch>
          <a:fillRect/>
        </a:stretch>
      </xdr:blipFill>
      <xdr:spPr>
        <a:xfrm>
          <a:off x="505408" y="36832600"/>
          <a:ext cx="6743406" cy="3615613"/>
        </a:xfrm>
        <a:prstGeom prst="rect">
          <a:avLst/>
        </a:prstGeom>
      </xdr:spPr>
    </xdr:pic>
    <xdr:clientData/>
  </xdr:twoCellAnchor>
  <xdr:oneCellAnchor>
    <xdr:from>
      <xdr:col>2</xdr:col>
      <xdr:colOff>13995</xdr:colOff>
      <xdr:row>214</xdr:row>
      <xdr:rowOff>107312</xdr:rowOff>
    </xdr:from>
    <xdr:ext cx="10234127" cy="4736831"/>
    <xdr:sp macro="" textlink="">
      <xdr:nvSpPr>
        <xdr:cNvPr id="13" name="TextBox 12">
          <a:extLst>
            <a:ext uri="{FF2B5EF4-FFF2-40B4-BE49-F238E27FC236}">
              <a16:creationId xmlns:a16="http://schemas.microsoft.com/office/drawing/2014/main" id="{86A580EF-FF45-42C5-9CA7-A6C56ECCEC50}"/>
            </a:ext>
          </a:extLst>
        </xdr:cNvPr>
        <xdr:cNvSpPr txBox="1"/>
      </xdr:nvSpPr>
      <xdr:spPr>
        <a:xfrm>
          <a:off x="449424" y="42126169"/>
          <a:ext cx="10234127" cy="4736831"/>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Voorbeelden</a:t>
          </a:r>
        </a:p>
        <a:p>
          <a:pPr algn="l">
            <a:lnSpc>
              <a:spcPct val="126000"/>
            </a:lnSpc>
          </a:pPr>
          <a:r>
            <a:rPr lang="nl-NL" sz="1100" dirty="0" err="1"/>
            <a:t>Om de toepassing van het rekenmodel in goed te kunnen toelichten is hieronder een voorbeeldportefeuille met voorbeelduitgangspunten ingevuld. Hierbij zijn voor één portefeuille drie scenario’s uitgewerkt met het doelstellingsjaar in 2030, 2040 en 2050 (variabele parameter). </a:t>
          </a:r>
        </a:p>
        <a:p>
          <a:pPr algn="l">
            <a:lnSpc>
              <a:spcPct val="126000"/>
            </a:lnSpc>
          </a:pPr>
          <a:r>
            <a:rPr lang="nl-NL" sz="1100" dirty="0" err="1"/>
            <a:t> </a:t>
          </a:r>
        </a:p>
        <a:p>
          <a:pPr algn="l">
            <a:lnSpc>
              <a:spcPct val="126000"/>
            </a:lnSpc>
          </a:pPr>
          <a:r>
            <a:rPr lang="nl-NL" sz="1100" dirty="0" err="1"/>
            <a:t>De algemene uitgangpunten zijn (vaste parameters): huidig jaar = 2020; afschrijftermijn gebouwen = 40 jaar; afschrijftermijn additionele verduurzaming = 20 jaar; vernieuwingsgraad = 1,33%; renteomslagpercentage = 2,00%; monumentaal oppervlak = 2,00%; circulariteitsopslag = 0%. </a:t>
          </a:r>
        </a:p>
        <a:p>
          <a:pPr algn="l">
            <a:lnSpc>
              <a:spcPct val="126000"/>
            </a:lnSpc>
          </a:pPr>
          <a:r>
            <a:rPr lang="nl-NL" sz="1100" dirty="0" err="1"/>
            <a:t> </a:t>
          </a:r>
        </a:p>
        <a:p>
          <a:pPr algn="l">
            <a:lnSpc>
              <a:spcPct val="126000"/>
            </a:lnSpc>
          </a:pPr>
          <a:r>
            <a:rPr lang="nl-NL" sz="1100" dirty="0" err="1"/>
            <a:t>De portefeuille heeft een oppervlak van: ambtelijk m² BVO = 3.000; onderwijs m² BVO = 12.000; sport m² BVO = 9.000; cultuur m² BVO = 8.000; welzijn m² BVO = 5.000; overig m² BVO = 7.000. </a:t>
          </a:r>
        </a:p>
        <a:p>
          <a:pPr algn="l">
            <a:lnSpc>
              <a:spcPct val="126000"/>
            </a:lnSpc>
          </a:pPr>
          <a:r>
            <a:rPr lang="nl-NL" sz="1100" dirty="0" err="1"/>
            <a:t> </a:t>
          </a:r>
        </a:p>
        <a:p>
          <a:pPr algn="l">
            <a:lnSpc>
              <a:spcPct val="126000"/>
            </a:lnSpc>
          </a:pPr>
          <a:r>
            <a:rPr lang="nl-NL" sz="1100" dirty="0" err="1"/>
            <a:t>Bij bovenstaande input zijn de totale investeringskosten:</a:t>
          </a:r>
        </a:p>
        <a:p>
          <a:pPr algn="l">
            <a:lnSpc>
              <a:spcPct val="126000"/>
            </a:lnSpc>
          </a:pPr>
          <a:r>
            <a:rPr lang="nl-NL" sz="1100" b="1" dirty="0" err="1"/>
            <a:t>20,3 mln. investeringskosten (2030)  </a:t>
          </a:r>
        </a:p>
        <a:p>
          <a:pPr algn="l">
            <a:lnSpc>
              <a:spcPct val="126000"/>
            </a:lnSpc>
          </a:pPr>
          <a:r>
            <a:rPr lang="nl-NL" sz="1100" b="1" dirty="0" err="1"/>
            <a:t>17,6 mln. investeringskosten (2040)  </a:t>
          </a:r>
        </a:p>
        <a:p>
          <a:pPr algn="l">
            <a:lnSpc>
              <a:spcPct val="126000"/>
            </a:lnSpc>
          </a:pPr>
          <a:r>
            <a:rPr lang="nl-NL" sz="1100" b="1" dirty="0" err="1"/>
            <a:t>15,0 mln. investeringskosten (2050)  </a:t>
          </a:r>
        </a:p>
        <a:p>
          <a:pPr algn="l">
            <a:lnSpc>
              <a:spcPct val="126000"/>
            </a:lnSpc>
          </a:pPr>
          <a:r>
            <a:rPr lang="nl-NL" sz="1100" dirty="0" err="1"/>
            <a:t> </a:t>
          </a:r>
        </a:p>
        <a:p>
          <a:pPr algn="l">
            <a:lnSpc>
              <a:spcPct val="126000"/>
            </a:lnSpc>
          </a:pPr>
          <a:r>
            <a:rPr lang="nl-NL" sz="1100" dirty="0" err="1">
              <a:solidFill>
                <a:srgbClr val="00A0F0"/>
              </a:solidFill>
            </a:rPr>
            <a:t>In voorbeeld 1 </a:t>
          </a:r>
          <a:r>
            <a:rPr lang="nl-NL" sz="1100" dirty="0" err="1"/>
            <a:t>wordt 25% van de kosten gemaakt voor 2030 en 75% na 2030.</a:t>
          </a:r>
        </a:p>
        <a:p>
          <a:pPr algn="l">
            <a:lnSpc>
              <a:spcPct val="126000"/>
            </a:lnSpc>
          </a:pPr>
          <a:r>
            <a:rPr lang="nl-NL" sz="1100" dirty="0" err="1">
              <a:solidFill>
                <a:srgbClr val="FD7D23"/>
              </a:solidFill>
            </a:rPr>
            <a:t>In voorbeeld 2 </a:t>
          </a:r>
          <a:r>
            <a:rPr lang="nl-NL" sz="1100" dirty="0" err="1"/>
            <a:t>wordt 50% van de kosten gemaakt voor 2040 en 50% na 2040.</a:t>
          </a:r>
        </a:p>
        <a:p>
          <a:pPr algn="l">
            <a:lnSpc>
              <a:spcPct val="126000"/>
            </a:lnSpc>
          </a:pPr>
          <a:r>
            <a:rPr lang="nl-NL" sz="1100" dirty="0" err="1">
              <a:solidFill>
                <a:schemeClr val="accent1">
                  <a:lumMod val="75000"/>
                </a:schemeClr>
              </a:solidFill>
            </a:rPr>
            <a:t>In voorbeeld 3 </a:t>
          </a:r>
          <a:r>
            <a:rPr lang="nl-NL" sz="1100" dirty="0" err="1"/>
            <a:t>wordt 63% van de kosten gemaakt voor 2050 en 37% na 2050.</a:t>
          </a:r>
        </a:p>
      </xdr:txBody>
    </xdr:sp>
    <xdr:clientData/>
  </xdr:oneCellAnchor>
  <xdr:twoCellAnchor editAs="oneCell">
    <xdr:from>
      <xdr:col>25</xdr:col>
      <xdr:colOff>31103</xdr:colOff>
      <xdr:row>223</xdr:row>
      <xdr:rowOff>194391</xdr:rowOff>
    </xdr:from>
    <xdr:to>
      <xdr:col>49</xdr:col>
      <xdr:colOff>48370</xdr:colOff>
      <xdr:row>236</xdr:row>
      <xdr:rowOff>46658</xdr:rowOff>
    </xdr:to>
    <xdr:pic>
      <xdr:nvPicPr>
        <xdr:cNvPr id="14" name="Picture 13">
          <a:extLst>
            <a:ext uri="{FF2B5EF4-FFF2-40B4-BE49-F238E27FC236}">
              <a16:creationId xmlns:a16="http://schemas.microsoft.com/office/drawing/2014/main" id="{7494D378-26BB-423E-8300-D2EED4B190DB}"/>
            </a:ext>
          </a:extLst>
        </xdr:cNvPr>
        <xdr:cNvPicPr>
          <a:picLocks noChangeAspect="1"/>
        </xdr:cNvPicPr>
      </xdr:nvPicPr>
      <xdr:blipFill>
        <a:blip xmlns:r="http://schemas.openxmlformats.org/officeDocument/2006/relationships" r:embed="rId3"/>
        <a:stretch>
          <a:fillRect/>
        </a:stretch>
      </xdr:blipFill>
      <xdr:spPr>
        <a:xfrm>
          <a:off x="5473960" y="44172677"/>
          <a:ext cx="5242410" cy="2682552"/>
        </a:xfrm>
        <a:prstGeom prst="rect">
          <a:avLst/>
        </a:prstGeom>
      </xdr:spPr>
    </xdr:pic>
    <xdr:clientData/>
  </xdr:twoCellAnchor>
  <xdr:oneCellAnchor>
    <xdr:from>
      <xdr:col>2</xdr:col>
      <xdr:colOff>18662</xdr:colOff>
      <xdr:row>236</xdr:row>
      <xdr:rowOff>166399</xdr:rowOff>
    </xdr:from>
    <xdr:ext cx="10252788" cy="4303548"/>
    <xdr:sp macro="" textlink="">
      <xdr:nvSpPr>
        <xdr:cNvPr id="15" name="TextBox 14">
          <a:extLst>
            <a:ext uri="{FF2B5EF4-FFF2-40B4-BE49-F238E27FC236}">
              <a16:creationId xmlns:a16="http://schemas.microsoft.com/office/drawing/2014/main" id="{7DF96A91-DF6F-4AA6-8CC3-DE4FD4065528}"/>
            </a:ext>
          </a:extLst>
        </xdr:cNvPr>
        <xdr:cNvSpPr txBox="1"/>
      </xdr:nvSpPr>
      <xdr:spPr>
        <a:xfrm>
          <a:off x="454091" y="51546970"/>
          <a:ext cx="10252788" cy="4303548"/>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Disclaimer</a:t>
          </a:r>
        </a:p>
        <a:p>
          <a:pPr algn="l">
            <a:lnSpc>
              <a:spcPct val="126000"/>
            </a:lnSpc>
          </a:pPr>
          <a:r>
            <a:rPr lang="nl-NL" sz="1100" dirty="0" err="1"/>
            <a:t>Het rekenmodel is onlosmakelijk verbonden met de Sectorale Routekaart wat betreft de aanpak, de methodiek en onderliggende gegevens. </a:t>
          </a:r>
        </a:p>
        <a:p>
          <a:pPr algn="l">
            <a:lnSpc>
              <a:spcPct val="126000"/>
            </a:lnSpc>
          </a:pPr>
          <a:r>
            <a:rPr lang="nl-NL" sz="1100" dirty="0" err="1"/>
            <a:t> </a:t>
          </a:r>
        </a:p>
        <a:p>
          <a:pPr algn="l">
            <a:lnSpc>
              <a:spcPct val="126000"/>
            </a:lnSpc>
          </a:pPr>
          <a:r>
            <a:rPr lang="nl-NL" sz="1100" dirty="0" err="1"/>
            <a:t>Het rekenmodel berekent alleen de aanvullende investeringskosten voor de </a:t>
          </a:r>
          <a:r>
            <a:rPr lang="nl-NL" sz="1100" u="sng" dirty="0" err="1"/>
            <a:t>verduurzaming</a:t>
          </a:r>
          <a:r>
            <a:rPr lang="nl-NL" sz="1100" dirty="0" err="1"/>
            <a:t> met betrekking tot de CO₂-besparingsdoelstelling. In aansluiting op de Sectorale Routekaart worden allen de meerinvesteringen van vervangende nieuwbouw berekend ten opzichte van de huidige norm EPC 0,7 naar ENG.  </a:t>
          </a:r>
        </a:p>
        <a:p>
          <a:pPr algn="l">
            <a:lnSpc>
              <a:spcPct val="126000"/>
            </a:lnSpc>
          </a:pPr>
          <a:r>
            <a:rPr lang="nl-NL" sz="1100" dirty="0" err="1"/>
            <a:t> </a:t>
          </a:r>
        </a:p>
        <a:p>
          <a:pPr algn="l">
            <a:lnSpc>
              <a:spcPct val="126000"/>
            </a:lnSpc>
          </a:pPr>
          <a:r>
            <a:rPr lang="nl-NL" sz="1100" dirty="0" err="1"/>
            <a:t>Het rekenmodel berekent alleen de </a:t>
          </a:r>
          <a:r>
            <a:rPr lang="nl-NL" sz="1100" u="sng" dirty="0" err="1"/>
            <a:t>investeringskosten</a:t>
          </a:r>
          <a:r>
            <a:rPr lang="nl-NL" sz="1100" dirty="0" err="1"/>
            <a:t>. Het houdt geen rekening met de wijze waarop deze gedekt worden. Het berekent alleen hoeveel extra middelen nodig zijn om de totale aanvullende verduurzamingsinvestering, volgens de aanpak in de Sectorale Routekaart, te kunnen doen. </a:t>
          </a:r>
        </a:p>
        <a:p>
          <a:pPr algn="l">
            <a:lnSpc>
              <a:spcPct val="126000"/>
            </a:lnSpc>
          </a:pPr>
          <a:r>
            <a:rPr lang="nl-NL" sz="1100" dirty="0" err="1"/>
            <a:t> </a:t>
          </a:r>
        </a:p>
        <a:p>
          <a:pPr algn="l">
            <a:lnSpc>
              <a:spcPct val="126000"/>
            </a:lnSpc>
          </a:pPr>
          <a:r>
            <a:rPr lang="nl-NL" sz="1100" dirty="0" err="1"/>
            <a:t>De potentiële meerkosten door de circulariteitsopslag wordt alleen berekenend over de verduurzamingskosten en niet over de totale nieuwbouwkosten.</a:t>
          </a:r>
        </a:p>
        <a:p>
          <a:pPr algn="l">
            <a:lnSpc>
              <a:spcPct val="126000"/>
            </a:lnSpc>
          </a:pPr>
          <a:r>
            <a:rPr lang="nl-NL" sz="1100" dirty="0" err="1"/>
            <a:t> </a:t>
          </a:r>
        </a:p>
        <a:p>
          <a:pPr algn="l">
            <a:lnSpc>
              <a:spcPct val="126000"/>
            </a:lnSpc>
          </a:pPr>
          <a:r>
            <a:rPr lang="nl-NL" sz="1100" dirty="0" err="1"/>
            <a:t>Het rekenmodel is bedoeld om toe te passen op het maatschappelijk vastgoed in bezit van gemeenten. Aangezien het model uitgaat van een gewogen gemiddelde kengetal voor de investeringen (zie de Sectorale Routekaart), is het rekenmodel nauwkeuriger bij grote portefeuilles ten opzichte van kleinere vastgoedportefeuilles. Specifiekere kengetallen zijn te vinden in de Sectorale Routekaart. Bij kleinere portefeuilles is er een grotere kans dat deze afwijken van het landelijke gemiddelde. Dit kan mogelijk deels worden ondervangen door gebruik te maken van de meer specifieke kengetallen in de bijlagen bij de Sectorale Routekaart.</a:t>
          </a:r>
        </a:p>
        <a:p>
          <a:pPr algn="l">
            <a:lnSpc>
              <a:spcPct val="126000"/>
            </a:lnSpc>
          </a:pPr>
          <a:r>
            <a:rPr lang="nl-NL" sz="1100" dirty="0" err="1"/>
            <a:t> </a:t>
          </a:r>
        </a:p>
        <a:p>
          <a:pPr algn="l">
            <a:lnSpc>
              <a:spcPct val="126000"/>
            </a:lnSpc>
          </a:pPr>
          <a:r>
            <a:rPr lang="nl-NL" sz="1100" dirty="0" err="1"/>
            <a:t>Tenslotte de kengetallen in de Sectorale Routekaart zijn gebaseerd op cijfers uit 2019. In de afgelopen periode zijn bouwkosten gestegen. Het ligt in de bedoeling deze kosten opnieuw te berekenen in 2022, wanneer er moet worden gerapporteerd over de voortgang van de uitvoering door de sector gemeenten.</a:t>
          </a:r>
        </a:p>
      </xdr:txBody>
    </xdr:sp>
    <xdr:clientData/>
  </xdr:oneCellAnchor>
  <xdr:oneCellAnchor>
    <xdr:from>
      <xdr:col>2</xdr:col>
      <xdr:colOff>11468</xdr:colOff>
      <xdr:row>1</xdr:row>
      <xdr:rowOff>179614</xdr:rowOff>
    </xdr:from>
    <xdr:ext cx="10255899" cy="650422"/>
    <xdr:sp macro="" textlink="">
      <xdr:nvSpPr>
        <xdr:cNvPr id="16" name="TextBox 15">
          <a:extLst>
            <a:ext uri="{FF2B5EF4-FFF2-40B4-BE49-F238E27FC236}">
              <a16:creationId xmlns:a16="http://schemas.microsoft.com/office/drawing/2014/main" id="{02500690-A27A-401F-8E8D-90F85383D03D}"/>
            </a:ext>
          </a:extLst>
        </xdr:cNvPr>
        <xdr:cNvSpPr txBox="1"/>
      </xdr:nvSpPr>
      <xdr:spPr>
        <a:xfrm>
          <a:off x="446897" y="397328"/>
          <a:ext cx="10255899" cy="650422"/>
        </a:xfrm>
        <a:prstGeom prst="rect">
          <a:avLst/>
        </a:prstGeom>
        <a:noFill/>
      </xdr:spPr>
      <xdr:txBody>
        <a:bodyPr vertOverflow="clip" horzOverflow="clip" wrap="square" lIns="0" tIns="0" rIns="0" bIns="0" rtlCol="0" anchor="t">
          <a:noAutofit/>
        </a:bodyPr>
        <a:lstStyle/>
        <a:p>
          <a:pPr algn="l">
            <a:lnSpc>
              <a:spcPct val="126000"/>
            </a:lnSpc>
          </a:pPr>
          <a:r>
            <a:rPr lang="nl-NL" sz="1400" b="1" dirty="0" err="1">
              <a:solidFill>
                <a:sysClr val="windowText" lastClr="000000"/>
              </a:solidFill>
            </a:rPr>
            <a:t>Toelichting op het Rekenmodel Verduurzamen Gemeentelijk Maatschappelijk vastgoed</a:t>
          </a:r>
        </a:p>
        <a:p>
          <a:pPr algn="l">
            <a:lnSpc>
              <a:spcPct val="126000"/>
            </a:lnSpc>
          </a:pPr>
          <a:endParaRPr lang="nl-NL" sz="100" b="1" dirty="0" err="1">
            <a:solidFill>
              <a:sysClr val="windowText" lastClr="000000"/>
            </a:solidFill>
          </a:endParaRPr>
        </a:p>
        <a:p>
          <a:pPr algn="l">
            <a:lnSpc>
              <a:spcPct val="126000"/>
            </a:lnSpc>
          </a:pPr>
          <a:r>
            <a:rPr lang="nl-NL" sz="1200" i="1" dirty="0" err="1">
              <a:solidFill>
                <a:sysClr val="windowText" lastClr="000000"/>
              </a:solidFill>
            </a:rPr>
            <a:t>Versie 2.0</a:t>
          </a:r>
        </a:p>
        <a:p>
          <a:pPr algn="l">
            <a:lnSpc>
              <a:spcPct val="126000"/>
            </a:lnSpc>
          </a:pPr>
          <a:endParaRPr lang="nl-NL" sz="1200" dirty="0" err="1">
            <a:solidFill>
              <a:sysClr val="windowText" lastClr="000000"/>
            </a:solidFill>
          </a:endParaRPr>
        </a:p>
      </xdr:txBody>
    </xdr:sp>
    <xdr:clientData/>
  </xdr:oneCellAnchor>
  <xdr:oneCellAnchor>
    <xdr:from>
      <xdr:col>2</xdr:col>
      <xdr:colOff>13024</xdr:colOff>
      <xdr:row>37</xdr:row>
      <xdr:rowOff>210910</xdr:rowOff>
    </xdr:from>
    <xdr:ext cx="10246567" cy="1047750"/>
    <xdr:sp macro="" textlink="">
      <xdr:nvSpPr>
        <xdr:cNvPr id="17" name="TextBox 16">
          <a:extLst>
            <a:ext uri="{FF2B5EF4-FFF2-40B4-BE49-F238E27FC236}">
              <a16:creationId xmlns:a16="http://schemas.microsoft.com/office/drawing/2014/main" id="{8F4A15B2-9625-4AA5-8A92-B4CD961FCEF7}"/>
            </a:ext>
          </a:extLst>
        </xdr:cNvPr>
        <xdr:cNvSpPr txBox="1"/>
      </xdr:nvSpPr>
      <xdr:spPr>
        <a:xfrm>
          <a:off x="448453" y="8266339"/>
          <a:ext cx="10246567" cy="1047750"/>
        </a:xfrm>
        <a:prstGeom prst="rect">
          <a:avLst/>
        </a:prstGeom>
        <a:noFill/>
      </xdr:spPr>
      <xdr:txBody>
        <a:bodyPr vertOverflow="clip" horzOverflow="clip" wrap="square" lIns="0" tIns="0" rIns="0" bIns="0" rtlCol="0" anchor="t">
          <a:noAutofit/>
        </a:bodyPr>
        <a:lstStyle/>
        <a:p>
          <a:pPr algn="l">
            <a:lnSpc>
              <a:spcPct val="126000"/>
            </a:lnSpc>
          </a:pPr>
          <a:r>
            <a:rPr lang="nl-NL" sz="1200" b="1" dirty="0" err="1">
              <a:solidFill>
                <a:schemeClr val="accent1"/>
              </a:solidFill>
            </a:rPr>
            <a:t>Ondersteuning van maatschappelijke vastgoedeigenaren bij de verduurzamingsopgave</a:t>
          </a:r>
        </a:p>
        <a:p>
          <a:pPr algn="l">
            <a:lnSpc>
              <a:spcPct val="126000"/>
            </a:lnSpc>
          </a:pPr>
          <a:r>
            <a:rPr lang="nl-NL" sz="1100" dirty="0" err="1"/>
            <a:t>Als eerste is het Ontzorgingsprogramma relevant: provincies ondersteunen kleinere eigenaren in het maatschappelijk vastgoed met het maken van plannen door de inzet van duurzaamheidscoaches en -adviseurs. Gemeenten tot 25.000 inwoners behoren tot de doelgroep van dit ontzorgingsprogramma. Nadere informatie is te vinden op de website van de RVO:</a:t>
          </a:r>
        </a:p>
      </xdr:txBody>
    </xdr:sp>
    <xdr:clientData/>
  </xdr:oneCellAnchor>
  <xdr:oneCellAnchor>
    <xdr:from>
      <xdr:col>2</xdr:col>
      <xdr:colOff>15746</xdr:colOff>
      <xdr:row>44</xdr:row>
      <xdr:rowOff>156482</xdr:rowOff>
    </xdr:from>
    <xdr:ext cx="10246567" cy="1272268"/>
    <xdr:sp macro="" textlink="">
      <xdr:nvSpPr>
        <xdr:cNvPr id="19" name="TextBox 18">
          <a:extLst>
            <a:ext uri="{FF2B5EF4-FFF2-40B4-BE49-F238E27FC236}">
              <a16:creationId xmlns:a16="http://schemas.microsoft.com/office/drawing/2014/main" id="{BB0879A0-4EC6-4C8A-91CA-505069855B6D}"/>
            </a:ext>
          </a:extLst>
        </xdr:cNvPr>
        <xdr:cNvSpPr txBox="1"/>
      </xdr:nvSpPr>
      <xdr:spPr>
        <a:xfrm>
          <a:off x="451175" y="9735911"/>
          <a:ext cx="10246567" cy="1272268"/>
        </a:xfrm>
        <a:prstGeom prst="rect">
          <a:avLst/>
        </a:prstGeom>
        <a:noFill/>
      </xdr:spPr>
      <xdr:txBody>
        <a:bodyPr vertOverflow="clip" horzOverflow="clip" wrap="square" lIns="0" tIns="0" rIns="0" bIns="0" rtlCol="0" anchor="t">
          <a:noAutofit/>
        </a:bodyPr>
        <a:lstStyle/>
        <a:p>
          <a:pPr algn="l">
            <a:lnSpc>
              <a:spcPct val="126000"/>
            </a:lnSpc>
          </a:pPr>
          <a:r>
            <a:rPr lang="nl-NL" sz="1100" dirty="0" err="1"/>
            <a:t>Ten tweede werken RVO en VNG samen aan een Handreiking Financiering(sinstrumenten) maatschappelijk vastgoed, die dit najaar beschikbaar komt. In de handreiking wordt zoveel mogelijk relevante informatie voor gemeenten over financiering, toepassing van financiële regels en financieringsinstrumenten bij elkaar gebracht en in onderlinge samenhang aangeboden. Waar mogelijk wordt deze voorzien van praktijkvoorbeelden. Dit betekent dat in de handreiking de informatie die op veel plekken, in verschillende vormen en bij verschillende partijen aanwezig is, bij elkaar wordt gebracht en wordt ontsloten. Ook het rekenmodel zal in de handreiking worden opgenomen.</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102054</xdr:colOff>
      <xdr:row>1</xdr:row>
      <xdr:rowOff>164051</xdr:rowOff>
    </xdr:from>
    <xdr:to>
      <xdr:col>49</xdr:col>
      <xdr:colOff>108857</xdr:colOff>
      <xdr:row>5</xdr:row>
      <xdr:rowOff>12119</xdr:rowOff>
    </xdr:to>
    <xdr:pic>
      <xdr:nvPicPr>
        <xdr:cNvPr id="18" name="Picture 17">
          <a:extLst>
            <a:ext uri="{FF2B5EF4-FFF2-40B4-BE49-F238E27FC236}">
              <a16:creationId xmlns:a16="http://schemas.microsoft.com/office/drawing/2014/main" id="{E77975AA-F42D-4E6B-9485-6317BD5FA91D}"/>
            </a:ext>
          </a:extLst>
        </xdr:cNvPr>
        <xdr:cNvPicPr>
          <a:picLocks noChangeAspect="1"/>
        </xdr:cNvPicPr>
      </xdr:nvPicPr>
      <xdr:blipFill>
        <a:blip xmlns:r="http://schemas.openxmlformats.org/officeDocument/2006/relationships" r:embed="rId1"/>
        <a:stretch>
          <a:fillRect/>
        </a:stretch>
      </xdr:blipFill>
      <xdr:spPr>
        <a:xfrm>
          <a:off x="319768" y="381765"/>
          <a:ext cx="10457089" cy="718925"/>
        </a:xfrm>
        <a:prstGeom prst="rect">
          <a:avLst/>
        </a:prstGeom>
      </xdr:spPr>
    </xdr:pic>
    <xdr:clientData/>
  </xdr:twoCellAnchor>
  <xdr:twoCellAnchor editAs="oneCell">
    <xdr:from>
      <xdr:col>1</xdr:col>
      <xdr:colOff>117812</xdr:colOff>
      <xdr:row>5</xdr:row>
      <xdr:rowOff>34018</xdr:rowOff>
    </xdr:from>
    <xdr:to>
      <xdr:col>49</xdr:col>
      <xdr:colOff>95249</xdr:colOff>
      <xdr:row>22</xdr:row>
      <xdr:rowOff>188367</xdr:rowOff>
    </xdr:to>
    <xdr:pic>
      <xdr:nvPicPr>
        <xdr:cNvPr id="19" name="Picture 18">
          <a:extLst>
            <a:ext uri="{FF2B5EF4-FFF2-40B4-BE49-F238E27FC236}">
              <a16:creationId xmlns:a16="http://schemas.microsoft.com/office/drawing/2014/main" id="{16070195-A464-4A12-84DC-4ACDBAC204D2}"/>
            </a:ext>
          </a:extLst>
        </xdr:cNvPr>
        <xdr:cNvPicPr>
          <a:picLocks noChangeAspect="1"/>
        </xdr:cNvPicPr>
      </xdr:nvPicPr>
      <xdr:blipFill>
        <a:blip xmlns:r="http://schemas.openxmlformats.org/officeDocument/2006/relationships" r:embed="rId2"/>
        <a:stretch>
          <a:fillRect/>
        </a:stretch>
      </xdr:blipFill>
      <xdr:spPr>
        <a:xfrm>
          <a:off x="335526" y="1122589"/>
          <a:ext cx="10427723" cy="3855492"/>
        </a:xfrm>
        <a:prstGeom prst="rect">
          <a:avLst/>
        </a:prstGeom>
      </xdr:spPr>
    </xdr:pic>
    <xdr:clientData/>
  </xdr:twoCellAnchor>
  <xdr:twoCellAnchor editAs="oneCell">
    <xdr:from>
      <xdr:col>1</xdr:col>
      <xdr:colOff>129268</xdr:colOff>
      <xdr:row>23</xdr:row>
      <xdr:rowOff>14057</xdr:rowOff>
    </xdr:from>
    <xdr:to>
      <xdr:col>49</xdr:col>
      <xdr:colOff>74839</xdr:colOff>
      <xdr:row>37</xdr:row>
      <xdr:rowOff>48518</xdr:rowOff>
    </xdr:to>
    <xdr:pic>
      <xdr:nvPicPr>
        <xdr:cNvPr id="20" name="Picture 19">
          <a:extLst>
            <a:ext uri="{FF2B5EF4-FFF2-40B4-BE49-F238E27FC236}">
              <a16:creationId xmlns:a16="http://schemas.microsoft.com/office/drawing/2014/main" id="{3358DB95-F401-494F-8ADF-D0AAAC8C4DE0}"/>
            </a:ext>
          </a:extLst>
        </xdr:cNvPr>
        <xdr:cNvPicPr>
          <a:picLocks noChangeAspect="1"/>
        </xdr:cNvPicPr>
      </xdr:nvPicPr>
      <xdr:blipFill>
        <a:blip xmlns:r="http://schemas.openxmlformats.org/officeDocument/2006/relationships" r:embed="rId3"/>
        <a:stretch>
          <a:fillRect/>
        </a:stretch>
      </xdr:blipFill>
      <xdr:spPr>
        <a:xfrm>
          <a:off x="346982" y="5021486"/>
          <a:ext cx="10395857" cy="3082461"/>
        </a:xfrm>
        <a:prstGeom prst="rect">
          <a:avLst/>
        </a:prstGeom>
      </xdr:spPr>
    </xdr:pic>
    <xdr:clientData/>
  </xdr:twoCellAnchor>
  <xdr:twoCellAnchor editAs="oneCell">
    <xdr:from>
      <xdr:col>1</xdr:col>
      <xdr:colOff>95250</xdr:colOff>
      <xdr:row>37</xdr:row>
      <xdr:rowOff>155317</xdr:rowOff>
    </xdr:from>
    <xdr:to>
      <xdr:col>49</xdr:col>
      <xdr:colOff>108857</xdr:colOff>
      <xdr:row>41</xdr:row>
      <xdr:rowOff>197198</xdr:rowOff>
    </xdr:to>
    <xdr:pic>
      <xdr:nvPicPr>
        <xdr:cNvPr id="21" name="Picture 20">
          <a:extLst>
            <a:ext uri="{FF2B5EF4-FFF2-40B4-BE49-F238E27FC236}">
              <a16:creationId xmlns:a16="http://schemas.microsoft.com/office/drawing/2014/main" id="{F0870A31-A7B7-45CE-B82D-01F55EEF427A}"/>
            </a:ext>
          </a:extLst>
        </xdr:cNvPr>
        <xdr:cNvPicPr>
          <a:picLocks noChangeAspect="1"/>
        </xdr:cNvPicPr>
      </xdr:nvPicPr>
      <xdr:blipFill>
        <a:blip xmlns:r="http://schemas.openxmlformats.org/officeDocument/2006/relationships" r:embed="rId4"/>
        <a:stretch>
          <a:fillRect/>
        </a:stretch>
      </xdr:blipFill>
      <xdr:spPr>
        <a:xfrm>
          <a:off x="312964" y="8210746"/>
          <a:ext cx="10463893" cy="912738"/>
        </a:xfrm>
        <a:prstGeom prst="rect">
          <a:avLst/>
        </a:prstGeom>
      </xdr:spPr>
    </xdr:pic>
    <xdr:clientData/>
  </xdr:twoCellAnchor>
  <xdr:twoCellAnchor>
    <xdr:from>
      <xdr:col>2</xdr:col>
      <xdr:colOff>108857</xdr:colOff>
      <xdr:row>44</xdr:row>
      <xdr:rowOff>40821</xdr:rowOff>
    </xdr:from>
    <xdr:to>
      <xdr:col>2</xdr:col>
      <xdr:colOff>108857</xdr:colOff>
      <xdr:row>44</xdr:row>
      <xdr:rowOff>170089</xdr:rowOff>
    </xdr:to>
    <xdr:cxnSp macro="">
      <xdr:nvCxnSpPr>
        <xdr:cNvPr id="23" name="Straight Arrow Connector 22">
          <a:extLst>
            <a:ext uri="{FF2B5EF4-FFF2-40B4-BE49-F238E27FC236}">
              <a16:creationId xmlns:a16="http://schemas.microsoft.com/office/drawing/2014/main" id="{EBF27248-76C4-4222-B7CB-6A28DE72587F}"/>
            </a:ext>
          </a:extLst>
        </xdr:cNvPr>
        <xdr:cNvCxnSpPr/>
      </xdr:nvCxnSpPr>
      <xdr:spPr>
        <a:xfrm flipV="1">
          <a:off x="544286" y="9620250"/>
          <a:ext cx="0" cy="129268"/>
        </a:xfrm>
        <a:prstGeom prst="straightConnector1">
          <a:avLst/>
        </a:prstGeom>
        <a:ln w="63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115661</xdr:colOff>
      <xdr:row>45</xdr:row>
      <xdr:rowOff>116868</xdr:rowOff>
    </xdr:from>
    <xdr:to>
      <xdr:col>49</xdr:col>
      <xdr:colOff>95250</xdr:colOff>
      <xdr:row>51</xdr:row>
      <xdr:rowOff>77762</xdr:rowOff>
    </xdr:to>
    <xdr:pic>
      <xdr:nvPicPr>
        <xdr:cNvPr id="24" name="Picture 23">
          <a:extLst>
            <a:ext uri="{FF2B5EF4-FFF2-40B4-BE49-F238E27FC236}">
              <a16:creationId xmlns:a16="http://schemas.microsoft.com/office/drawing/2014/main" id="{2975ABDF-8AF0-43DA-A0C1-CC76ECA8AF70}"/>
            </a:ext>
          </a:extLst>
        </xdr:cNvPr>
        <xdr:cNvPicPr>
          <a:picLocks noChangeAspect="1"/>
        </xdr:cNvPicPr>
      </xdr:nvPicPr>
      <xdr:blipFill>
        <a:blip xmlns:r="http://schemas.openxmlformats.org/officeDocument/2006/relationships" r:embed="rId5"/>
        <a:stretch>
          <a:fillRect/>
        </a:stretch>
      </xdr:blipFill>
      <xdr:spPr>
        <a:xfrm>
          <a:off x="333375" y="9914011"/>
          <a:ext cx="10429875" cy="1267180"/>
        </a:xfrm>
        <a:prstGeom prst="rect">
          <a:avLst/>
        </a:prstGeom>
      </xdr:spPr>
    </xdr:pic>
    <xdr:clientData/>
  </xdr:twoCellAnchor>
  <xdr:twoCellAnchor editAs="oneCell">
    <xdr:from>
      <xdr:col>1</xdr:col>
      <xdr:colOff>88448</xdr:colOff>
      <xdr:row>51</xdr:row>
      <xdr:rowOff>157836</xdr:rowOff>
    </xdr:from>
    <xdr:to>
      <xdr:col>49</xdr:col>
      <xdr:colOff>108858</xdr:colOff>
      <xdr:row>63</xdr:row>
      <xdr:rowOff>32598</xdr:rowOff>
    </xdr:to>
    <xdr:pic>
      <xdr:nvPicPr>
        <xdr:cNvPr id="25" name="Picture 24">
          <a:extLst>
            <a:ext uri="{FF2B5EF4-FFF2-40B4-BE49-F238E27FC236}">
              <a16:creationId xmlns:a16="http://schemas.microsoft.com/office/drawing/2014/main" id="{56865473-B234-47D5-AA87-A28F0B01939B}"/>
            </a:ext>
          </a:extLst>
        </xdr:cNvPr>
        <xdr:cNvPicPr>
          <a:picLocks noChangeAspect="1"/>
        </xdr:cNvPicPr>
      </xdr:nvPicPr>
      <xdr:blipFill>
        <a:blip xmlns:r="http://schemas.openxmlformats.org/officeDocument/2006/relationships" r:embed="rId6"/>
        <a:stretch>
          <a:fillRect/>
        </a:stretch>
      </xdr:blipFill>
      <xdr:spPr>
        <a:xfrm>
          <a:off x="306162" y="11261265"/>
          <a:ext cx="10470696" cy="2487333"/>
        </a:xfrm>
        <a:prstGeom prst="rect">
          <a:avLst/>
        </a:prstGeom>
      </xdr:spPr>
    </xdr:pic>
    <xdr:clientData/>
  </xdr:twoCellAnchor>
  <xdr:twoCellAnchor editAs="oneCell">
    <xdr:from>
      <xdr:col>1</xdr:col>
      <xdr:colOff>115661</xdr:colOff>
      <xdr:row>63</xdr:row>
      <xdr:rowOff>93722</xdr:rowOff>
    </xdr:from>
    <xdr:to>
      <xdr:col>49</xdr:col>
      <xdr:colOff>108857</xdr:colOff>
      <xdr:row>84</xdr:row>
      <xdr:rowOff>31654</xdr:rowOff>
    </xdr:to>
    <xdr:pic>
      <xdr:nvPicPr>
        <xdr:cNvPr id="26" name="Picture 25">
          <a:extLst>
            <a:ext uri="{FF2B5EF4-FFF2-40B4-BE49-F238E27FC236}">
              <a16:creationId xmlns:a16="http://schemas.microsoft.com/office/drawing/2014/main" id="{DF25D145-50A3-4030-8326-CECF42A68C4C}"/>
            </a:ext>
          </a:extLst>
        </xdr:cNvPr>
        <xdr:cNvPicPr>
          <a:picLocks noChangeAspect="1"/>
        </xdr:cNvPicPr>
      </xdr:nvPicPr>
      <xdr:blipFill>
        <a:blip xmlns:r="http://schemas.openxmlformats.org/officeDocument/2006/relationships" r:embed="rId7"/>
        <a:stretch>
          <a:fillRect/>
        </a:stretch>
      </xdr:blipFill>
      <xdr:spPr>
        <a:xfrm>
          <a:off x="333375" y="13809722"/>
          <a:ext cx="10443482" cy="4509932"/>
        </a:xfrm>
        <a:prstGeom prst="rect">
          <a:avLst/>
        </a:prstGeom>
      </xdr:spPr>
    </xdr:pic>
    <xdr:clientData/>
  </xdr:twoCellAnchor>
  <xdr:twoCellAnchor editAs="oneCell">
    <xdr:from>
      <xdr:col>1</xdr:col>
      <xdr:colOff>115661</xdr:colOff>
      <xdr:row>84</xdr:row>
      <xdr:rowOff>43328</xdr:rowOff>
    </xdr:from>
    <xdr:to>
      <xdr:col>49</xdr:col>
      <xdr:colOff>95249</xdr:colOff>
      <xdr:row>99</xdr:row>
      <xdr:rowOff>183839</xdr:rowOff>
    </xdr:to>
    <xdr:pic>
      <xdr:nvPicPr>
        <xdr:cNvPr id="27" name="Picture 26">
          <a:extLst>
            <a:ext uri="{FF2B5EF4-FFF2-40B4-BE49-F238E27FC236}">
              <a16:creationId xmlns:a16="http://schemas.microsoft.com/office/drawing/2014/main" id="{0996296D-E97B-4C05-928C-0E48F1A1ACDD}"/>
            </a:ext>
          </a:extLst>
        </xdr:cNvPr>
        <xdr:cNvPicPr>
          <a:picLocks noChangeAspect="1"/>
        </xdr:cNvPicPr>
      </xdr:nvPicPr>
      <xdr:blipFill>
        <a:blip xmlns:r="http://schemas.openxmlformats.org/officeDocument/2006/relationships" r:embed="rId8"/>
        <a:stretch>
          <a:fillRect/>
        </a:stretch>
      </xdr:blipFill>
      <xdr:spPr>
        <a:xfrm>
          <a:off x="333375" y="18331328"/>
          <a:ext cx="10429874" cy="3406225"/>
        </a:xfrm>
        <a:prstGeom prst="rect">
          <a:avLst/>
        </a:prstGeom>
      </xdr:spPr>
    </xdr:pic>
    <xdr:clientData/>
  </xdr:twoCellAnchor>
  <xdr:twoCellAnchor editAs="oneCell">
    <xdr:from>
      <xdr:col>1</xdr:col>
      <xdr:colOff>108857</xdr:colOff>
      <xdr:row>99</xdr:row>
      <xdr:rowOff>142875</xdr:rowOff>
    </xdr:from>
    <xdr:to>
      <xdr:col>49</xdr:col>
      <xdr:colOff>122464</xdr:colOff>
      <xdr:row>114</xdr:row>
      <xdr:rowOff>203863</xdr:rowOff>
    </xdr:to>
    <xdr:pic>
      <xdr:nvPicPr>
        <xdr:cNvPr id="28" name="Picture 27">
          <a:extLst>
            <a:ext uri="{FF2B5EF4-FFF2-40B4-BE49-F238E27FC236}">
              <a16:creationId xmlns:a16="http://schemas.microsoft.com/office/drawing/2014/main" id="{65561DB7-70FE-45E8-9FE3-9527AB3C2C12}"/>
            </a:ext>
          </a:extLst>
        </xdr:cNvPr>
        <xdr:cNvPicPr>
          <a:picLocks noChangeAspect="1"/>
        </xdr:cNvPicPr>
      </xdr:nvPicPr>
      <xdr:blipFill>
        <a:blip xmlns:r="http://schemas.openxmlformats.org/officeDocument/2006/relationships" r:embed="rId9"/>
        <a:stretch>
          <a:fillRect/>
        </a:stretch>
      </xdr:blipFill>
      <xdr:spPr>
        <a:xfrm>
          <a:off x="326571" y="21696589"/>
          <a:ext cx="10463893" cy="3326703"/>
        </a:xfrm>
        <a:prstGeom prst="rect">
          <a:avLst/>
        </a:prstGeom>
      </xdr:spPr>
    </xdr:pic>
    <xdr:clientData/>
  </xdr:twoCellAnchor>
  <xdr:twoCellAnchor editAs="oneCell">
    <xdr:from>
      <xdr:col>1</xdr:col>
      <xdr:colOff>122465</xdr:colOff>
      <xdr:row>115</xdr:row>
      <xdr:rowOff>37892</xdr:rowOff>
    </xdr:from>
    <xdr:to>
      <xdr:col>49</xdr:col>
      <xdr:colOff>102054</xdr:colOff>
      <xdr:row>129</xdr:row>
      <xdr:rowOff>102075</xdr:rowOff>
    </xdr:to>
    <xdr:pic>
      <xdr:nvPicPr>
        <xdr:cNvPr id="29" name="Picture 28">
          <a:extLst>
            <a:ext uri="{FF2B5EF4-FFF2-40B4-BE49-F238E27FC236}">
              <a16:creationId xmlns:a16="http://schemas.microsoft.com/office/drawing/2014/main" id="{9319B4E4-78BF-4A14-8EBF-46177C3C6508}"/>
            </a:ext>
          </a:extLst>
        </xdr:cNvPr>
        <xdr:cNvPicPr>
          <a:picLocks noChangeAspect="1"/>
        </xdr:cNvPicPr>
      </xdr:nvPicPr>
      <xdr:blipFill>
        <a:blip xmlns:r="http://schemas.openxmlformats.org/officeDocument/2006/relationships" r:embed="rId10"/>
        <a:stretch>
          <a:fillRect/>
        </a:stretch>
      </xdr:blipFill>
      <xdr:spPr>
        <a:xfrm>
          <a:off x="340179" y="25075035"/>
          <a:ext cx="10429875" cy="3112183"/>
        </a:xfrm>
        <a:prstGeom prst="rect">
          <a:avLst/>
        </a:prstGeom>
      </xdr:spPr>
    </xdr:pic>
    <xdr:clientData/>
  </xdr:twoCellAnchor>
  <xdr:twoCellAnchor editAs="oneCell">
    <xdr:from>
      <xdr:col>1</xdr:col>
      <xdr:colOff>88447</xdr:colOff>
      <xdr:row>130</xdr:row>
      <xdr:rowOff>-1</xdr:rowOff>
    </xdr:from>
    <xdr:to>
      <xdr:col>49</xdr:col>
      <xdr:colOff>102054</xdr:colOff>
      <xdr:row>147</xdr:row>
      <xdr:rowOff>108843</xdr:rowOff>
    </xdr:to>
    <xdr:pic>
      <xdr:nvPicPr>
        <xdr:cNvPr id="30" name="Picture 29">
          <a:extLst>
            <a:ext uri="{FF2B5EF4-FFF2-40B4-BE49-F238E27FC236}">
              <a16:creationId xmlns:a16="http://schemas.microsoft.com/office/drawing/2014/main" id="{8BB9F9A9-F54A-498B-A4AB-97E9D35F5188}"/>
            </a:ext>
          </a:extLst>
        </xdr:cNvPr>
        <xdr:cNvPicPr>
          <a:picLocks noChangeAspect="1"/>
        </xdr:cNvPicPr>
      </xdr:nvPicPr>
      <xdr:blipFill>
        <a:blip xmlns:r="http://schemas.openxmlformats.org/officeDocument/2006/relationships" r:embed="rId11"/>
        <a:stretch>
          <a:fillRect/>
        </a:stretch>
      </xdr:blipFill>
      <xdr:spPr>
        <a:xfrm>
          <a:off x="306161" y="28302857"/>
          <a:ext cx="10463893" cy="3809986"/>
        </a:xfrm>
        <a:prstGeom prst="rect">
          <a:avLst/>
        </a:prstGeom>
      </xdr:spPr>
    </xdr:pic>
    <xdr:clientData/>
  </xdr:twoCellAnchor>
  <xdr:twoCellAnchor editAs="oneCell">
    <xdr:from>
      <xdr:col>1</xdr:col>
      <xdr:colOff>108857</xdr:colOff>
      <xdr:row>147</xdr:row>
      <xdr:rowOff>149898</xdr:rowOff>
    </xdr:from>
    <xdr:to>
      <xdr:col>49</xdr:col>
      <xdr:colOff>122464</xdr:colOff>
      <xdr:row>158</xdr:row>
      <xdr:rowOff>115398</xdr:rowOff>
    </xdr:to>
    <xdr:pic>
      <xdr:nvPicPr>
        <xdr:cNvPr id="31" name="Picture 30">
          <a:extLst>
            <a:ext uri="{FF2B5EF4-FFF2-40B4-BE49-F238E27FC236}">
              <a16:creationId xmlns:a16="http://schemas.microsoft.com/office/drawing/2014/main" id="{1BC0D422-7499-42BA-AC55-BF5FC7D003CF}"/>
            </a:ext>
          </a:extLst>
        </xdr:cNvPr>
        <xdr:cNvPicPr>
          <a:picLocks noChangeAspect="1"/>
        </xdr:cNvPicPr>
      </xdr:nvPicPr>
      <xdr:blipFill>
        <a:blip xmlns:r="http://schemas.openxmlformats.org/officeDocument/2006/relationships" r:embed="rId12"/>
        <a:stretch>
          <a:fillRect/>
        </a:stretch>
      </xdr:blipFill>
      <xdr:spPr>
        <a:xfrm>
          <a:off x="326571" y="32153898"/>
          <a:ext cx="10463893" cy="2360358"/>
        </a:xfrm>
        <a:prstGeom prst="rect">
          <a:avLst/>
        </a:prstGeom>
      </xdr:spPr>
    </xdr:pic>
    <xdr:clientData/>
  </xdr:twoCellAnchor>
  <xdr:twoCellAnchor editAs="oneCell">
    <xdr:from>
      <xdr:col>1</xdr:col>
      <xdr:colOff>122983</xdr:colOff>
      <xdr:row>158</xdr:row>
      <xdr:rowOff>61231</xdr:rowOff>
    </xdr:from>
    <xdr:to>
      <xdr:col>49</xdr:col>
      <xdr:colOff>102052</xdr:colOff>
      <xdr:row>178</xdr:row>
      <xdr:rowOff>27214</xdr:rowOff>
    </xdr:to>
    <xdr:pic>
      <xdr:nvPicPr>
        <xdr:cNvPr id="32" name="Picture 31">
          <a:extLst>
            <a:ext uri="{FF2B5EF4-FFF2-40B4-BE49-F238E27FC236}">
              <a16:creationId xmlns:a16="http://schemas.microsoft.com/office/drawing/2014/main" id="{19A1BDF0-9CB7-4B22-9ADD-4A39C82157DB}"/>
            </a:ext>
          </a:extLst>
        </xdr:cNvPr>
        <xdr:cNvPicPr>
          <a:picLocks noChangeAspect="1"/>
        </xdr:cNvPicPr>
      </xdr:nvPicPr>
      <xdr:blipFill>
        <a:blip xmlns:r="http://schemas.openxmlformats.org/officeDocument/2006/relationships" r:embed="rId13"/>
        <a:stretch>
          <a:fillRect/>
        </a:stretch>
      </xdr:blipFill>
      <xdr:spPr>
        <a:xfrm>
          <a:off x="340697" y="34460089"/>
          <a:ext cx="10429355" cy="4320268"/>
        </a:xfrm>
        <a:prstGeom prst="rect">
          <a:avLst/>
        </a:prstGeom>
      </xdr:spPr>
    </xdr:pic>
    <xdr:clientData/>
  </xdr:twoCellAnchor>
  <xdr:twoCellAnchor editAs="oneCell">
    <xdr:from>
      <xdr:col>1</xdr:col>
      <xdr:colOff>102054</xdr:colOff>
      <xdr:row>177</xdr:row>
      <xdr:rowOff>178262</xdr:rowOff>
    </xdr:from>
    <xdr:to>
      <xdr:col>49</xdr:col>
      <xdr:colOff>122464</xdr:colOff>
      <xdr:row>186</xdr:row>
      <xdr:rowOff>117156</xdr:rowOff>
    </xdr:to>
    <xdr:pic>
      <xdr:nvPicPr>
        <xdr:cNvPr id="33" name="Picture 32">
          <a:extLst>
            <a:ext uri="{FF2B5EF4-FFF2-40B4-BE49-F238E27FC236}">
              <a16:creationId xmlns:a16="http://schemas.microsoft.com/office/drawing/2014/main" id="{EB872D29-E514-4D29-B26B-DFE2C05E4831}"/>
            </a:ext>
          </a:extLst>
        </xdr:cNvPr>
        <xdr:cNvPicPr>
          <a:picLocks noChangeAspect="1"/>
        </xdr:cNvPicPr>
      </xdr:nvPicPr>
      <xdr:blipFill>
        <a:blip xmlns:r="http://schemas.openxmlformats.org/officeDocument/2006/relationships" r:embed="rId14"/>
        <a:stretch>
          <a:fillRect/>
        </a:stretch>
      </xdr:blipFill>
      <xdr:spPr>
        <a:xfrm>
          <a:off x="319768" y="38713691"/>
          <a:ext cx="10470696" cy="1898323"/>
        </a:xfrm>
        <a:prstGeom prst="rect">
          <a:avLst/>
        </a:prstGeom>
      </xdr:spPr>
    </xdr:pic>
    <xdr:clientData/>
  </xdr:twoCellAnchor>
  <xdr:twoCellAnchor editAs="oneCell">
    <xdr:from>
      <xdr:col>1</xdr:col>
      <xdr:colOff>122465</xdr:colOff>
      <xdr:row>186</xdr:row>
      <xdr:rowOff>190498</xdr:rowOff>
    </xdr:from>
    <xdr:to>
      <xdr:col>49</xdr:col>
      <xdr:colOff>88446</xdr:colOff>
      <xdr:row>204</xdr:row>
      <xdr:rowOff>214248</xdr:rowOff>
    </xdr:to>
    <xdr:pic>
      <xdr:nvPicPr>
        <xdr:cNvPr id="34" name="Picture 33">
          <a:extLst>
            <a:ext uri="{FF2B5EF4-FFF2-40B4-BE49-F238E27FC236}">
              <a16:creationId xmlns:a16="http://schemas.microsoft.com/office/drawing/2014/main" id="{7F2267CF-3DE3-4242-9675-45CBF952ED7A}"/>
            </a:ext>
          </a:extLst>
        </xdr:cNvPr>
        <xdr:cNvPicPr>
          <a:picLocks noChangeAspect="1"/>
        </xdr:cNvPicPr>
      </xdr:nvPicPr>
      <xdr:blipFill>
        <a:blip xmlns:r="http://schemas.openxmlformats.org/officeDocument/2006/relationships" r:embed="rId15"/>
        <a:stretch>
          <a:fillRect/>
        </a:stretch>
      </xdr:blipFill>
      <xdr:spPr>
        <a:xfrm>
          <a:off x="340179" y="40685356"/>
          <a:ext cx="10416267" cy="3942606"/>
        </a:xfrm>
        <a:prstGeom prst="rect">
          <a:avLst/>
        </a:prstGeom>
      </xdr:spPr>
    </xdr:pic>
    <xdr:clientData/>
  </xdr:twoCellAnchor>
  <xdr:twoCellAnchor editAs="oneCell">
    <xdr:from>
      <xdr:col>1</xdr:col>
      <xdr:colOff>136071</xdr:colOff>
      <xdr:row>204</xdr:row>
      <xdr:rowOff>169258</xdr:rowOff>
    </xdr:from>
    <xdr:to>
      <xdr:col>49</xdr:col>
      <xdr:colOff>129266</xdr:colOff>
      <xdr:row>212</xdr:row>
      <xdr:rowOff>113899</xdr:rowOff>
    </xdr:to>
    <xdr:pic>
      <xdr:nvPicPr>
        <xdr:cNvPr id="35" name="Picture 34">
          <a:extLst>
            <a:ext uri="{FF2B5EF4-FFF2-40B4-BE49-F238E27FC236}">
              <a16:creationId xmlns:a16="http://schemas.microsoft.com/office/drawing/2014/main" id="{01050B95-59A6-4059-B9D1-223AEB2CC688}"/>
            </a:ext>
          </a:extLst>
        </xdr:cNvPr>
        <xdr:cNvPicPr>
          <a:picLocks noChangeAspect="1"/>
        </xdr:cNvPicPr>
      </xdr:nvPicPr>
      <xdr:blipFill>
        <a:blip xmlns:r="http://schemas.openxmlformats.org/officeDocument/2006/relationships" r:embed="rId16"/>
        <a:stretch>
          <a:fillRect/>
        </a:stretch>
      </xdr:blipFill>
      <xdr:spPr>
        <a:xfrm>
          <a:off x="353785" y="44582972"/>
          <a:ext cx="10443481" cy="1686356"/>
        </a:xfrm>
        <a:prstGeom prst="rect">
          <a:avLst/>
        </a:prstGeom>
      </xdr:spPr>
    </xdr:pic>
    <xdr:clientData/>
  </xdr:twoCellAnchor>
  <xdr:twoCellAnchor editAs="oneCell">
    <xdr:from>
      <xdr:col>1</xdr:col>
      <xdr:colOff>108857</xdr:colOff>
      <xdr:row>212</xdr:row>
      <xdr:rowOff>150635</xdr:rowOff>
    </xdr:from>
    <xdr:to>
      <xdr:col>49</xdr:col>
      <xdr:colOff>115661</xdr:colOff>
      <xdr:row>219</xdr:row>
      <xdr:rowOff>162368</xdr:rowOff>
    </xdr:to>
    <xdr:pic>
      <xdr:nvPicPr>
        <xdr:cNvPr id="36" name="Picture 35">
          <a:extLst>
            <a:ext uri="{FF2B5EF4-FFF2-40B4-BE49-F238E27FC236}">
              <a16:creationId xmlns:a16="http://schemas.microsoft.com/office/drawing/2014/main" id="{3450F072-6FAD-4937-850D-93CDD4D046D0}"/>
            </a:ext>
          </a:extLst>
        </xdr:cNvPr>
        <xdr:cNvPicPr>
          <a:picLocks noChangeAspect="1"/>
        </xdr:cNvPicPr>
      </xdr:nvPicPr>
      <xdr:blipFill>
        <a:blip xmlns:r="http://schemas.openxmlformats.org/officeDocument/2006/relationships" r:embed="rId17"/>
        <a:stretch>
          <a:fillRect/>
        </a:stretch>
      </xdr:blipFill>
      <xdr:spPr>
        <a:xfrm>
          <a:off x="326571" y="46306064"/>
          <a:ext cx="10457090" cy="1535733"/>
        </a:xfrm>
        <a:prstGeom prst="rect">
          <a:avLst/>
        </a:prstGeom>
      </xdr:spPr>
    </xdr:pic>
    <xdr:clientData/>
  </xdr:twoCellAnchor>
  <xdr:twoCellAnchor editAs="oneCell">
    <xdr:from>
      <xdr:col>1</xdr:col>
      <xdr:colOff>122465</xdr:colOff>
      <xdr:row>219</xdr:row>
      <xdr:rowOff>131694</xdr:rowOff>
    </xdr:from>
    <xdr:to>
      <xdr:col>49</xdr:col>
      <xdr:colOff>74839</xdr:colOff>
      <xdr:row>234</xdr:row>
      <xdr:rowOff>83019</xdr:rowOff>
    </xdr:to>
    <xdr:pic>
      <xdr:nvPicPr>
        <xdr:cNvPr id="37" name="Picture 36">
          <a:extLst>
            <a:ext uri="{FF2B5EF4-FFF2-40B4-BE49-F238E27FC236}">
              <a16:creationId xmlns:a16="http://schemas.microsoft.com/office/drawing/2014/main" id="{F1A5C01F-C988-4141-B40F-F61A4FF6E069}"/>
            </a:ext>
          </a:extLst>
        </xdr:cNvPr>
        <xdr:cNvPicPr>
          <a:picLocks noChangeAspect="1"/>
        </xdr:cNvPicPr>
      </xdr:nvPicPr>
      <xdr:blipFill>
        <a:blip xmlns:r="http://schemas.openxmlformats.org/officeDocument/2006/relationships" r:embed="rId18"/>
        <a:stretch>
          <a:fillRect/>
        </a:stretch>
      </xdr:blipFill>
      <xdr:spPr>
        <a:xfrm>
          <a:off x="340179" y="47811123"/>
          <a:ext cx="10402660" cy="3217039"/>
        </a:xfrm>
        <a:prstGeom prst="rect">
          <a:avLst/>
        </a:prstGeom>
      </xdr:spPr>
    </xdr:pic>
    <xdr:clientData/>
  </xdr:twoCellAnchor>
  <xdr:twoCellAnchor editAs="oneCell">
    <xdr:from>
      <xdr:col>1</xdr:col>
      <xdr:colOff>122464</xdr:colOff>
      <xdr:row>234</xdr:row>
      <xdr:rowOff>102041</xdr:rowOff>
    </xdr:from>
    <xdr:to>
      <xdr:col>49</xdr:col>
      <xdr:colOff>102053</xdr:colOff>
      <xdr:row>254</xdr:row>
      <xdr:rowOff>85414</xdr:rowOff>
    </xdr:to>
    <xdr:pic>
      <xdr:nvPicPr>
        <xdr:cNvPr id="38" name="Picture 37">
          <a:extLst>
            <a:ext uri="{FF2B5EF4-FFF2-40B4-BE49-F238E27FC236}">
              <a16:creationId xmlns:a16="http://schemas.microsoft.com/office/drawing/2014/main" id="{AABCE0F3-6F35-4C64-B167-3C4D34D29762}"/>
            </a:ext>
          </a:extLst>
        </xdr:cNvPr>
        <xdr:cNvPicPr>
          <a:picLocks noChangeAspect="1"/>
        </xdr:cNvPicPr>
      </xdr:nvPicPr>
      <xdr:blipFill>
        <a:blip xmlns:r="http://schemas.openxmlformats.org/officeDocument/2006/relationships" r:embed="rId19"/>
        <a:stretch>
          <a:fillRect/>
        </a:stretch>
      </xdr:blipFill>
      <xdr:spPr>
        <a:xfrm>
          <a:off x="340178" y="51047184"/>
          <a:ext cx="10429875" cy="43376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18144</xdr:colOff>
      <xdr:row>38</xdr:row>
      <xdr:rowOff>209398</xdr:rowOff>
    </xdr:from>
    <xdr:to>
      <xdr:col>49</xdr:col>
      <xdr:colOff>193524</xdr:colOff>
      <xdr:row>61</xdr:row>
      <xdr:rowOff>218897</xdr:rowOff>
    </xdr:to>
    <xdr:graphicFrame macro="">
      <xdr:nvGraphicFramePr>
        <xdr:cNvPr id="3" name="Chart 2">
          <a:extLst>
            <a:ext uri="{FF2B5EF4-FFF2-40B4-BE49-F238E27FC236}">
              <a16:creationId xmlns:a16="http://schemas.microsoft.com/office/drawing/2014/main" id="{191258B1-EC89-4899-A26D-34DD4D9BF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20</xdr:row>
      <xdr:rowOff>0</xdr:rowOff>
    </xdr:from>
    <xdr:to>
      <xdr:col>13</xdr:col>
      <xdr:colOff>210910</xdr:colOff>
      <xdr:row>27</xdr:row>
      <xdr:rowOff>13608</xdr:rowOff>
    </xdr:to>
    <mc:AlternateContent xmlns:mc="http://schemas.openxmlformats.org/markup-compatibility/2006">
      <mc:Choice xmlns:cx1="http://schemas.microsoft.com/office/drawing/2015/9/8/chartex" Requires="cx1">
        <xdr:graphicFrame macro="">
          <xdr:nvGraphicFramePr>
            <xdr:cNvPr id="4" name="Chart 3">
              <a:extLst>
                <a:ext uri="{FF2B5EF4-FFF2-40B4-BE49-F238E27FC236}">
                  <a16:creationId xmlns:a16="http://schemas.microsoft.com/office/drawing/2014/main" id="{E29FEF81-7683-4C5A-B96F-E801F61B0E2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23850" y="3365500"/>
              <a:ext cx="2585810" cy="1378858"/>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xdr:from>
      <xdr:col>14</xdr:col>
      <xdr:colOff>4535</xdr:colOff>
      <xdr:row>19</xdr:row>
      <xdr:rowOff>210911</xdr:rowOff>
    </xdr:from>
    <xdr:to>
      <xdr:col>25</xdr:col>
      <xdr:colOff>216078</xdr:colOff>
      <xdr:row>27</xdr:row>
      <xdr:rowOff>7254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B71709D9-2873-4B54-8034-5B0F1A147A4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2919185" y="3366861"/>
              <a:ext cx="2586443" cy="1371143"/>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xdr:from>
      <xdr:col>25</xdr:col>
      <xdr:colOff>214993</xdr:colOff>
      <xdr:row>19</xdr:row>
      <xdr:rowOff>214539</xdr:rowOff>
    </xdr:from>
    <xdr:to>
      <xdr:col>37</xdr:col>
      <xdr:colOff>208822</xdr:colOff>
      <xdr:row>27</xdr:row>
      <xdr:rowOff>10882</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BED658E9-5F5C-43E6-A1B7-35CE3D1DC1B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5504543" y="3364139"/>
              <a:ext cx="2584629" cy="1377493"/>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xdr:from>
      <xdr:col>37</xdr:col>
      <xdr:colOff>210911</xdr:colOff>
      <xdr:row>19</xdr:row>
      <xdr:rowOff>208189</xdr:rowOff>
    </xdr:from>
    <xdr:to>
      <xdr:col>49</xdr:col>
      <xdr:colOff>204739</xdr:colOff>
      <xdr:row>27</xdr:row>
      <xdr:rowOff>4532</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41EBB89B-93DD-41CA-BC86-110EC01E99F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8091261" y="3364139"/>
              <a:ext cx="2584628" cy="1371143"/>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xdr:from>
      <xdr:col>2</xdr:col>
      <xdr:colOff>60476</xdr:colOff>
      <xdr:row>35</xdr:row>
      <xdr:rowOff>66371</xdr:rowOff>
    </xdr:from>
    <xdr:to>
      <xdr:col>49</xdr:col>
      <xdr:colOff>151190</xdr:colOff>
      <xdr:row>35</xdr:row>
      <xdr:rowOff>66371</xdr:rowOff>
    </xdr:to>
    <xdr:cxnSp macro="">
      <xdr:nvCxnSpPr>
        <xdr:cNvPr id="9" name="Straight Connector 8">
          <a:extLst>
            <a:ext uri="{FF2B5EF4-FFF2-40B4-BE49-F238E27FC236}">
              <a16:creationId xmlns:a16="http://schemas.microsoft.com/office/drawing/2014/main" id="{6624E500-DEAC-4681-8FF6-C75CF025B79A}"/>
            </a:ext>
          </a:extLst>
        </xdr:cNvPr>
        <xdr:cNvCxnSpPr/>
      </xdr:nvCxnSpPr>
      <xdr:spPr>
        <a:xfrm>
          <a:off x="278190" y="6815514"/>
          <a:ext cx="10323286" cy="0"/>
        </a:xfrm>
        <a:prstGeom prst="line">
          <a:avLst/>
        </a:prstGeom>
        <a:ln w="95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60325</xdr:colOff>
      <xdr:row>35</xdr:row>
      <xdr:rowOff>43390</xdr:rowOff>
    </xdr:from>
    <xdr:to>
      <xdr:col>49</xdr:col>
      <xdr:colOff>151039</xdr:colOff>
      <xdr:row>35</xdr:row>
      <xdr:rowOff>43390</xdr:rowOff>
    </xdr:to>
    <xdr:cxnSp macro="">
      <xdr:nvCxnSpPr>
        <xdr:cNvPr id="10" name="Straight Connector 9">
          <a:extLst>
            <a:ext uri="{FF2B5EF4-FFF2-40B4-BE49-F238E27FC236}">
              <a16:creationId xmlns:a16="http://schemas.microsoft.com/office/drawing/2014/main" id="{A7931B08-759F-48C6-958E-A10A4DC27E1B}"/>
            </a:ext>
          </a:extLst>
        </xdr:cNvPr>
        <xdr:cNvCxnSpPr/>
      </xdr:nvCxnSpPr>
      <xdr:spPr>
        <a:xfrm>
          <a:off x="278039" y="6792533"/>
          <a:ext cx="10323286" cy="0"/>
        </a:xfrm>
        <a:prstGeom prst="line">
          <a:avLst/>
        </a:prstGeom>
        <a:ln w="95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27</xdr:row>
      <xdr:rowOff>0</xdr:rowOff>
    </xdr:from>
    <xdr:to>
      <xdr:col>14</xdr:col>
      <xdr:colOff>0</xdr:colOff>
      <xdr:row>37</xdr:row>
      <xdr:rowOff>319838</xdr:rowOff>
    </xdr:to>
    <xdr:cxnSp macro="">
      <xdr:nvCxnSpPr>
        <xdr:cNvPr id="11" name="Straight Connector 10">
          <a:extLst>
            <a:ext uri="{FF2B5EF4-FFF2-40B4-BE49-F238E27FC236}">
              <a16:creationId xmlns:a16="http://schemas.microsoft.com/office/drawing/2014/main" id="{4ACBF135-0A50-49F1-860B-7DA5F213CD23}"/>
            </a:ext>
          </a:extLst>
        </xdr:cNvPr>
        <xdr:cNvCxnSpPr/>
      </xdr:nvCxnSpPr>
      <xdr:spPr>
        <a:xfrm flipV="1">
          <a:off x="2844875" y="4915405"/>
          <a:ext cx="0" cy="2499787"/>
        </a:xfrm>
        <a:prstGeom prst="line">
          <a:avLst/>
        </a:prstGeom>
        <a:ln w="95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36635</xdr:colOff>
      <xdr:row>2</xdr:row>
      <xdr:rowOff>38202</xdr:rowOff>
    </xdr:from>
    <xdr:to>
      <xdr:col>10</xdr:col>
      <xdr:colOff>90215</xdr:colOff>
      <xdr:row>4</xdr:row>
      <xdr:rowOff>119657</xdr:rowOff>
    </xdr:to>
    <xdr:pic>
      <xdr:nvPicPr>
        <xdr:cNvPr id="17" name="Picture 16">
          <a:extLst>
            <a:ext uri="{FF2B5EF4-FFF2-40B4-BE49-F238E27FC236}">
              <a16:creationId xmlns:a16="http://schemas.microsoft.com/office/drawing/2014/main" id="{E086ACC1-A929-4334-8042-870F8F6B5A27}"/>
            </a:ext>
          </a:extLst>
        </xdr:cNvPr>
        <xdr:cNvPicPr>
          <a:picLocks noChangeAspect="1"/>
        </xdr:cNvPicPr>
      </xdr:nvPicPr>
      <xdr:blipFill>
        <a:blip xmlns:r="http://schemas.openxmlformats.org/officeDocument/2006/relationships" r:embed="rId6"/>
        <a:stretch>
          <a:fillRect/>
        </a:stretch>
      </xdr:blipFill>
      <xdr:spPr>
        <a:xfrm>
          <a:off x="254350" y="364774"/>
          <a:ext cx="1795293" cy="353598"/>
        </a:xfrm>
        <a:prstGeom prst="rect">
          <a:avLst/>
        </a:prstGeom>
      </xdr:spPr>
    </xdr:pic>
    <xdr:clientData/>
  </xdr:twoCellAnchor>
  <xdr:twoCellAnchor editAs="oneCell">
    <xdr:from>
      <xdr:col>10</xdr:col>
      <xdr:colOff>143921</xdr:colOff>
      <xdr:row>2</xdr:row>
      <xdr:rowOff>28261</xdr:rowOff>
    </xdr:from>
    <xdr:to>
      <xdr:col>13</xdr:col>
      <xdr:colOff>124267</xdr:colOff>
      <xdr:row>4</xdr:row>
      <xdr:rowOff>108856</xdr:rowOff>
    </xdr:to>
    <xdr:pic>
      <xdr:nvPicPr>
        <xdr:cNvPr id="18" name="Picture 17">
          <a:extLst>
            <a:ext uri="{FF2B5EF4-FFF2-40B4-BE49-F238E27FC236}">
              <a16:creationId xmlns:a16="http://schemas.microsoft.com/office/drawing/2014/main" id="{68E5B9ED-768E-4A62-BE66-6C4A8789BF9B}"/>
            </a:ext>
          </a:extLst>
        </xdr:cNvPr>
        <xdr:cNvPicPr>
          <a:picLocks noChangeAspect="1"/>
        </xdr:cNvPicPr>
      </xdr:nvPicPr>
      <xdr:blipFill rotWithShape="1">
        <a:blip xmlns:r="http://schemas.openxmlformats.org/officeDocument/2006/relationships" r:embed="rId7"/>
        <a:srcRect l="11367" t="21578" r="45212" b="36128"/>
        <a:stretch/>
      </xdr:blipFill>
      <xdr:spPr>
        <a:xfrm>
          <a:off x="2103349" y="354833"/>
          <a:ext cx="633491" cy="352738"/>
        </a:xfrm>
        <a:prstGeom prst="rect">
          <a:avLst/>
        </a:prstGeom>
      </xdr:spPr>
    </xdr:pic>
    <xdr:clientData/>
  </xdr:twoCellAnchor>
  <xdr:oneCellAnchor>
    <xdr:from>
      <xdr:col>2</xdr:col>
      <xdr:colOff>23326</xdr:colOff>
      <xdr:row>5</xdr:row>
      <xdr:rowOff>85531</xdr:rowOff>
    </xdr:from>
    <xdr:ext cx="2317103" cy="737061"/>
    <xdr:sp macro="" textlink="">
      <xdr:nvSpPr>
        <xdr:cNvPr id="19" name="TextBox 18">
          <a:extLst>
            <a:ext uri="{FF2B5EF4-FFF2-40B4-BE49-F238E27FC236}">
              <a16:creationId xmlns:a16="http://schemas.microsoft.com/office/drawing/2014/main" id="{DA0B553E-E97E-49D6-9E4B-452C1927B736}"/>
            </a:ext>
          </a:extLst>
        </xdr:cNvPr>
        <xdr:cNvSpPr txBox="1"/>
      </xdr:nvSpPr>
      <xdr:spPr>
        <a:xfrm>
          <a:off x="349897" y="901960"/>
          <a:ext cx="2317103" cy="737061"/>
        </a:xfrm>
        <a:prstGeom prst="rect">
          <a:avLst/>
        </a:prstGeom>
        <a:noFill/>
      </xdr:spPr>
      <xdr:txBody>
        <a:bodyPr vertOverflow="clip" horzOverflow="clip" wrap="square" lIns="0" tIns="0" rIns="0" bIns="0" rtlCol="0" anchor="t">
          <a:spAutoFit/>
        </a:bodyPr>
        <a:lstStyle/>
        <a:p>
          <a:pPr algn="l">
            <a:lnSpc>
              <a:spcPct val="126000"/>
            </a:lnSpc>
          </a:pPr>
          <a:r>
            <a:rPr lang="nl-NL" sz="700" dirty="0" err="1">
              <a:latin typeface="Segoe UI Semibold" panose="020B0702040204020203" pitchFamily="34" charset="0"/>
              <a:cs typeface="Segoe UI Semibold" panose="020B0702040204020203" pitchFamily="34" charset="0"/>
            </a:rPr>
            <a:t>Het 'Rekenmodel</a:t>
          </a:r>
          <a:r>
            <a:rPr lang="nl-NL" sz="700" baseline="0" dirty="0" err="1">
              <a:latin typeface="Segoe UI Semibold" panose="020B0702040204020203" pitchFamily="34" charset="0"/>
              <a:cs typeface="Segoe UI Semibold" panose="020B0702040204020203" pitchFamily="34" charset="0"/>
            </a:rPr>
            <a:t> verduurzamen maatschappelijk vastgoed' is er om de benodigde investeringen van het verduurzamen van de gemeentelijke vastgoedportefeuille inzichtelijk te maken, op basis van kengetallen uit de sectorale routekaart (prijspeil 2019). </a:t>
          </a:r>
          <a:endParaRPr lang="nl-NL" sz="700" dirty="0" err="1">
            <a:latin typeface="Segoe UI Semibold" panose="020B0702040204020203" pitchFamily="34" charset="0"/>
            <a:cs typeface="Segoe UI Semibold" panose="020B0702040204020203" pitchFamily="34" charset="0"/>
          </a:endParaRPr>
        </a:p>
      </xdr:txBody>
    </xdr:sp>
    <xdr:clientData/>
  </xdr:oneCellAnchor>
  <xdr:twoCellAnchor editAs="oneCell">
    <xdr:from>
      <xdr:col>1</xdr:col>
      <xdr:colOff>88446</xdr:colOff>
      <xdr:row>5</xdr:row>
      <xdr:rowOff>89318</xdr:rowOff>
    </xdr:from>
    <xdr:to>
      <xdr:col>12</xdr:col>
      <xdr:colOff>163286</xdr:colOff>
      <xdr:row>9</xdr:row>
      <xdr:rowOff>203947</xdr:rowOff>
    </xdr:to>
    <xdr:pic>
      <xdr:nvPicPr>
        <xdr:cNvPr id="8" name="Picture 7">
          <a:extLst>
            <a:ext uri="{FF2B5EF4-FFF2-40B4-BE49-F238E27FC236}">
              <a16:creationId xmlns:a16="http://schemas.microsoft.com/office/drawing/2014/main" id="{C54B1168-2F8D-488F-830A-ACFE868F8FF0}"/>
            </a:ext>
          </a:extLst>
        </xdr:cNvPr>
        <xdr:cNvPicPr>
          <a:picLocks noChangeAspect="1"/>
        </xdr:cNvPicPr>
      </xdr:nvPicPr>
      <xdr:blipFill>
        <a:blip xmlns:r="http://schemas.openxmlformats.org/officeDocument/2006/relationships" r:embed="rId8"/>
        <a:stretch>
          <a:fillRect/>
        </a:stretch>
      </xdr:blipFill>
      <xdr:spPr>
        <a:xfrm>
          <a:off x="306160" y="905747"/>
          <a:ext cx="2360840" cy="822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13864</xdr:colOff>
      <xdr:row>0</xdr:row>
      <xdr:rowOff>163285</xdr:rowOff>
    </xdr:from>
    <xdr:to>
      <xdr:col>1</xdr:col>
      <xdr:colOff>1809159</xdr:colOff>
      <xdr:row>2</xdr:row>
      <xdr:rowOff>81455</xdr:rowOff>
    </xdr:to>
    <xdr:pic>
      <xdr:nvPicPr>
        <xdr:cNvPr id="3" name="Picture 2">
          <a:extLst>
            <a:ext uri="{FF2B5EF4-FFF2-40B4-BE49-F238E27FC236}">
              <a16:creationId xmlns:a16="http://schemas.microsoft.com/office/drawing/2014/main" id="{81EB5FED-5291-433A-B32E-D584FE938259}"/>
            </a:ext>
          </a:extLst>
        </xdr:cNvPr>
        <xdr:cNvPicPr>
          <a:picLocks noChangeAspect="1"/>
        </xdr:cNvPicPr>
      </xdr:nvPicPr>
      <xdr:blipFill>
        <a:blip xmlns:r="http://schemas.openxmlformats.org/officeDocument/2006/relationships" r:embed="rId1"/>
        <a:stretch>
          <a:fillRect/>
        </a:stretch>
      </xdr:blipFill>
      <xdr:spPr>
        <a:xfrm>
          <a:off x="394864" y="163285"/>
          <a:ext cx="1795295" cy="353598"/>
        </a:xfrm>
        <a:prstGeom prst="rect">
          <a:avLst/>
        </a:prstGeom>
      </xdr:spPr>
    </xdr:pic>
    <xdr:clientData/>
  </xdr:twoCellAnchor>
  <xdr:twoCellAnchor editAs="oneCell">
    <xdr:from>
      <xdr:col>1</xdr:col>
      <xdr:colOff>1768931</xdr:colOff>
      <xdr:row>0</xdr:row>
      <xdr:rowOff>0</xdr:rowOff>
    </xdr:from>
    <xdr:to>
      <xdr:col>2</xdr:col>
      <xdr:colOff>1124858</xdr:colOff>
      <xdr:row>3</xdr:row>
      <xdr:rowOff>135110</xdr:rowOff>
    </xdr:to>
    <xdr:pic>
      <xdr:nvPicPr>
        <xdr:cNvPr id="6" name="Picture 5">
          <a:extLst>
            <a:ext uri="{FF2B5EF4-FFF2-40B4-BE49-F238E27FC236}">
              <a16:creationId xmlns:a16="http://schemas.microsoft.com/office/drawing/2014/main" id="{366FC6C6-C348-46A9-9A41-9EED4302C00B}"/>
            </a:ext>
          </a:extLst>
        </xdr:cNvPr>
        <xdr:cNvPicPr>
          <a:picLocks noChangeAspect="1"/>
        </xdr:cNvPicPr>
      </xdr:nvPicPr>
      <xdr:blipFill>
        <a:blip xmlns:r="http://schemas.openxmlformats.org/officeDocument/2006/relationships" r:embed="rId2"/>
        <a:stretch>
          <a:fillRect/>
        </a:stretch>
      </xdr:blipFill>
      <xdr:spPr>
        <a:xfrm>
          <a:off x="2149931" y="0"/>
          <a:ext cx="1378855" cy="788253"/>
        </a:xfrm>
        <a:prstGeom prst="rect">
          <a:avLst/>
        </a:prstGeom>
      </xdr:spPr>
    </xdr:pic>
    <xdr:clientData/>
  </xdr:twoCellAnchor>
  <xdr:twoCellAnchor>
    <xdr:from>
      <xdr:col>1</xdr:col>
      <xdr:colOff>9071</xdr:colOff>
      <xdr:row>36</xdr:row>
      <xdr:rowOff>27214</xdr:rowOff>
    </xdr:from>
    <xdr:to>
      <xdr:col>15</xdr:col>
      <xdr:colOff>36285</xdr:colOff>
      <xdr:row>66</xdr:row>
      <xdr:rowOff>117927</xdr:rowOff>
    </xdr:to>
    <xdr:graphicFrame macro="">
      <xdr:nvGraphicFramePr>
        <xdr:cNvPr id="4" name="Chart 3">
          <a:extLst>
            <a:ext uri="{FF2B5EF4-FFF2-40B4-BE49-F238E27FC236}">
              <a16:creationId xmlns:a16="http://schemas.microsoft.com/office/drawing/2014/main" id="{B7E02B61-F0DB-45F6-BB88-233395BE6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1324427</xdr:colOff>
      <xdr:row>6</xdr:row>
      <xdr:rowOff>27216</xdr:rowOff>
    </xdr:from>
    <xdr:to>
      <xdr:col>19</xdr:col>
      <xdr:colOff>390070</xdr:colOff>
      <xdr:row>14</xdr:row>
      <xdr:rowOff>196849</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F7845921-0A3E-49C2-9687-A9DCD836D5C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7154977" y="1284516"/>
              <a:ext cx="3878943" cy="1846033"/>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xdr:from>
      <xdr:col>19</xdr:col>
      <xdr:colOff>469899</xdr:colOff>
      <xdr:row>6</xdr:row>
      <xdr:rowOff>16330</xdr:rowOff>
    </xdr:from>
    <xdr:to>
      <xdr:col>24</xdr:col>
      <xdr:colOff>243113</xdr:colOff>
      <xdr:row>14</xdr:row>
      <xdr:rowOff>185963</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C8354E8D-CAF4-4822-87EE-1F329D5065E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21113749" y="1273630"/>
              <a:ext cx="3805464" cy="1846033"/>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xdr:from>
      <xdr:col>24</xdr:col>
      <xdr:colOff>313870</xdr:colOff>
      <xdr:row>6</xdr:row>
      <xdr:rowOff>23587</xdr:rowOff>
    </xdr:from>
    <xdr:to>
      <xdr:col>30</xdr:col>
      <xdr:colOff>5441</xdr:colOff>
      <xdr:row>14</xdr:row>
      <xdr:rowOff>193220</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4DDA0BD5-5D41-457E-8D17-7CBBDD0884AD}"/>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24989970" y="1280887"/>
              <a:ext cx="3653971" cy="1846033"/>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xdr:from>
      <xdr:col>30</xdr:col>
      <xdr:colOff>85270</xdr:colOff>
      <xdr:row>6</xdr:row>
      <xdr:rowOff>30844</xdr:rowOff>
    </xdr:from>
    <xdr:to>
      <xdr:col>35</xdr:col>
      <xdr:colOff>475341</xdr:colOff>
      <xdr:row>14</xdr:row>
      <xdr:rowOff>200477</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5D6755B0-C80D-44E1-918D-170986E87F6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8723770" y="1288144"/>
              <a:ext cx="3692071" cy="1846033"/>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23</xdr:col>
      <xdr:colOff>883554</xdr:colOff>
      <xdr:row>48</xdr:row>
      <xdr:rowOff>207734</xdr:rowOff>
    </xdr:from>
    <xdr:to>
      <xdr:col>38</xdr:col>
      <xdr:colOff>859972</xdr:colOff>
      <xdr:row>85</xdr:row>
      <xdr:rowOff>168729</xdr:rowOff>
    </xdr:to>
    <xdr:graphicFrame macro="">
      <xdr:nvGraphicFramePr>
        <xdr:cNvPr id="2" name="Chart 1">
          <a:extLst>
            <a:ext uri="{FF2B5EF4-FFF2-40B4-BE49-F238E27FC236}">
              <a16:creationId xmlns:a16="http://schemas.microsoft.com/office/drawing/2014/main" id="{E5F509B9-EA46-4947-A7B7-57492EF1D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168727</xdr:colOff>
      <xdr:row>49</xdr:row>
      <xdr:rowOff>181426</xdr:rowOff>
    </xdr:from>
    <xdr:to>
      <xdr:col>20</xdr:col>
      <xdr:colOff>936171</xdr:colOff>
      <xdr:row>88</xdr:row>
      <xdr:rowOff>170542</xdr:rowOff>
    </xdr:to>
    <xdr:graphicFrame macro="">
      <xdr:nvGraphicFramePr>
        <xdr:cNvPr id="3" name="Chart 2">
          <a:extLst>
            <a:ext uri="{FF2B5EF4-FFF2-40B4-BE49-F238E27FC236}">
              <a16:creationId xmlns:a16="http://schemas.microsoft.com/office/drawing/2014/main" id="{960E87AD-10E7-477F-814A-80E21A5D7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217710</xdr:colOff>
      <xdr:row>48</xdr:row>
      <xdr:rowOff>206829</xdr:rowOff>
    </xdr:from>
    <xdr:to>
      <xdr:col>52</xdr:col>
      <xdr:colOff>244929</xdr:colOff>
      <xdr:row>85</xdr:row>
      <xdr:rowOff>149678</xdr:rowOff>
    </xdr:to>
    <xdr:graphicFrame macro="">
      <xdr:nvGraphicFramePr>
        <xdr:cNvPr id="4" name="Chart 3">
          <a:extLst>
            <a:ext uri="{FF2B5EF4-FFF2-40B4-BE49-F238E27FC236}">
              <a16:creationId xmlns:a16="http://schemas.microsoft.com/office/drawing/2014/main" id="{049530FD-1C9C-45FB-92E1-F28C59E0DD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Huisstijl TG">
  <a:themeElements>
    <a:clrScheme name="Twynstra Gudde">
      <a:dk1>
        <a:sysClr val="windowText" lastClr="000000"/>
      </a:dk1>
      <a:lt1>
        <a:sysClr val="window" lastClr="FFFFFF"/>
      </a:lt1>
      <a:dk2>
        <a:srgbClr val="000000"/>
      </a:dk2>
      <a:lt2>
        <a:srgbClr val="FFFFFF"/>
      </a:lt2>
      <a:accent1>
        <a:srgbClr val="DA0E2B"/>
      </a:accent1>
      <a:accent2>
        <a:srgbClr val="FD765D"/>
      </a:accent2>
      <a:accent3>
        <a:srgbClr val="BA6152"/>
      </a:accent3>
      <a:accent4>
        <a:srgbClr val="D8AA7A"/>
      </a:accent4>
      <a:accent5>
        <a:srgbClr val="DCC980"/>
      </a:accent5>
      <a:accent6>
        <a:srgbClr val="A5AC86"/>
      </a:accent6>
      <a:hlink>
        <a:srgbClr val="000000"/>
      </a:hlink>
      <a:folHlink>
        <a:srgbClr val="000000"/>
      </a:folHlink>
    </a:clrScheme>
    <a:fontScheme name="Twynstra Gudde">
      <a:majorFont>
        <a:latin typeface="Segoe UI"/>
        <a:ea typeface=""/>
        <a:cs typeface=""/>
      </a:majorFont>
      <a:minorFont>
        <a:latin typeface="Segoe UI"/>
        <a:ea typeface=""/>
        <a:cs typeface=""/>
      </a:minorFont>
    </a:fontScheme>
    <a:fmtScheme name="Subtiel effen">
      <a:fillStyleLst>
        <a:solidFill>
          <a:schemeClr val="phClr"/>
        </a:solidFill>
        <a:solidFill>
          <a:schemeClr val="phClr">
            <a:tint val="65000"/>
          </a:schemeClr>
        </a:solidFill>
        <a:solidFill>
          <a:schemeClr val="phClr">
            <a:shade val="80000"/>
            <a:satMod val="150000"/>
          </a:schemeClr>
        </a:solidFill>
      </a:fillStyleLst>
      <a:lnStyleLst>
        <a:ln w="9525" cap="flat" cmpd="sng" algn="ctr">
          <a:solidFill>
            <a:schemeClr val="phClr"/>
          </a:solidFill>
          <a:prstDash val="solid"/>
        </a:ln>
        <a:ln w="10795" cap="flat" cmpd="sng" algn="ctr">
          <a:solidFill>
            <a:schemeClr val="phClr"/>
          </a:solidFill>
          <a:prstDash val="solid"/>
        </a:ln>
        <a:ln w="17145" cap="flat" cmpd="sng" algn="ctr">
          <a:solidFill>
            <a:schemeClr val="phClr">
              <a:shade val="95000"/>
              <a:alpha val="50000"/>
              <a:satMod val="150000"/>
            </a:schemeClr>
          </a:solidFill>
          <a:prstDash val="solid"/>
        </a:ln>
      </a:lnStyleLst>
      <a:effectStyleLst>
        <a:effectStyle>
          <a:effectLst/>
        </a:effectStyle>
        <a:effectStyle>
          <a:effectLst/>
        </a:effectStyle>
        <a:effectStyle>
          <a:effectLst>
            <a:outerShdw blurRad="44450" dist="13970" dir="5400000" algn="ctr" rotWithShape="0">
              <a:srgbClr val="000000">
                <a:alpha val="45000"/>
              </a:srgbClr>
            </a:outerShdw>
          </a:effectLst>
          <a:scene3d>
            <a:camera prst="orthographicFront">
              <a:rot lat="0" lon="0" rev="0"/>
            </a:camera>
            <a:lightRig rig="twoPt" dir="tl"/>
          </a:scene3d>
          <a:sp3d prstMaterial="flat">
            <a:bevelT w="12700" h="25400" prst="coolSlant"/>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tlCol="0" anchor="ctr"/>
      <a:lstStyle>
        <a:defPPr algn="ctr">
          <a:lnSpc>
            <a:spcPct val="126000"/>
          </a:lnSpc>
          <a:defRPr sz="13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none" lIns="0" tIns="0" rIns="0" bIns="0" rtlCol="0">
        <a:spAutoFit/>
      </a:bodyPr>
      <a:lstStyle>
        <a:defPPr algn="l">
          <a:lnSpc>
            <a:spcPct val="126000"/>
          </a:lnSpc>
          <a:defRPr sz="1300" dirty="0" err="1" smtClean="0"/>
        </a:defPPr>
      </a:lstStyle>
    </a:txDef>
  </a:objectDefaults>
  <a:extraClrSchemeLst/>
  <a:custClrLst>
    <a:custClr name="253/125/35">
      <a:srgbClr val="FD7D23"/>
    </a:custClr>
    <a:custClr name="245/161/43">
      <a:srgbClr val="FA512B"/>
    </a:custClr>
    <a:custClr name="250/186/51">
      <a:srgbClr val="FABA33"/>
    </a:custClr>
    <a:custClr name="237/60/46">
      <a:srgbClr val="ED3C2E"/>
    </a:custClr>
    <a:custClr name="105/43/40">
      <a:srgbClr val="692B28"/>
    </a:custClr>
    <a:custClr name="123/71/41">
      <a:srgbClr val="7B4729"/>
    </a:custClr>
    <a:custClr name="202/139/102">
      <a:srgbClr val="CA8B66"/>
    </a:custClr>
    <a:custClr name="91/93/52">
      <a:srgbClr val="5B5D34"/>
    </a:custClr>
    <a:custClr name="138/143/66">
      <a:srgbClr val="8A8F42"/>
    </a:custClr>
    <a:custClr name="97/122/111">
      <a:srgbClr val="617A6F"/>
    </a:custClr>
  </a:custClrLst>
  <a:extLst>
    <a:ext uri="{05A4C25C-085E-4340-85A3-A5531E510DB2}">
      <thm15:themeFamily xmlns:thm15="http://schemas.microsoft.com/office/thememl/2012/main" name="Template Presentatie Twynstra Gudde 16-9.potx" id="{7D8CF3AD-1924-46BC-92B6-71D3A05615A1}" vid="{9755035C-CD8D-4052-997A-63193A7BBE25}"/>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vo.nl/onderwerpen/duurzaam-ondernemen/gebouwen/verduurzaming-utiliteitsbouw/maatschappelijk-vastgoed/ontzorgingsprogramma-maatschappelijk-vastgoed"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B5858-1373-4BE5-B91A-36493066ADF7}">
  <sheetPr>
    <tabColor theme="4"/>
  </sheetPr>
  <dimension ref="B2:AX257"/>
  <sheetViews>
    <sheetView zoomScaleNormal="100" workbookViewId="0">
      <selection activeCell="BD222" sqref="BD222"/>
    </sheetView>
  </sheetViews>
  <sheetFormatPr defaultColWidth="9.1640625" defaultRowHeight="16.5" x14ac:dyDescent="0.45"/>
  <cols>
    <col min="1" max="90" width="2.83203125" style="107" customWidth="1"/>
    <col min="91" max="16384" width="9.1640625" style="107"/>
  </cols>
  <sheetData>
    <row r="2" spans="2:50" x14ac:dyDescent="0.45">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row>
    <row r="3" spans="2:50" x14ac:dyDescent="0.45">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row>
    <row r="4" spans="2:50" x14ac:dyDescent="0.45">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row>
    <row r="5" spans="2:50" x14ac:dyDescent="0.45">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row>
    <row r="6" spans="2:50" x14ac:dyDescent="0.4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row>
    <row r="7" spans="2:50" x14ac:dyDescent="0.45">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row>
    <row r="8" spans="2:50" x14ac:dyDescent="0.45">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row>
    <row r="9" spans="2:50" x14ac:dyDescent="0.45">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row>
    <row r="10" spans="2:50" x14ac:dyDescent="0.45">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row>
    <row r="11" spans="2:50" x14ac:dyDescent="0.45">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row>
    <row r="12" spans="2:50" x14ac:dyDescent="0.45">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row>
    <row r="13" spans="2:50" x14ac:dyDescent="0.45">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row>
    <row r="14" spans="2:50" x14ac:dyDescent="0.45">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row>
    <row r="15" spans="2:50" x14ac:dyDescent="0.45">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row>
    <row r="16" spans="2:50" x14ac:dyDescent="0.45">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row>
    <row r="17" spans="2:50" x14ac:dyDescent="0.45">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row>
    <row r="18" spans="2:50" x14ac:dyDescent="0.45">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row>
    <row r="19" spans="2:50" x14ac:dyDescent="0.45">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row>
    <row r="20" spans="2:50" x14ac:dyDescent="0.45">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row>
    <row r="21" spans="2:50" x14ac:dyDescent="0.45">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row>
    <row r="22" spans="2:50" x14ac:dyDescent="0.45">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row>
    <row r="23" spans="2:50" x14ac:dyDescent="0.45">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row>
    <row r="24" spans="2:50" x14ac:dyDescent="0.45">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row>
    <row r="25" spans="2:50" x14ac:dyDescent="0.45">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row>
    <row r="26" spans="2:50" x14ac:dyDescent="0.45">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row>
    <row r="27" spans="2:50" x14ac:dyDescent="0.45">
      <c r="B27" s="99"/>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row>
    <row r="28" spans="2:50" x14ac:dyDescent="0.45">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row>
    <row r="29" spans="2:50" x14ac:dyDescent="0.45">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row>
    <row r="30" spans="2:50" x14ac:dyDescent="0.45">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row>
    <row r="31" spans="2:50" x14ac:dyDescent="0.45">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row>
    <row r="32" spans="2:50" x14ac:dyDescent="0.45">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row>
    <row r="33" spans="2:50" x14ac:dyDescent="0.45">
      <c r="B33" s="99"/>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row>
    <row r="34" spans="2:50" x14ac:dyDescent="0.45">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row>
    <row r="35" spans="2:50" x14ac:dyDescent="0.45">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row>
    <row r="36" spans="2:50" x14ac:dyDescent="0.45">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row>
    <row r="37" spans="2:50" x14ac:dyDescent="0.45">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row>
    <row r="38" spans="2:50" x14ac:dyDescent="0.45">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row>
    <row r="39" spans="2:50" x14ac:dyDescent="0.45">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row>
    <row r="40" spans="2:50" x14ac:dyDescent="0.45">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row>
    <row r="41" spans="2:50" x14ac:dyDescent="0.45">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row>
    <row r="42" spans="2:50" x14ac:dyDescent="0.45">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row>
    <row r="43" spans="2:50" x14ac:dyDescent="0.45">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row>
    <row r="44" spans="2:50" x14ac:dyDescent="0.45">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row>
    <row r="45" spans="2:50" x14ac:dyDescent="0.45">
      <c r="B45" s="99"/>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row>
    <row r="46" spans="2:50" x14ac:dyDescent="0.45">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row>
    <row r="47" spans="2:50" x14ac:dyDescent="0.45">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row>
    <row r="48" spans="2:50" x14ac:dyDescent="0.45">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row>
    <row r="49" spans="2:50" x14ac:dyDescent="0.45">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row>
    <row r="50" spans="2:50" x14ac:dyDescent="0.45">
      <c r="B50" s="99"/>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row>
    <row r="51" spans="2:50" x14ac:dyDescent="0.45">
      <c r="B51" s="99"/>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row>
    <row r="52" spans="2:50" x14ac:dyDescent="0.45">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row>
    <row r="53" spans="2:50" x14ac:dyDescent="0.45">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row>
    <row r="54" spans="2:50" x14ac:dyDescent="0.45">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row>
    <row r="55" spans="2:50" x14ac:dyDescent="0.45">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row>
    <row r="56" spans="2:50" x14ac:dyDescent="0.45">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row>
    <row r="57" spans="2:50" x14ac:dyDescent="0.45">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row>
    <row r="58" spans="2:50" x14ac:dyDescent="0.45">
      <c r="B58" s="99"/>
      <c r="C58" s="111"/>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row>
    <row r="59" spans="2:50" x14ac:dyDescent="0.45">
      <c r="B59" s="99"/>
      <c r="C59" s="111"/>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row>
    <row r="60" spans="2:50" x14ac:dyDescent="0.45">
      <c r="B60" s="99"/>
      <c r="C60" s="111"/>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row>
    <row r="61" spans="2:50" x14ac:dyDescent="0.45">
      <c r="B61" s="99"/>
      <c r="C61" s="111"/>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row>
    <row r="62" spans="2:50" x14ac:dyDescent="0.45">
      <c r="B62" s="99"/>
      <c r="C62" s="111"/>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row>
    <row r="63" spans="2:50" x14ac:dyDescent="0.45">
      <c r="B63" s="99"/>
      <c r="C63" s="111"/>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row>
    <row r="64" spans="2:50" x14ac:dyDescent="0.45">
      <c r="B64" s="99"/>
      <c r="C64" s="111"/>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row>
    <row r="65" spans="2:50" x14ac:dyDescent="0.45">
      <c r="B65" s="99"/>
      <c r="C65" s="111"/>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row>
    <row r="66" spans="2:50" x14ac:dyDescent="0.45">
      <c r="B66" s="99"/>
      <c r="C66" s="111"/>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row>
    <row r="67" spans="2:50" x14ac:dyDescent="0.45">
      <c r="B67" s="99"/>
      <c r="C67" s="111"/>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row>
    <row r="68" spans="2:50" x14ac:dyDescent="0.45">
      <c r="B68" s="99"/>
      <c r="C68" s="111"/>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row>
    <row r="69" spans="2:50" x14ac:dyDescent="0.45">
      <c r="B69" s="99"/>
      <c r="C69" s="111"/>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row>
    <row r="70" spans="2:50" x14ac:dyDescent="0.45">
      <c r="B70" s="99"/>
      <c r="C70" s="111"/>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row>
    <row r="71" spans="2:50" x14ac:dyDescent="0.45">
      <c r="B71" s="99"/>
      <c r="C71" s="111"/>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row>
    <row r="72" spans="2:50" x14ac:dyDescent="0.45">
      <c r="B72" s="99"/>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row>
    <row r="73" spans="2:50" x14ac:dyDescent="0.45">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row>
    <row r="74" spans="2:50" x14ac:dyDescent="0.45">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row>
    <row r="75" spans="2:50" x14ac:dyDescent="0.45">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row>
    <row r="76" spans="2:50" x14ac:dyDescent="0.45">
      <c r="B76" s="9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row>
    <row r="77" spans="2:50" x14ac:dyDescent="0.45">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row>
    <row r="78" spans="2:50" x14ac:dyDescent="0.45">
      <c r="B78" s="99"/>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row>
    <row r="79" spans="2:50" x14ac:dyDescent="0.45">
      <c r="B79" s="99"/>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row>
    <row r="80" spans="2:50" x14ac:dyDescent="0.45">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row>
    <row r="81" spans="2:50" x14ac:dyDescent="0.45">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row>
    <row r="82" spans="2:50" x14ac:dyDescent="0.45">
      <c r="B82" s="9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row>
    <row r="83" spans="2:50" x14ac:dyDescent="0.45">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row>
    <row r="84" spans="2:50" x14ac:dyDescent="0.45">
      <c r="B84" s="9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row>
    <row r="85" spans="2:50" x14ac:dyDescent="0.45">
      <c r="B85" s="9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row>
    <row r="86" spans="2:50" x14ac:dyDescent="0.45">
      <c r="B86" s="9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row>
    <row r="87" spans="2:50" x14ac:dyDescent="0.45">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row>
    <row r="88" spans="2:50" x14ac:dyDescent="0.45">
      <c r="B88" s="9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row>
    <row r="89" spans="2:50" x14ac:dyDescent="0.45">
      <c r="B89" s="9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row>
    <row r="90" spans="2:50" x14ac:dyDescent="0.45">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row>
    <row r="91" spans="2:50" x14ac:dyDescent="0.45">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row>
    <row r="92" spans="2:50" x14ac:dyDescent="0.45">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row>
    <row r="93" spans="2:50" x14ac:dyDescent="0.45">
      <c r="B93" s="99"/>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row>
    <row r="94" spans="2:50" x14ac:dyDescent="0.45">
      <c r="B94" s="99"/>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row>
    <row r="95" spans="2:50" x14ac:dyDescent="0.45">
      <c r="B95" s="99"/>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row>
    <row r="96" spans="2:50" x14ac:dyDescent="0.45">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row>
    <row r="97" spans="2:50" x14ac:dyDescent="0.45">
      <c r="B97" s="99"/>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row>
    <row r="98" spans="2:50" x14ac:dyDescent="0.45">
      <c r="B98" s="99"/>
      <c r="C98" s="99"/>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row>
    <row r="99" spans="2:50" x14ac:dyDescent="0.45">
      <c r="B99" s="99"/>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row>
    <row r="100" spans="2:50" x14ac:dyDescent="0.45">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row>
    <row r="101" spans="2:50" x14ac:dyDescent="0.45">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row>
    <row r="102" spans="2:50" x14ac:dyDescent="0.45">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row>
    <row r="103" spans="2:50" x14ac:dyDescent="0.45">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row>
    <row r="104" spans="2:50" x14ac:dyDescent="0.45">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row>
    <row r="105" spans="2:50" x14ac:dyDescent="0.45">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row>
    <row r="106" spans="2:50" x14ac:dyDescent="0.45">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row>
    <row r="107" spans="2:50" x14ac:dyDescent="0.45">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row>
    <row r="108" spans="2:50" x14ac:dyDescent="0.45">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row>
    <row r="109" spans="2:50" x14ac:dyDescent="0.45">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row>
    <row r="110" spans="2:50" x14ac:dyDescent="0.45">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row>
    <row r="111" spans="2:50" x14ac:dyDescent="0.45">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row>
    <row r="112" spans="2:50" x14ac:dyDescent="0.45">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row>
    <row r="113" spans="2:50" x14ac:dyDescent="0.45">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row>
    <row r="114" spans="2:50" x14ac:dyDescent="0.45">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row>
    <row r="115" spans="2:50" x14ac:dyDescent="0.45">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row>
    <row r="116" spans="2:50" x14ac:dyDescent="0.45">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row>
    <row r="117" spans="2:50" x14ac:dyDescent="0.45">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row>
    <row r="118" spans="2:50" x14ac:dyDescent="0.45">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row>
    <row r="119" spans="2:50" x14ac:dyDescent="0.45">
      <c r="B119" s="99"/>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row>
    <row r="120" spans="2:50" x14ac:dyDescent="0.45">
      <c r="B120" s="99"/>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row>
    <row r="121" spans="2:50" x14ac:dyDescent="0.45">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row>
    <row r="122" spans="2:50" x14ac:dyDescent="0.45">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row>
    <row r="123" spans="2:50" x14ac:dyDescent="0.45">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row>
    <row r="124" spans="2:50" x14ac:dyDescent="0.45">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row>
    <row r="125" spans="2:50" x14ac:dyDescent="0.45">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row>
    <row r="126" spans="2:50" x14ac:dyDescent="0.45">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row>
    <row r="127" spans="2:50" x14ac:dyDescent="0.45">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row>
    <row r="128" spans="2:50" x14ac:dyDescent="0.45">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row>
    <row r="129" spans="2:50" x14ac:dyDescent="0.45">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row>
    <row r="130" spans="2:50" x14ac:dyDescent="0.45">
      <c r="B130" s="99"/>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row>
    <row r="131" spans="2:50" x14ac:dyDescent="0.45">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row>
    <row r="132" spans="2:50" x14ac:dyDescent="0.45">
      <c r="B132" s="99"/>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row>
    <row r="133" spans="2:50" x14ac:dyDescent="0.45">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row>
    <row r="134" spans="2:50" x14ac:dyDescent="0.45">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row>
    <row r="135" spans="2:50" x14ac:dyDescent="0.45">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row>
    <row r="136" spans="2:50" x14ac:dyDescent="0.45">
      <c r="B136" s="99"/>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row>
    <row r="137" spans="2:50" x14ac:dyDescent="0.45">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row>
    <row r="138" spans="2:50" x14ac:dyDescent="0.45">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row>
    <row r="139" spans="2:50" x14ac:dyDescent="0.45">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row>
    <row r="140" spans="2:50" x14ac:dyDescent="0.45">
      <c r="B140" s="99"/>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row>
    <row r="141" spans="2:50" x14ac:dyDescent="0.45">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row>
    <row r="142" spans="2:50" x14ac:dyDescent="0.45">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row>
    <row r="143" spans="2:50" x14ac:dyDescent="0.45">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row>
    <row r="144" spans="2:50" x14ac:dyDescent="0.45">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row>
    <row r="145" spans="2:50" x14ac:dyDescent="0.45">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row>
    <row r="146" spans="2:50" x14ac:dyDescent="0.45">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row>
    <row r="147" spans="2:50" x14ac:dyDescent="0.45">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row>
    <row r="148" spans="2:50" x14ac:dyDescent="0.45">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row>
    <row r="149" spans="2:50" x14ac:dyDescent="0.45">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row>
    <row r="150" spans="2:50" x14ac:dyDescent="0.45">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row>
    <row r="151" spans="2:50" x14ac:dyDescent="0.45">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row>
    <row r="152" spans="2:50" x14ac:dyDescent="0.45">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row>
    <row r="153" spans="2:50" x14ac:dyDescent="0.45">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row>
    <row r="154" spans="2:50" x14ac:dyDescent="0.45">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row>
    <row r="155" spans="2:50" x14ac:dyDescent="0.45">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row>
    <row r="156" spans="2:50" x14ac:dyDescent="0.45">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row>
    <row r="157" spans="2:50" x14ac:dyDescent="0.45">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row>
    <row r="158" spans="2:50" x14ac:dyDescent="0.45">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row>
    <row r="159" spans="2:50" x14ac:dyDescent="0.45">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row>
    <row r="160" spans="2:50" x14ac:dyDescent="0.45">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row>
    <row r="161" spans="2:50" x14ac:dyDescent="0.45">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row>
    <row r="162" spans="2:50" x14ac:dyDescent="0.45">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row>
    <row r="163" spans="2:50" x14ac:dyDescent="0.45">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row>
    <row r="164" spans="2:50" x14ac:dyDescent="0.45">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row>
    <row r="165" spans="2:50" x14ac:dyDescent="0.45">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row>
    <row r="166" spans="2:50" x14ac:dyDescent="0.45">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row>
    <row r="167" spans="2:50" x14ac:dyDescent="0.45">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row>
    <row r="168" spans="2:50" x14ac:dyDescent="0.45">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row>
    <row r="169" spans="2:50" x14ac:dyDescent="0.45">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row>
    <row r="170" spans="2:50" x14ac:dyDescent="0.45">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row>
    <row r="171" spans="2:50" x14ac:dyDescent="0.45">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row>
    <row r="172" spans="2:50" x14ac:dyDescent="0.45">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row>
    <row r="173" spans="2:50" x14ac:dyDescent="0.45">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row>
    <row r="174" spans="2:50" x14ac:dyDescent="0.45">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row>
    <row r="175" spans="2:50" x14ac:dyDescent="0.45">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row>
    <row r="176" spans="2:50" x14ac:dyDescent="0.45">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row>
    <row r="177" spans="2:50" x14ac:dyDescent="0.45">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row>
    <row r="178" spans="2:50" x14ac:dyDescent="0.45">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row>
    <row r="179" spans="2:50" x14ac:dyDescent="0.45">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row>
    <row r="180" spans="2:50" x14ac:dyDescent="0.45">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row>
    <row r="181" spans="2:50" x14ac:dyDescent="0.45">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row>
    <row r="182" spans="2:50" x14ac:dyDescent="0.45">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row>
    <row r="183" spans="2:50" x14ac:dyDescent="0.45">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row>
    <row r="184" spans="2:50" x14ac:dyDescent="0.45">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row>
    <row r="185" spans="2:50" x14ac:dyDescent="0.45">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row>
    <row r="186" spans="2:50" x14ac:dyDescent="0.45">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row>
    <row r="187" spans="2:50" x14ac:dyDescent="0.45">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row>
    <row r="188" spans="2:50" x14ac:dyDescent="0.45">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row>
    <row r="189" spans="2:50" x14ac:dyDescent="0.45">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row>
    <row r="190" spans="2:50" x14ac:dyDescent="0.45">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row>
    <row r="191" spans="2:50" x14ac:dyDescent="0.45">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row>
    <row r="192" spans="2:50" x14ac:dyDescent="0.45">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row>
    <row r="193" spans="2:50" x14ac:dyDescent="0.45">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row>
    <row r="194" spans="2:50" x14ac:dyDescent="0.45">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row>
    <row r="195" spans="2:50" x14ac:dyDescent="0.45">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row>
    <row r="196" spans="2:50" x14ac:dyDescent="0.45">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row>
    <row r="197" spans="2:50" x14ac:dyDescent="0.45">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row>
    <row r="198" spans="2:50" x14ac:dyDescent="0.45">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row>
    <row r="199" spans="2:50" x14ac:dyDescent="0.45">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row>
    <row r="200" spans="2:50" x14ac:dyDescent="0.45">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row>
    <row r="201" spans="2:50" x14ac:dyDescent="0.45">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row>
    <row r="202" spans="2:50" x14ac:dyDescent="0.45">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row>
    <row r="203" spans="2:50" x14ac:dyDescent="0.45">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row>
    <row r="204" spans="2:50" x14ac:dyDescent="0.45">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row>
    <row r="205" spans="2:50" x14ac:dyDescent="0.45">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row>
    <row r="206" spans="2:50" x14ac:dyDescent="0.45">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row>
    <row r="207" spans="2:50" x14ac:dyDescent="0.45">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row>
    <row r="208" spans="2:50" x14ac:dyDescent="0.45">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row>
    <row r="209" spans="2:50" x14ac:dyDescent="0.45">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row>
    <row r="210" spans="2:50" x14ac:dyDescent="0.45">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row>
    <row r="211" spans="2:50" x14ac:dyDescent="0.45">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row>
    <row r="212" spans="2:50" x14ac:dyDescent="0.45">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row>
    <row r="213" spans="2:50" x14ac:dyDescent="0.45">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row>
    <row r="214" spans="2:50" x14ac:dyDescent="0.45">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row>
    <row r="215" spans="2:50" x14ac:dyDescent="0.45">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row>
    <row r="216" spans="2:50" x14ac:dyDescent="0.45">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row>
    <row r="217" spans="2:50" x14ac:dyDescent="0.45">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row>
    <row r="218" spans="2:50" x14ac:dyDescent="0.45">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row>
    <row r="219" spans="2:50" x14ac:dyDescent="0.45">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row>
    <row r="220" spans="2:50" x14ac:dyDescent="0.45">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row>
    <row r="221" spans="2:50" x14ac:dyDescent="0.45">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row>
    <row r="222" spans="2:50" x14ac:dyDescent="0.45">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row>
    <row r="223" spans="2:50" x14ac:dyDescent="0.45">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row>
    <row r="224" spans="2:50" x14ac:dyDescent="0.45">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row>
    <row r="225" spans="2:50" x14ac:dyDescent="0.45">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row>
    <row r="226" spans="2:50" x14ac:dyDescent="0.45">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row>
    <row r="227" spans="2:50" x14ac:dyDescent="0.45">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row>
    <row r="228" spans="2:50" x14ac:dyDescent="0.45">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row>
    <row r="229" spans="2:50" x14ac:dyDescent="0.45">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row>
    <row r="230" spans="2:50" x14ac:dyDescent="0.45">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row>
    <row r="231" spans="2:50" x14ac:dyDescent="0.45">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row>
    <row r="232" spans="2:50" x14ac:dyDescent="0.45">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row>
    <row r="233" spans="2:50" x14ac:dyDescent="0.45">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row>
    <row r="234" spans="2:50" x14ac:dyDescent="0.45">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row>
    <row r="235" spans="2:50" x14ac:dyDescent="0.45">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row>
    <row r="236" spans="2:50" x14ac:dyDescent="0.45">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row>
    <row r="237" spans="2:50" x14ac:dyDescent="0.45">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row>
    <row r="238" spans="2:50" x14ac:dyDescent="0.45">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row>
    <row r="239" spans="2:50" x14ac:dyDescent="0.45">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row>
    <row r="240" spans="2:50" x14ac:dyDescent="0.45">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row>
    <row r="241" spans="2:50" x14ac:dyDescent="0.45">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row>
    <row r="242" spans="2:50" x14ac:dyDescent="0.45">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row>
    <row r="243" spans="2:50" x14ac:dyDescent="0.45">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row>
    <row r="244" spans="2:50" x14ac:dyDescent="0.45">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row>
    <row r="245" spans="2:50" x14ac:dyDescent="0.45">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row>
    <row r="246" spans="2:50" x14ac:dyDescent="0.45">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row>
    <row r="247" spans="2:50" x14ac:dyDescent="0.45">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row>
    <row r="248" spans="2:50" x14ac:dyDescent="0.45">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row>
    <row r="249" spans="2:50" x14ac:dyDescent="0.45">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row>
    <row r="250" spans="2:50" x14ac:dyDescent="0.45">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row>
    <row r="251" spans="2:50" x14ac:dyDescent="0.45">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row>
    <row r="252" spans="2:50" x14ac:dyDescent="0.45">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row>
    <row r="253" spans="2:50" x14ac:dyDescent="0.45">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row>
    <row r="254" spans="2:50" x14ac:dyDescent="0.45">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row>
    <row r="255" spans="2:50" x14ac:dyDescent="0.45">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row>
    <row r="256" spans="2:50" x14ac:dyDescent="0.45">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99"/>
      <c r="AX256" s="99"/>
    </row>
    <row r="257" spans="2:50" x14ac:dyDescent="0.45">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99"/>
      <c r="AV257" s="99"/>
      <c r="AW257" s="99"/>
      <c r="AX257" s="99"/>
    </row>
  </sheetData>
  <sheetProtection selectLockedCells="1" selectUnlockedCells="1"/>
  <pageMargins left="0.7" right="0.7" top="0.75" bottom="0.75" header="0.3" footer="0.3"/>
  <pageSetup paperSize="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A99D5-9A48-4190-8B80-0DF26C7B8620}">
  <sheetPr>
    <tabColor theme="4"/>
  </sheetPr>
  <dimension ref="B2:CL255"/>
  <sheetViews>
    <sheetView zoomScale="90" zoomScaleNormal="90" workbookViewId="0">
      <selection activeCell="AZ4" sqref="AZ4"/>
    </sheetView>
  </sheetViews>
  <sheetFormatPr defaultColWidth="9.1640625" defaultRowHeight="16.5" x14ac:dyDescent="0.45"/>
  <cols>
    <col min="1" max="51" width="2.83203125" style="107" customWidth="1"/>
    <col min="52" max="90" width="2.83203125" style="113" customWidth="1"/>
    <col min="91" max="16384" width="9.1640625" style="107"/>
  </cols>
  <sheetData>
    <row r="2" spans="2:50" x14ac:dyDescent="0.45">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row>
    <row r="3" spans="2:50" x14ac:dyDescent="0.45">
      <c r="B3" s="99"/>
      <c r="C3" s="99"/>
      <c r="D3" s="99"/>
      <c r="E3" s="99"/>
      <c r="F3" s="99"/>
      <c r="G3" s="99"/>
      <c r="H3" s="99"/>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row>
    <row r="4" spans="2:50" x14ac:dyDescent="0.45">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row>
    <row r="5" spans="2:50" x14ac:dyDescent="0.45">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row>
    <row r="6" spans="2:50" x14ac:dyDescent="0.45">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row>
    <row r="7" spans="2:50" x14ac:dyDescent="0.45">
      <c r="B7" s="99"/>
      <c r="C7" s="99"/>
      <c r="D7" s="99"/>
      <c r="E7" s="99"/>
      <c r="F7" s="99"/>
      <c r="G7" s="99"/>
      <c r="H7" s="99"/>
      <c r="I7" s="99"/>
      <c r="J7" s="99"/>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row>
    <row r="8" spans="2:50" x14ac:dyDescent="0.45">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row>
    <row r="9" spans="2:50" x14ac:dyDescent="0.45">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row>
    <row r="10" spans="2:50" x14ac:dyDescent="0.45">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row>
    <row r="11" spans="2:50" x14ac:dyDescent="0.45">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row>
    <row r="12" spans="2:50" x14ac:dyDescent="0.45">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row>
    <row r="13" spans="2:50" x14ac:dyDescent="0.45">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row>
    <row r="14" spans="2:50" x14ac:dyDescent="0.45">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row>
    <row r="15" spans="2:50" x14ac:dyDescent="0.45">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row>
    <row r="16" spans="2:50" x14ac:dyDescent="0.45">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row>
    <row r="17" spans="2:50" x14ac:dyDescent="0.45">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row>
    <row r="18" spans="2:50" x14ac:dyDescent="0.45">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row>
    <row r="19" spans="2:50" x14ac:dyDescent="0.45">
      <c r="B19" s="99"/>
      <c r="C19" s="99"/>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row>
    <row r="20" spans="2:50" x14ac:dyDescent="0.45">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row>
    <row r="21" spans="2:50" x14ac:dyDescent="0.45">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row>
    <row r="22" spans="2:50" x14ac:dyDescent="0.45">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row>
    <row r="23" spans="2:50" x14ac:dyDescent="0.45">
      <c r="B23" s="99"/>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row>
    <row r="24" spans="2:50" x14ac:dyDescent="0.45">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row>
    <row r="25" spans="2:50" x14ac:dyDescent="0.45">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row>
    <row r="26" spans="2:50" x14ac:dyDescent="0.45">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row>
    <row r="27" spans="2:50" x14ac:dyDescent="0.45">
      <c r="B27" s="99"/>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row>
    <row r="28" spans="2:50" x14ac:dyDescent="0.45">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row>
    <row r="29" spans="2:50" x14ac:dyDescent="0.45">
      <c r="B29" s="99"/>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row>
    <row r="30" spans="2:50" x14ac:dyDescent="0.45">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row>
    <row r="31" spans="2:50" x14ac:dyDescent="0.45">
      <c r="B31" s="99"/>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row>
    <row r="32" spans="2:50" x14ac:dyDescent="0.45">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row>
    <row r="33" spans="2:50" x14ac:dyDescent="0.45">
      <c r="B33" s="99"/>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99"/>
      <c r="AR33" s="99"/>
      <c r="AS33" s="99"/>
      <c r="AT33" s="99"/>
      <c r="AU33" s="99"/>
      <c r="AV33" s="99"/>
      <c r="AW33" s="99"/>
      <c r="AX33" s="99"/>
    </row>
    <row r="34" spans="2:50" x14ac:dyDescent="0.45">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row>
    <row r="35" spans="2:50" x14ac:dyDescent="0.45">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99"/>
      <c r="AR35" s="99"/>
      <c r="AS35" s="99"/>
      <c r="AT35" s="99"/>
      <c r="AU35" s="99"/>
      <c r="AV35" s="99"/>
      <c r="AW35" s="99"/>
      <c r="AX35" s="99"/>
    </row>
    <row r="36" spans="2:50" x14ac:dyDescent="0.45">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row>
    <row r="37" spans="2:50" x14ac:dyDescent="0.45">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row>
    <row r="38" spans="2:50" x14ac:dyDescent="0.45">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row>
    <row r="39" spans="2:50" x14ac:dyDescent="0.45">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row>
    <row r="40" spans="2:50" x14ac:dyDescent="0.45">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row>
    <row r="41" spans="2:50" x14ac:dyDescent="0.45">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99"/>
      <c r="AR41" s="99"/>
      <c r="AS41" s="99"/>
      <c r="AT41" s="99"/>
      <c r="AU41" s="99"/>
      <c r="AV41" s="99"/>
      <c r="AW41" s="99"/>
      <c r="AX41" s="99"/>
    </row>
    <row r="42" spans="2:50" x14ac:dyDescent="0.45">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row>
    <row r="43" spans="2:50" x14ac:dyDescent="0.45">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99"/>
      <c r="AR43" s="99"/>
      <c r="AS43" s="99"/>
      <c r="AT43" s="99"/>
      <c r="AU43" s="99"/>
      <c r="AV43" s="99"/>
      <c r="AW43" s="99"/>
      <c r="AX43" s="99"/>
    </row>
    <row r="44" spans="2:50" x14ac:dyDescent="0.45">
      <c r="B44" s="99"/>
      <c r="C44" s="112" t="s">
        <v>92</v>
      </c>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99"/>
      <c r="AU44" s="99"/>
      <c r="AV44" s="99"/>
      <c r="AW44" s="99"/>
      <c r="AX44" s="99"/>
    </row>
    <row r="45" spans="2:50" x14ac:dyDescent="0.45">
      <c r="B45" s="99"/>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99"/>
      <c r="AV45" s="99"/>
      <c r="AW45" s="99"/>
      <c r="AX45" s="99"/>
    </row>
    <row r="46" spans="2:50" x14ac:dyDescent="0.45">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99"/>
      <c r="AU46" s="99"/>
      <c r="AV46" s="99"/>
      <c r="AW46" s="99"/>
      <c r="AX46" s="99"/>
    </row>
    <row r="47" spans="2:50" x14ac:dyDescent="0.45">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row>
    <row r="48" spans="2:50" x14ac:dyDescent="0.45">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c r="AT48" s="99"/>
      <c r="AU48" s="99"/>
      <c r="AV48" s="99"/>
      <c r="AW48" s="99"/>
      <c r="AX48" s="99"/>
    </row>
    <row r="49" spans="2:50" x14ac:dyDescent="0.45">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99"/>
      <c r="AR49" s="99"/>
      <c r="AS49" s="99"/>
      <c r="AT49" s="99"/>
      <c r="AU49" s="99"/>
      <c r="AV49" s="99"/>
      <c r="AW49" s="99"/>
      <c r="AX49" s="99"/>
    </row>
    <row r="50" spans="2:50" x14ac:dyDescent="0.45">
      <c r="B50" s="99"/>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99"/>
      <c r="AR50" s="99"/>
      <c r="AS50" s="99"/>
      <c r="AT50" s="99"/>
      <c r="AU50" s="99"/>
      <c r="AV50" s="99"/>
      <c r="AW50" s="99"/>
      <c r="AX50" s="99"/>
    </row>
    <row r="51" spans="2:50" x14ac:dyDescent="0.45">
      <c r="B51" s="99"/>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row>
    <row r="52" spans="2:50" x14ac:dyDescent="0.45">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99"/>
      <c r="AR52" s="99"/>
      <c r="AS52" s="99"/>
      <c r="AT52" s="99"/>
      <c r="AU52" s="99"/>
      <c r="AV52" s="99"/>
      <c r="AW52" s="99"/>
      <c r="AX52" s="99"/>
    </row>
    <row r="53" spans="2:50" x14ac:dyDescent="0.45">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99"/>
      <c r="AR53" s="99"/>
      <c r="AS53" s="99"/>
      <c r="AT53" s="99"/>
      <c r="AU53" s="99"/>
      <c r="AV53" s="99"/>
      <c r="AW53" s="99"/>
      <c r="AX53" s="99"/>
    </row>
    <row r="54" spans="2:50" x14ac:dyDescent="0.45">
      <c r="B54" s="99"/>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c r="AN54" s="99"/>
      <c r="AO54" s="99"/>
      <c r="AP54" s="99"/>
      <c r="AQ54" s="99"/>
      <c r="AR54" s="99"/>
      <c r="AS54" s="99"/>
      <c r="AT54" s="99"/>
      <c r="AU54" s="99"/>
      <c r="AV54" s="99"/>
      <c r="AW54" s="99"/>
      <c r="AX54" s="99"/>
    </row>
    <row r="55" spans="2:50" x14ac:dyDescent="0.45">
      <c r="B55" s="99"/>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row>
    <row r="56" spans="2:50" x14ac:dyDescent="0.45">
      <c r="B56" s="99"/>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99"/>
      <c r="AV56" s="99"/>
      <c r="AW56" s="99"/>
      <c r="AX56" s="99"/>
    </row>
    <row r="57" spans="2:50" x14ac:dyDescent="0.45">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99"/>
      <c r="AR57" s="99"/>
      <c r="AS57" s="99"/>
      <c r="AT57" s="99"/>
      <c r="AU57" s="99"/>
      <c r="AV57" s="99"/>
      <c r="AW57" s="99"/>
      <c r="AX57" s="99"/>
    </row>
    <row r="58" spans="2:50" x14ac:dyDescent="0.45">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99"/>
      <c r="AV58" s="99"/>
      <c r="AW58" s="99"/>
      <c r="AX58" s="99"/>
    </row>
    <row r="59" spans="2:50" x14ac:dyDescent="0.45">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99"/>
      <c r="AV59" s="99"/>
      <c r="AW59" s="99"/>
      <c r="AX59" s="99"/>
    </row>
    <row r="60" spans="2:50" x14ac:dyDescent="0.45">
      <c r="B60" s="99"/>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99"/>
      <c r="AV60" s="99"/>
      <c r="AW60" s="99"/>
      <c r="AX60" s="99"/>
    </row>
    <row r="61" spans="2:50" x14ac:dyDescent="0.45">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99"/>
      <c r="AV61" s="99"/>
      <c r="AW61" s="99"/>
      <c r="AX61" s="99"/>
    </row>
    <row r="62" spans="2:50" x14ac:dyDescent="0.45">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row>
    <row r="63" spans="2:50" x14ac:dyDescent="0.45">
      <c r="B63" s="99"/>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row>
    <row r="64" spans="2:50" x14ac:dyDescent="0.45">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99"/>
      <c r="AV64" s="99"/>
      <c r="AW64" s="99"/>
      <c r="AX64" s="99"/>
    </row>
    <row r="65" spans="2:50" x14ac:dyDescent="0.45">
      <c r="B65" s="99"/>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99"/>
      <c r="AV65" s="99"/>
      <c r="AW65" s="99"/>
      <c r="AX65" s="99"/>
    </row>
    <row r="66" spans="2:50" x14ac:dyDescent="0.45">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99"/>
      <c r="AV66" s="99"/>
      <c r="AW66" s="99"/>
      <c r="AX66" s="99"/>
    </row>
    <row r="67" spans="2:50" x14ac:dyDescent="0.45">
      <c r="B67" s="99"/>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99"/>
      <c r="AV67" s="99"/>
      <c r="AW67" s="99"/>
      <c r="AX67" s="99"/>
    </row>
    <row r="68" spans="2:50" x14ac:dyDescent="0.45">
      <c r="B68" s="99"/>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c r="AN68" s="99"/>
      <c r="AO68" s="99"/>
      <c r="AP68" s="99"/>
      <c r="AQ68" s="99"/>
      <c r="AR68" s="99"/>
      <c r="AS68" s="99"/>
      <c r="AT68" s="99"/>
      <c r="AU68" s="99"/>
      <c r="AV68" s="99"/>
      <c r="AW68" s="99"/>
      <c r="AX68" s="99"/>
    </row>
    <row r="69" spans="2:50" x14ac:dyDescent="0.45">
      <c r="B69" s="9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row>
    <row r="70" spans="2:50" x14ac:dyDescent="0.45">
      <c r="B70" s="99"/>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row>
    <row r="71" spans="2:50" x14ac:dyDescent="0.45">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row>
    <row r="72" spans="2:50" x14ac:dyDescent="0.45">
      <c r="B72" s="99"/>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row>
    <row r="73" spans="2:50" x14ac:dyDescent="0.45">
      <c r="B73" s="9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row>
    <row r="74" spans="2:50" x14ac:dyDescent="0.45">
      <c r="B74" s="9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row>
    <row r="75" spans="2:50" x14ac:dyDescent="0.45">
      <c r="B75" s="9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row>
    <row r="76" spans="2:50" x14ac:dyDescent="0.45">
      <c r="B76" s="9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row>
    <row r="77" spans="2:50" x14ac:dyDescent="0.45">
      <c r="B77" s="9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row>
    <row r="78" spans="2:50" x14ac:dyDescent="0.45">
      <c r="B78" s="99"/>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row>
    <row r="79" spans="2:50" x14ac:dyDescent="0.45">
      <c r="B79" s="99"/>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row>
    <row r="80" spans="2:50" x14ac:dyDescent="0.45">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99"/>
      <c r="AV80" s="99"/>
      <c r="AW80" s="99"/>
      <c r="AX80" s="99"/>
    </row>
    <row r="81" spans="2:50" x14ac:dyDescent="0.45">
      <c r="B81" s="99"/>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99"/>
      <c r="AV81" s="99"/>
      <c r="AW81" s="99"/>
      <c r="AX81" s="99"/>
    </row>
    <row r="82" spans="2:50" x14ac:dyDescent="0.45">
      <c r="B82" s="99"/>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99"/>
      <c r="AV82" s="99"/>
      <c r="AW82" s="99"/>
      <c r="AX82" s="99"/>
    </row>
    <row r="83" spans="2:50" x14ac:dyDescent="0.45">
      <c r="B83" s="99"/>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99"/>
      <c r="AV83" s="99"/>
      <c r="AW83" s="99"/>
      <c r="AX83" s="99"/>
    </row>
    <row r="84" spans="2:50" x14ac:dyDescent="0.45">
      <c r="B84" s="99"/>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row>
    <row r="85" spans="2:50" x14ac:dyDescent="0.45">
      <c r="B85" s="99"/>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99"/>
      <c r="AV85" s="99"/>
      <c r="AW85" s="99"/>
      <c r="AX85" s="99"/>
    </row>
    <row r="86" spans="2:50" x14ac:dyDescent="0.45">
      <c r="B86" s="99"/>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c r="AM86" s="99"/>
      <c r="AN86" s="99"/>
      <c r="AO86" s="99"/>
      <c r="AP86" s="99"/>
      <c r="AQ86" s="99"/>
      <c r="AR86" s="99"/>
      <c r="AS86" s="99"/>
      <c r="AT86" s="99"/>
      <c r="AU86" s="99"/>
      <c r="AV86" s="99"/>
      <c r="AW86" s="99"/>
      <c r="AX86" s="99"/>
    </row>
    <row r="87" spans="2:50" x14ac:dyDescent="0.45">
      <c r="B87" s="99"/>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row>
    <row r="88" spans="2:50" x14ac:dyDescent="0.45">
      <c r="B88" s="99"/>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99"/>
      <c r="AW88" s="99"/>
      <c r="AX88" s="99"/>
    </row>
    <row r="89" spans="2:50" x14ac:dyDescent="0.45">
      <c r="B89" s="99"/>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99"/>
      <c r="AV89" s="99"/>
      <c r="AW89" s="99"/>
      <c r="AX89" s="99"/>
    </row>
    <row r="90" spans="2:50" x14ac:dyDescent="0.45">
      <c r="B90" s="99"/>
      <c r="C90" s="99"/>
      <c r="D90" s="99"/>
      <c r="E90" s="99"/>
      <c r="F90" s="99"/>
      <c r="G90" s="99"/>
      <c r="H90" s="99"/>
      <c r="I90" s="99"/>
      <c r="J90" s="99"/>
      <c r="K90" s="99"/>
      <c r="L90" s="99"/>
      <c r="M90" s="99"/>
      <c r="N90" s="99"/>
      <c r="O90" s="99"/>
      <c r="P90" s="99"/>
      <c r="Q90" s="99"/>
      <c r="R90" s="99"/>
      <c r="S90" s="99"/>
      <c r="T90" s="99"/>
      <c r="U90" s="99"/>
      <c r="V90" s="99"/>
      <c r="W90" s="99"/>
      <c r="X90" s="99"/>
      <c r="Y90" s="99"/>
      <c r="Z90" s="99"/>
      <c r="AA90" s="99"/>
      <c r="AB90" s="99"/>
      <c r="AC90" s="99"/>
      <c r="AD90" s="99"/>
      <c r="AE90" s="99"/>
      <c r="AF90" s="99"/>
      <c r="AG90" s="99"/>
      <c r="AH90" s="99"/>
      <c r="AI90" s="99"/>
      <c r="AJ90" s="99"/>
      <c r="AK90" s="99"/>
      <c r="AL90" s="99"/>
      <c r="AM90" s="99"/>
      <c r="AN90" s="99"/>
      <c r="AO90" s="99"/>
      <c r="AP90" s="99"/>
      <c r="AQ90" s="99"/>
      <c r="AR90" s="99"/>
      <c r="AS90" s="99"/>
      <c r="AT90" s="99"/>
      <c r="AU90" s="99"/>
      <c r="AV90" s="99"/>
      <c r="AW90" s="99"/>
      <c r="AX90" s="99"/>
    </row>
    <row r="91" spans="2:50" x14ac:dyDescent="0.45">
      <c r="B91" s="99"/>
      <c r="C91" s="99"/>
      <c r="D91" s="99"/>
      <c r="E91" s="99"/>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row>
    <row r="92" spans="2:50" x14ac:dyDescent="0.45">
      <c r="B92" s="99"/>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c r="AN92" s="99"/>
      <c r="AO92" s="99"/>
      <c r="AP92" s="99"/>
      <c r="AQ92" s="99"/>
      <c r="AR92" s="99"/>
      <c r="AS92" s="99"/>
      <c r="AT92" s="99"/>
      <c r="AU92" s="99"/>
      <c r="AV92" s="99"/>
      <c r="AW92" s="99"/>
      <c r="AX92" s="99"/>
    </row>
    <row r="93" spans="2:50" x14ac:dyDescent="0.45">
      <c r="B93" s="99"/>
      <c r="C93" s="99"/>
      <c r="D93" s="99"/>
      <c r="E93" s="99"/>
      <c r="F93" s="99"/>
      <c r="G93" s="99"/>
      <c r="H93" s="99"/>
      <c r="I93" s="99"/>
      <c r="J93" s="99"/>
      <c r="K93" s="99"/>
      <c r="L93" s="99"/>
      <c r="M93" s="99"/>
      <c r="N93" s="99"/>
      <c r="O93" s="99"/>
      <c r="P93" s="99"/>
      <c r="Q93" s="99"/>
      <c r="R93" s="99"/>
      <c r="S93" s="99"/>
      <c r="T93" s="99"/>
      <c r="U93" s="99"/>
      <c r="V93" s="99"/>
      <c r="W93" s="99"/>
      <c r="X93" s="99"/>
      <c r="Y93" s="99"/>
      <c r="Z93" s="99"/>
      <c r="AA93" s="99"/>
      <c r="AB93" s="99"/>
      <c r="AC93" s="99"/>
      <c r="AD93" s="99"/>
      <c r="AE93" s="99"/>
      <c r="AF93" s="99"/>
      <c r="AG93" s="99"/>
      <c r="AH93" s="99"/>
      <c r="AI93" s="99"/>
      <c r="AJ93" s="99"/>
      <c r="AK93" s="99"/>
      <c r="AL93" s="99"/>
      <c r="AM93" s="99"/>
      <c r="AN93" s="99"/>
      <c r="AO93" s="99"/>
      <c r="AP93" s="99"/>
      <c r="AQ93" s="99"/>
      <c r="AR93" s="99"/>
      <c r="AS93" s="99"/>
      <c r="AT93" s="99"/>
      <c r="AU93" s="99"/>
      <c r="AV93" s="99"/>
      <c r="AW93" s="99"/>
      <c r="AX93" s="99"/>
    </row>
    <row r="94" spans="2:50" x14ac:dyDescent="0.45">
      <c r="B94" s="99"/>
      <c r="C94" s="99"/>
      <c r="D94" s="99"/>
      <c r="E94" s="99"/>
      <c r="F94" s="99"/>
      <c r="G94" s="99"/>
      <c r="H94" s="99"/>
      <c r="I94" s="99"/>
      <c r="J94" s="99"/>
      <c r="K94" s="99"/>
      <c r="L94" s="99"/>
      <c r="M94" s="99"/>
      <c r="N94" s="99"/>
      <c r="O94" s="99"/>
      <c r="P94" s="99"/>
      <c r="Q94" s="99"/>
      <c r="R94" s="99"/>
      <c r="S94" s="99"/>
      <c r="T94" s="99"/>
      <c r="U94" s="99"/>
      <c r="V94" s="99"/>
      <c r="W94" s="99"/>
      <c r="X94" s="99"/>
      <c r="Y94" s="99"/>
      <c r="Z94" s="99"/>
      <c r="AA94" s="99"/>
      <c r="AB94" s="99"/>
      <c r="AC94" s="99"/>
      <c r="AD94" s="99"/>
      <c r="AE94" s="99"/>
      <c r="AF94" s="99"/>
      <c r="AG94" s="99"/>
      <c r="AH94" s="99"/>
      <c r="AI94" s="99"/>
      <c r="AJ94" s="99"/>
      <c r="AK94" s="99"/>
      <c r="AL94" s="99"/>
      <c r="AM94" s="99"/>
      <c r="AN94" s="99"/>
      <c r="AO94" s="99"/>
      <c r="AP94" s="99"/>
      <c r="AQ94" s="99"/>
      <c r="AR94" s="99"/>
      <c r="AS94" s="99"/>
      <c r="AT94" s="99"/>
      <c r="AU94" s="99"/>
      <c r="AV94" s="99"/>
      <c r="AW94" s="99"/>
      <c r="AX94" s="99"/>
    </row>
    <row r="95" spans="2:50" x14ac:dyDescent="0.45">
      <c r="B95" s="99"/>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row>
    <row r="96" spans="2:50" x14ac:dyDescent="0.45">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99"/>
      <c r="AF96" s="99"/>
      <c r="AG96" s="99"/>
      <c r="AH96" s="99"/>
      <c r="AI96" s="99"/>
      <c r="AJ96" s="99"/>
      <c r="AK96" s="99"/>
      <c r="AL96" s="99"/>
      <c r="AM96" s="99"/>
      <c r="AN96" s="99"/>
      <c r="AO96" s="99"/>
      <c r="AP96" s="99"/>
      <c r="AQ96" s="99"/>
      <c r="AR96" s="99"/>
      <c r="AS96" s="99"/>
      <c r="AT96" s="99"/>
      <c r="AU96" s="99"/>
      <c r="AV96" s="99"/>
      <c r="AW96" s="99"/>
      <c r="AX96" s="99"/>
    </row>
    <row r="97" spans="2:50" x14ac:dyDescent="0.45">
      <c r="B97" s="99"/>
      <c r="C97" s="99"/>
      <c r="D97" s="99"/>
      <c r="E97" s="99"/>
      <c r="F97" s="99"/>
      <c r="G97" s="99"/>
      <c r="H97" s="99"/>
      <c r="I97" s="99"/>
      <c r="J97" s="99"/>
      <c r="K97" s="99"/>
      <c r="L97" s="99"/>
      <c r="M97" s="99"/>
      <c r="N97" s="99"/>
      <c r="O97" s="99"/>
      <c r="P97" s="99"/>
      <c r="Q97" s="99"/>
      <c r="R97" s="99"/>
      <c r="S97" s="99"/>
      <c r="T97" s="99"/>
      <c r="U97" s="99"/>
      <c r="V97" s="99"/>
      <c r="W97" s="99"/>
      <c r="X97" s="99"/>
      <c r="Y97" s="99"/>
      <c r="Z97" s="99"/>
      <c r="AA97" s="99"/>
      <c r="AB97" s="99"/>
      <c r="AC97" s="99"/>
      <c r="AD97" s="99"/>
      <c r="AE97" s="99"/>
      <c r="AF97" s="99"/>
      <c r="AG97" s="99"/>
      <c r="AH97" s="99"/>
      <c r="AI97" s="99"/>
      <c r="AJ97" s="99"/>
      <c r="AK97" s="99"/>
      <c r="AL97" s="99"/>
      <c r="AM97" s="99"/>
      <c r="AN97" s="99"/>
      <c r="AO97" s="99"/>
      <c r="AP97" s="99"/>
      <c r="AQ97" s="99"/>
      <c r="AR97" s="99"/>
      <c r="AS97" s="99"/>
      <c r="AT97" s="99"/>
      <c r="AU97" s="99"/>
      <c r="AV97" s="99"/>
      <c r="AW97" s="99"/>
      <c r="AX97" s="99"/>
    </row>
    <row r="98" spans="2:50" x14ac:dyDescent="0.45">
      <c r="B98" s="99"/>
      <c r="C98" s="99"/>
      <c r="D98" s="99"/>
      <c r="E98" s="99"/>
      <c r="F98" s="99"/>
      <c r="G98" s="99"/>
      <c r="H98" s="99"/>
      <c r="I98" s="99"/>
      <c r="J98" s="99"/>
      <c r="K98" s="99"/>
      <c r="L98" s="99"/>
      <c r="M98" s="99"/>
      <c r="N98" s="99"/>
      <c r="O98" s="99"/>
      <c r="P98" s="99"/>
      <c r="Q98" s="99"/>
      <c r="R98" s="99"/>
      <c r="S98" s="99"/>
      <c r="T98" s="99"/>
      <c r="U98" s="99"/>
      <c r="V98" s="99"/>
      <c r="W98" s="99"/>
      <c r="X98" s="99"/>
      <c r="Y98" s="99"/>
      <c r="Z98" s="99"/>
      <c r="AA98" s="99"/>
      <c r="AB98" s="99"/>
      <c r="AC98" s="99"/>
      <c r="AD98" s="99"/>
      <c r="AE98" s="99"/>
      <c r="AF98" s="99"/>
      <c r="AG98" s="99"/>
      <c r="AH98" s="99"/>
      <c r="AI98" s="99"/>
      <c r="AJ98" s="99"/>
      <c r="AK98" s="99"/>
      <c r="AL98" s="99"/>
      <c r="AM98" s="99"/>
      <c r="AN98" s="99"/>
      <c r="AO98" s="99"/>
      <c r="AP98" s="99"/>
      <c r="AQ98" s="99"/>
      <c r="AR98" s="99"/>
      <c r="AS98" s="99"/>
      <c r="AT98" s="99"/>
      <c r="AU98" s="99"/>
      <c r="AV98" s="99"/>
      <c r="AW98" s="99"/>
      <c r="AX98" s="99"/>
    </row>
    <row r="99" spans="2:50" x14ac:dyDescent="0.45">
      <c r="B99" s="99"/>
      <c r="C99" s="99"/>
      <c r="D99" s="99"/>
      <c r="E99" s="99"/>
      <c r="F99" s="99"/>
      <c r="G99" s="99"/>
      <c r="H99" s="99"/>
      <c r="I99" s="99"/>
      <c r="J99" s="99"/>
      <c r="K99" s="99"/>
      <c r="L99" s="99"/>
      <c r="M99" s="99"/>
      <c r="N99" s="99"/>
      <c r="O99" s="99"/>
      <c r="P99" s="99"/>
      <c r="Q99" s="99"/>
      <c r="R99" s="99"/>
      <c r="S99" s="99"/>
      <c r="T99" s="99"/>
      <c r="U99" s="99"/>
      <c r="V99" s="99"/>
      <c r="W99" s="99"/>
      <c r="X99" s="99"/>
      <c r="Y99" s="99"/>
      <c r="Z99" s="99"/>
      <c r="AA99" s="99"/>
      <c r="AB99" s="99"/>
      <c r="AC99" s="99"/>
      <c r="AD99" s="99"/>
      <c r="AE99" s="99"/>
      <c r="AF99" s="99"/>
      <c r="AG99" s="99"/>
      <c r="AH99" s="99"/>
      <c r="AI99" s="99"/>
      <c r="AJ99" s="99"/>
      <c r="AK99" s="99"/>
      <c r="AL99" s="99"/>
      <c r="AM99" s="99"/>
      <c r="AN99" s="99"/>
      <c r="AO99" s="99"/>
      <c r="AP99" s="99"/>
      <c r="AQ99" s="99"/>
      <c r="AR99" s="99"/>
      <c r="AS99" s="99"/>
      <c r="AT99" s="99"/>
      <c r="AU99" s="99"/>
      <c r="AV99" s="99"/>
      <c r="AW99" s="99"/>
      <c r="AX99" s="99"/>
    </row>
    <row r="100" spans="2:50" x14ac:dyDescent="0.45">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c r="AQ100" s="99"/>
      <c r="AR100" s="99"/>
      <c r="AS100" s="99"/>
      <c r="AT100" s="99"/>
      <c r="AU100" s="99"/>
      <c r="AV100" s="99"/>
      <c r="AW100" s="99"/>
      <c r="AX100" s="99"/>
    </row>
    <row r="101" spans="2:50" x14ac:dyDescent="0.45">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c r="AQ101" s="99"/>
      <c r="AR101" s="99"/>
      <c r="AS101" s="99"/>
      <c r="AT101" s="99"/>
      <c r="AU101" s="99"/>
      <c r="AV101" s="99"/>
      <c r="AW101" s="99"/>
      <c r="AX101" s="99"/>
    </row>
    <row r="102" spans="2:50" x14ac:dyDescent="0.45">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99"/>
      <c r="AV102" s="99"/>
      <c r="AW102" s="99"/>
      <c r="AX102" s="99"/>
    </row>
    <row r="103" spans="2:50" x14ac:dyDescent="0.45">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row>
    <row r="104" spans="2:50" x14ac:dyDescent="0.45">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99"/>
      <c r="AV104" s="99"/>
      <c r="AW104" s="99"/>
      <c r="AX104" s="99"/>
    </row>
    <row r="105" spans="2:50" x14ac:dyDescent="0.45">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99"/>
      <c r="AV105" s="99"/>
      <c r="AW105" s="99"/>
      <c r="AX105" s="99"/>
    </row>
    <row r="106" spans="2:50" x14ac:dyDescent="0.45">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row>
    <row r="107" spans="2:50" x14ac:dyDescent="0.45">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99"/>
      <c r="AV107" s="99"/>
      <c r="AW107" s="99"/>
      <c r="AX107" s="99"/>
    </row>
    <row r="108" spans="2:50" x14ac:dyDescent="0.45">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99"/>
      <c r="AV108" s="99"/>
      <c r="AW108" s="99"/>
      <c r="AX108" s="99"/>
    </row>
    <row r="109" spans="2:50" x14ac:dyDescent="0.45">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99"/>
      <c r="AV109" s="99"/>
      <c r="AW109" s="99"/>
      <c r="AX109" s="99"/>
    </row>
    <row r="110" spans="2:50" x14ac:dyDescent="0.45">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99"/>
      <c r="AV110" s="99"/>
      <c r="AW110" s="99"/>
      <c r="AX110" s="99"/>
    </row>
    <row r="111" spans="2:50" x14ac:dyDescent="0.45">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row>
    <row r="112" spans="2:50" x14ac:dyDescent="0.45">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99"/>
      <c r="AV112" s="99"/>
      <c r="AW112" s="99"/>
      <c r="AX112" s="99"/>
    </row>
    <row r="113" spans="2:50" x14ac:dyDescent="0.45">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99"/>
      <c r="AV113" s="99"/>
      <c r="AW113" s="99"/>
      <c r="AX113" s="99"/>
    </row>
    <row r="114" spans="2:50" x14ac:dyDescent="0.45">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row>
    <row r="115" spans="2:50" x14ac:dyDescent="0.45">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99"/>
      <c r="AV115" s="99"/>
      <c r="AW115" s="99"/>
      <c r="AX115" s="99"/>
    </row>
    <row r="116" spans="2:50" x14ac:dyDescent="0.45">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99"/>
      <c r="AV116" s="99"/>
      <c r="AW116" s="99"/>
      <c r="AX116" s="99"/>
    </row>
    <row r="117" spans="2:50" x14ac:dyDescent="0.45">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row>
    <row r="118" spans="2:50" x14ac:dyDescent="0.45">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row>
    <row r="119" spans="2:50" x14ac:dyDescent="0.45">
      <c r="B119" s="99"/>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row>
    <row r="120" spans="2:50" x14ac:dyDescent="0.45">
      <c r="B120" s="99"/>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99"/>
      <c r="AV120" s="99"/>
      <c r="AW120" s="99"/>
      <c r="AX120" s="99"/>
    </row>
    <row r="121" spans="2:50" x14ac:dyDescent="0.45">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row>
    <row r="122" spans="2:50" x14ac:dyDescent="0.45">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99"/>
      <c r="AV122" s="99"/>
      <c r="AW122" s="99"/>
      <c r="AX122" s="99"/>
    </row>
    <row r="123" spans="2:50" x14ac:dyDescent="0.45">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99"/>
      <c r="AV123" s="99"/>
      <c r="AW123" s="99"/>
      <c r="AX123" s="99"/>
    </row>
    <row r="124" spans="2:50" x14ac:dyDescent="0.45">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99"/>
      <c r="AV124" s="99"/>
      <c r="AW124" s="99"/>
      <c r="AX124" s="99"/>
    </row>
    <row r="125" spans="2:50" x14ac:dyDescent="0.45">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99"/>
      <c r="AV125" s="99"/>
      <c r="AW125" s="99"/>
      <c r="AX125" s="99"/>
    </row>
    <row r="126" spans="2:50" x14ac:dyDescent="0.45">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99"/>
      <c r="AV126" s="99"/>
      <c r="AW126" s="99"/>
      <c r="AX126" s="99"/>
    </row>
    <row r="127" spans="2:50" x14ac:dyDescent="0.45">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row>
    <row r="128" spans="2:50" x14ac:dyDescent="0.45">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row>
    <row r="129" spans="2:50" x14ac:dyDescent="0.45">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99"/>
      <c r="AV129" s="99"/>
      <c r="AW129" s="99"/>
      <c r="AX129" s="99"/>
    </row>
    <row r="130" spans="2:50" x14ac:dyDescent="0.45">
      <c r="B130" s="99"/>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99"/>
      <c r="AV130" s="99"/>
      <c r="AW130" s="99"/>
      <c r="AX130" s="99"/>
    </row>
    <row r="131" spans="2:50" x14ac:dyDescent="0.45">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99"/>
      <c r="AV131" s="99"/>
      <c r="AW131" s="99"/>
      <c r="AX131" s="99"/>
    </row>
    <row r="132" spans="2:50" x14ac:dyDescent="0.45">
      <c r="B132" s="99"/>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99"/>
      <c r="AV132" s="99"/>
      <c r="AW132" s="99"/>
      <c r="AX132" s="99"/>
    </row>
    <row r="133" spans="2:50" x14ac:dyDescent="0.45">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99"/>
      <c r="AV133" s="99"/>
      <c r="AW133" s="99"/>
      <c r="AX133" s="99"/>
    </row>
    <row r="134" spans="2:50" x14ac:dyDescent="0.45">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99"/>
      <c r="AV134" s="99"/>
      <c r="AW134" s="99"/>
      <c r="AX134" s="99"/>
    </row>
    <row r="135" spans="2:50" x14ac:dyDescent="0.45">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row>
    <row r="136" spans="2:50" x14ac:dyDescent="0.45">
      <c r="B136" s="99"/>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99"/>
      <c r="AV136" s="99"/>
      <c r="AW136" s="99"/>
      <c r="AX136" s="99"/>
    </row>
    <row r="137" spans="2:50" x14ac:dyDescent="0.45">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99"/>
      <c r="AV137" s="99"/>
      <c r="AW137" s="99"/>
      <c r="AX137" s="99"/>
    </row>
    <row r="138" spans="2:50" x14ac:dyDescent="0.45">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99"/>
      <c r="AV138" s="99"/>
      <c r="AW138" s="99"/>
      <c r="AX138" s="99"/>
    </row>
    <row r="139" spans="2:50" x14ac:dyDescent="0.45">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row>
    <row r="140" spans="2:50" x14ac:dyDescent="0.45">
      <c r="B140" s="99"/>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99"/>
      <c r="AV140" s="99"/>
      <c r="AW140" s="99"/>
      <c r="AX140" s="99"/>
    </row>
    <row r="141" spans="2:50" x14ac:dyDescent="0.45">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99"/>
      <c r="AV141" s="99"/>
      <c r="AW141" s="99"/>
      <c r="AX141" s="99"/>
    </row>
    <row r="142" spans="2:50" x14ac:dyDescent="0.45">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row>
    <row r="143" spans="2:50" x14ac:dyDescent="0.45">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row>
    <row r="144" spans="2:50" x14ac:dyDescent="0.45">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99"/>
      <c r="AV144" s="99"/>
      <c r="AW144" s="99"/>
      <c r="AX144" s="99"/>
    </row>
    <row r="145" spans="2:50" x14ac:dyDescent="0.45">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99"/>
      <c r="AV145" s="99"/>
      <c r="AW145" s="99"/>
      <c r="AX145" s="99"/>
    </row>
    <row r="146" spans="2:50" x14ac:dyDescent="0.45">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99"/>
      <c r="AV146" s="99"/>
      <c r="AW146" s="99"/>
      <c r="AX146" s="99"/>
    </row>
    <row r="147" spans="2:50" x14ac:dyDescent="0.45">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row>
    <row r="148" spans="2:50" x14ac:dyDescent="0.45">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99"/>
      <c r="AV148" s="99"/>
      <c r="AW148" s="99"/>
      <c r="AX148" s="99"/>
    </row>
    <row r="149" spans="2:50" x14ac:dyDescent="0.45">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99"/>
      <c r="AV149" s="99"/>
      <c r="AW149" s="99"/>
      <c r="AX149" s="99"/>
    </row>
    <row r="150" spans="2:50" x14ac:dyDescent="0.45">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row>
    <row r="151" spans="2:50" x14ac:dyDescent="0.45">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row>
    <row r="152" spans="2:50" x14ac:dyDescent="0.45">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99"/>
      <c r="AV152" s="99"/>
      <c r="AW152" s="99"/>
      <c r="AX152" s="99"/>
    </row>
    <row r="153" spans="2:50" x14ac:dyDescent="0.45">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99"/>
      <c r="AV153" s="99"/>
      <c r="AW153" s="99"/>
      <c r="AX153" s="99"/>
    </row>
    <row r="154" spans="2:50" x14ac:dyDescent="0.45">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99"/>
      <c r="AV154" s="99"/>
      <c r="AW154" s="99"/>
      <c r="AX154" s="99"/>
    </row>
    <row r="155" spans="2:50" x14ac:dyDescent="0.45">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99"/>
      <c r="AV155" s="99"/>
      <c r="AW155" s="99"/>
      <c r="AX155" s="99"/>
    </row>
    <row r="156" spans="2:50" x14ac:dyDescent="0.45">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99"/>
      <c r="AV156" s="99"/>
      <c r="AW156" s="99"/>
      <c r="AX156" s="99"/>
    </row>
    <row r="157" spans="2:50" x14ac:dyDescent="0.45">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99"/>
      <c r="AV157" s="99"/>
      <c r="AW157" s="99"/>
      <c r="AX157" s="99"/>
    </row>
    <row r="158" spans="2:50" x14ac:dyDescent="0.45">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99"/>
      <c r="AV158" s="99"/>
      <c r="AW158" s="99"/>
      <c r="AX158" s="99"/>
    </row>
    <row r="159" spans="2:50" x14ac:dyDescent="0.45">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row>
    <row r="160" spans="2:50" x14ac:dyDescent="0.45">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99"/>
      <c r="AV160" s="99"/>
      <c r="AW160" s="99"/>
      <c r="AX160" s="99"/>
    </row>
    <row r="161" spans="2:50" x14ac:dyDescent="0.45">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row>
    <row r="162" spans="2:50" x14ac:dyDescent="0.45">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99"/>
      <c r="AV162" s="99"/>
      <c r="AW162" s="99"/>
      <c r="AX162" s="99"/>
    </row>
    <row r="163" spans="2:50" x14ac:dyDescent="0.45">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99"/>
      <c r="AV163" s="99"/>
      <c r="AW163" s="99"/>
      <c r="AX163" s="99"/>
    </row>
    <row r="164" spans="2:50" x14ac:dyDescent="0.45">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row>
    <row r="165" spans="2:50" x14ac:dyDescent="0.45">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99"/>
      <c r="AV165" s="99"/>
      <c r="AW165" s="99"/>
      <c r="AX165" s="99"/>
    </row>
    <row r="166" spans="2:50" x14ac:dyDescent="0.45">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99"/>
      <c r="AV166" s="99"/>
      <c r="AW166" s="99"/>
      <c r="AX166" s="99"/>
    </row>
    <row r="167" spans="2:50" x14ac:dyDescent="0.45">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row>
    <row r="168" spans="2:50" x14ac:dyDescent="0.45">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99"/>
      <c r="AV168" s="99"/>
      <c r="AW168" s="99"/>
      <c r="AX168" s="99"/>
    </row>
    <row r="169" spans="2:50" x14ac:dyDescent="0.45">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99"/>
      <c r="AV169" s="99"/>
      <c r="AW169" s="99"/>
      <c r="AX169" s="99"/>
    </row>
    <row r="170" spans="2:50" x14ac:dyDescent="0.45">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99"/>
      <c r="AV170" s="99"/>
      <c r="AW170" s="99"/>
      <c r="AX170" s="99"/>
    </row>
    <row r="171" spans="2:50" x14ac:dyDescent="0.45">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99"/>
      <c r="AV171" s="99"/>
      <c r="AW171" s="99"/>
      <c r="AX171" s="99"/>
    </row>
    <row r="172" spans="2:50" x14ac:dyDescent="0.45">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row>
    <row r="173" spans="2:50" x14ac:dyDescent="0.45">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99"/>
      <c r="AV173" s="99"/>
      <c r="AW173" s="99"/>
      <c r="AX173" s="99"/>
    </row>
    <row r="174" spans="2:50" x14ac:dyDescent="0.45">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99"/>
      <c r="AV174" s="99"/>
      <c r="AW174" s="99"/>
      <c r="AX174" s="99"/>
    </row>
    <row r="175" spans="2:50" x14ac:dyDescent="0.45">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99"/>
      <c r="AV175" s="99"/>
      <c r="AW175" s="99"/>
      <c r="AX175" s="99"/>
    </row>
    <row r="176" spans="2:50" x14ac:dyDescent="0.45">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99"/>
      <c r="AV176" s="99"/>
      <c r="AW176" s="99"/>
      <c r="AX176" s="99"/>
    </row>
    <row r="177" spans="2:50" x14ac:dyDescent="0.45">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99"/>
      <c r="AV177" s="99"/>
      <c r="AW177" s="99"/>
      <c r="AX177" s="99"/>
    </row>
    <row r="178" spans="2:50" x14ac:dyDescent="0.45">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row>
    <row r="179" spans="2:50" x14ac:dyDescent="0.45">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row>
    <row r="180" spans="2:50" x14ac:dyDescent="0.45">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row>
    <row r="181" spans="2:50" x14ac:dyDescent="0.45">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row>
    <row r="182" spans="2:50" x14ac:dyDescent="0.45">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row>
    <row r="183" spans="2:50" x14ac:dyDescent="0.45">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row>
    <row r="184" spans="2:50" x14ac:dyDescent="0.45">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row>
    <row r="185" spans="2:50" x14ac:dyDescent="0.45">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row>
    <row r="186" spans="2:50" x14ac:dyDescent="0.45">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row>
    <row r="187" spans="2:50" x14ac:dyDescent="0.45">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row>
    <row r="188" spans="2:50" x14ac:dyDescent="0.45">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row>
    <row r="189" spans="2:50" x14ac:dyDescent="0.45">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99"/>
      <c r="AV189" s="99"/>
      <c r="AW189" s="99"/>
      <c r="AX189" s="99"/>
    </row>
    <row r="190" spans="2:50" x14ac:dyDescent="0.45">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99"/>
      <c r="AV190" s="99"/>
      <c r="AW190" s="99"/>
      <c r="AX190" s="99"/>
    </row>
    <row r="191" spans="2:50" x14ac:dyDescent="0.45">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99"/>
      <c r="AV191" s="99"/>
      <c r="AW191" s="99"/>
      <c r="AX191" s="99"/>
    </row>
    <row r="192" spans="2:50" x14ac:dyDescent="0.45">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99"/>
      <c r="AV192" s="99"/>
      <c r="AW192" s="99"/>
      <c r="AX192" s="99"/>
    </row>
    <row r="193" spans="2:50" x14ac:dyDescent="0.45">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99"/>
      <c r="AV193" s="99"/>
      <c r="AW193" s="99"/>
      <c r="AX193" s="99"/>
    </row>
    <row r="194" spans="2:50" x14ac:dyDescent="0.45">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row>
    <row r="195" spans="2:50" x14ac:dyDescent="0.45">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99"/>
      <c r="AV195" s="99"/>
      <c r="AW195" s="99"/>
      <c r="AX195" s="99"/>
    </row>
    <row r="196" spans="2:50" x14ac:dyDescent="0.45">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row>
    <row r="197" spans="2:50" x14ac:dyDescent="0.45">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99"/>
      <c r="AV197" s="99"/>
      <c r="AW197" s="99"/>
      <c r="AX197" s="99"/>
    </row>
    <row r="198" spans="2:50" x14ac:dyDescent="0.45">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row>
    <row r="199" spans="2:50" x14ac:dyDescent="0.45">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row>
    <row r="200" spans="2:50" x14ac:dyDescent="0.45">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row>
    <row r="201" spans="2:50" x14ac:dyDescent="0.45">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row>
    <row r="202" spans="2:50" x14ac:dyDescent="0.45">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row>
    <row r="203" spans="2:50" x14ac:dyDescent="0.45">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row>
    <row r="204" spans="2:50" x14ac:dyDescent="0.45">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row>
    <row r="205" spans="2:50" x14ac:dyDescent="0.45">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row>
    <row r="206" spans="2:50" x14ac:dyDescent="0.45">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row>
    <row r="207" spans="2:50" x14ac:dyDescent="0.45">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row>
    <row r="208" spans="2:50" x14ac:dyDescent="0.45">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row>
    <row r="209" spans="2:50" x14ac:dyDescent="0.45">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row>
    <row r="210" spans="2:50" x14ac:dyDescent="0.45">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row>
    <row r="211" spans="2:50" x14ac:dyDescent="0.45">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row>
    <row r="212" spans="2:50" x14ac:dyDescent="0.45">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row>
    <row r="213" spans="2:50" x14ac:dyDescent="0.45">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row>
    <row r="214" spans="2:50" x14ac:dyDescent="0.45">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row>
    <row r="215" spans="2:50" x14ac:dyDescent="0.45">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row>
    <row r="216" spans="2:50" x14ac:dyDescent="0.45">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row>
    <row r="217" spans="2:50" x14ac:dyDescent="0.45">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row>
    <row r="218" spans="2:50" x14ac:dyDescent="0.45">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row>
    <row r="219" spans="2:50" x14ac:dyDescent="0.45">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row>
    <row r="220" spans="2:50" x14ac:dyDescent="0.45">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row>
    <row r="221" spans="2:50" x14ac:dyDescent="0.45">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row>
    <row r="222" spans="2:50" x14ac:dyDescent="0.45">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row>
    <row r="223" spans="2:50" x14ac:dyDescent="0.45">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row>
    <row r="224" spans="2:50" x14ac:dyDescent="0.45">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row>
    <row r="225" spans="2:50" x14ac:dyDescent="0.45">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row>
    <row r="226" spans="2:50" x14ac:dyDescent="0.45">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row>
    <row r="227" spans="2:50" x14ac:dyDescent="0.45">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row>
    <row r="228" spans="2:50" x14ac:dyDescent="0.45">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row>
    <row r="229" spans="2:50" x14ac:dyDescent="0.45">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row>
    <row r="230" spans="2:50" x14ac:dyDescent="0.45">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row>
    <row r="231" spans="2:50" x14ac:dyDescent="0.45">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row>
    <row r="232" spans="2:50" x14ac:dyDescent="0.45">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row>
    <row r="233" spans="2:50" x14ac:dyDescent="0.45">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row>
    <row r="234" spans="2:50" x14ac:dyDescent="0.45">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row>
    <row r="235" spans="2:50" x14ac:dyDescent="0.45">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row>
    <row r="236" spans="2:50" x14ac:dyDescent="0.45">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row>
    <row r="237" spans="2:50" x14ac:dyDescent="0.45">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row>
    <row r="238" spans="2:50" x14ac:dyDescent="0.45">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row>
    <row r="239" spans="2:50" x14ac:dyDescent="0.45">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row>
    <row r="240" spans="2:50" x14ac:dyDescent="0.45">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row>
    <row r="241" spans="2:50" x14ac:dyDescent="0.45">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row>
    <row r="242" spans="2:50" x14ac:dyDescent="0.45">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row>
    <row r="243" spans="2:50" x14ac:dyDescent="0.45">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row>
    <row r="244" spans="2:50" x14ac:dyDescent="0.45">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row>
    <row r="245" spans="2:50" x14ac:dyDescent="0.45">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row>
    <row r="246" spans="2:50" x14ac:dyDescent="0.45">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row>
    <row r="247" spans="2:50" x14ac:dyDescent="0.45">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row>
    <row r="248" spans="2:50" x14ac:dyDescent="0.45">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row>
    <row r="249" spans="2:50" x14ac:dyDescent="0.45">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row>
    <row r="250" spans="2:50" x14ac:dyDescent="0.45">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row>
    <row r="251" spans="2:50" x14ac:dyDescent="0.45">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row>
    <row r="252" spans="2:50" x14ac:dyDescent="0.45">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row>
    <row r="253" spans="2:50" x14ac:dyDescent="0.45">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row>
    <row r="254" spans="2:50" x14ac:dyDescent="0.45">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row>
    <row r="255" spans="2:50" x14ac:dyDescent="0.45">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row>
  </sheetData>
  <sheetProtection algorithmName="SHA-512" hashValue="MJLk3EOGPcwFU/nUdqNpv3mMAYuMfktw1Ee6+9rcl5cgHLoCgfpErdli86CdWXzKYUHsBSjQxB7JAVGEpj+/kw==" saltValue="+D4iG+LNEoVMhB37q0yuXA==" spinCount="100000" sheet="1" objects="1" scenarios="1" selectLockedCells="1"/>
  <hyperlinks>
    <hyperlink ref="C44" r:id="rId1" xr:uid="{7ED6C564-4398-41A8-B48B-BBDDDD66119B}"/>
  </hyperlinks>
  <pageMargins left="0.7" right="0.7" top="0.75" bottom="0.75" header="0.3" footer="0.3"/>
  <pageSetup paperSize="0"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39B33-3FB3-4EC9-A6C5-6D51454602FA}">
  <sheetPr>
    <tabColor theme="4"/>
  </sheetPr>
  <dimension ref="B1:BV63"/>
  <sheetViews>
    <sheetView tabSelected="1" zoomScale="90" zoomScaleNormal="90" workbookViewId="0">
      <selection activeCell="BA5" sqref="BA5"/>
    </sheetView>
  </sheetViews>
  <sheetFormatPr defaultColWidth="9.1640625" defaultRowHeight="16.5" x14ac:dyDescent="0.45"/>
  <cols>
    <col min="1" max="1" width="2.83203125" style="106" customWidth="1"/>
    <col min="2" max="2" width="1.4140625" style="106" customWidth="1"/>
    <col min="3" max="50" width="2.83203125" style="106" customWidth="1"/>
    <col min="51" max="51" width="1.4140625" style="106" customWidth="1"/>
    <col min="52" max="52" width="2.83203125" style="106" customWidth="1"/>
    <col min="53" max="58" width="2.83203125" style="108" customWidth="1"/>
    <col min="59" max="68" width="2.75" style="108" customWidth="1"/>
    <col min="69" max="74" width="2.9140625" style="108" customWidth="1"/>
    <col min="75" max="16384" width="9.1640625" style="106"/>
  </cols>
  <sheetData>
    <row r="1" spans="2:74" x14ac:dyDescent="0.45">
      <c r="BA1" s="106"/>
      <c r="BB1" s="106"/>
      <c r="BC1" s="106"/>
      <c r="BD1" s="106"/>
      <c r="BE1" s="106"/>
      <c r="BF1" s="106"/>
      <c r="BG1" s="106"/>
      <c r="BH1" s="106"/>
      <c r="BI1" s="106"/>
      <c r="BJ1" s="106"/>
      <c r="BK1" s="106"/>
      <c r="BL1" s="106"/>
      <c r="BM1" s="106"/>
      <c r="BN1" s="106"/>
      <c r="BO1" s="106"/>
      <c r="BP1" s="106"/>
      <c r="BQ1" s="106"/>
      <c r="BR1" s="106"/>
      <c r="BS1" s="106"/>
      <c r="BT1" s="106"/>
      <c r="BU1" s="106"/>
      <c r="BV1" s="106"/>
    </row>
    <row r="2" spans="2:74" ht="8.65" customHeight="1" x14ac:dyDescent="0.45">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c r="AU2" s="109"/>
      <c r="AV2" s="109"/>
      <c r="AW2" s="109"/>
      <c r="AX2" s="109"/>
      <c r="AY2" s="109"/>
    </row>
    <row r="3" spans="2:74" x14ac:dyDescent="0.45">
      <c r="B3" s="109"/>
      <c r="C3" s="100"/>
      <c r="D3" s="100"/>
      <c r="E3" s="100"/>
      <c r="F3" s="100"/>
      <c r="G3" s="100"/>
      <c r="H3" s="100"/>
      <c r="I3" s="100"/>
      <c r="J3" s="100"/>
      <c r="K3" s="100"/>
      <c r="L3" s="100"/>
      <c r="M3" s="100"/>
      <c r="N3" s="100"/>
      <c r="O3" s="101" t="s">
        <v>27</v>
      </c>
      <c r="P3" s="101"/>
      <c r="Q3" s="101"/>
      <c r="R3" s="101"/>
      <c r="S3" s="101"/>
      <c r="T3" s="101"/>
      <c r="U3" s="101"/>
      <c r="V3" s="101"/>
      <c r="W3" s="101"/>
      <c r="X3" s="101" t="s">
        <v>54</v>
      </c>
      <c r="Y3" s="101"/>
      <c r="Z3" s="100"/>
      <c r="AA3" s="100"/>
      <c r="AB3" s="100"/>
      <c r="AC3" s="100"/>
      <c r="AD3" s="100"/>
      <c r="AE3" s="100"/>
      <c r="AF3" s="100"/>
      <c r="AG3" s="101" t="s">
        <v>73</v>
      </c>
      <c r="AH3" s="100"/>
      <c r="AI3" s="100"/>
      <c r="AJ3" s="100"/>
      <c r="AK3" s="100"/>
      <c r="AL3" s="100"/>
      <c r="AM3" s="100"/>
      <c r="AN3" s="100"/>
      <c r="AO3" s="100"/>
      <c r="AP3" s="101" t="s">
        <v>53</v>
      </c>
      <c r="AQ3" s="101"/>
      <c r="AR3" s="101"/>
      <c r="AS3" s="101"/>
      <c r="AT3" s="100"/>
      <c r="AU3" s="100"/>
      <c r="AV3" s="100"/>
      <c r="AW3" s="100"/>
      <c r="AX3" s="100"/>
      <c r="AY3" s="109"/>
    </row>
    <row r="4" spans="2:74" ht="4.25" customHeight="1" x14ac:dyDescent="0.45">
      <c r="B4" s="109"/>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9"/>
    </row>
    <row r="5" spans="2:74" x14ac:dyDescent="0.45">
      <c r="B5" s="109"/>
      <c r="C5" s="100"/>
      <c r="D5" s="100"/>
      <c r="E5" s="100"/>
      <c r="F5" s="100"/>
      <c r="G5" s="100"/>
      <c r="H5" s="100"/>
      <c r="I5" s="100"/>
      <c r="J5" s="100"/>
      <c r="K5" s="100"/>
      <c r="L5" s="100"/>
      <c r="M5" s="100"/>
      <c r="N5" s="100"/>
      <c r="O5" s="120">
        <v>2020</v>
      </c>
      <c r="P5" s="121"/>
      <c r="Q5" s="121"/>
      <c r="R5" s="121"/>
      <c r="S5" s="121"/>
      <c r="T5" s="121"/>
      <c r="U5" s="122"/>
      <c r="V5" s="100"/>
      <c r="W5" s="100"/>
      <c r="X5" s="120">
        <v>2050</v>
      </c>
      <c r="Y5" s="121"/>
      <c r="Z5" s="121"/>
      <c r="AA5" s="121"/>
      <c r="AB5" s="121"/>
      <c r="AC5" s="121"/>
      <c r="AD5" s="122"/>
      <c r="AE5" s="100"/>
      <c r="AF5" s="100"/>
      <c r="AG5" s="120">
        <v>40</v>
      </c>
      <c r="AH5" s="121"/>
      <c r="AI5" s="121"/>
      <c r="AJ5" s="121"/>
      <c r="AK5" s="121"/>
      <c r="AL5" s="121"/>
      <c r="AM5" s="122"/>
      <c r="AN5" s="100"/>
      <c r="AO5" s="100"/>
      <c r="AP5" s="120">
        <v>20</v>
      </c>
      <c r="AQ5" s="121"/>
      <c r="AR5" s="121"/>
      <c r="AS5" s="121"/>
      <c r="AT5" s="121"/>
      <c r="AU5" s="121"/>
      <c r="AV5" s="122"/>
      <c r="AW5" s="100"/>
      <c r="AX5" s="100"/>
      <c r="AY5" s="109"/>
    </row>
    <row r="6" spans="2:74" x14ac:dyDescent="0.45">
      <c r="B6" s="109"/>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9"/>
    </row>
    <row r="7" spans="2:74" x14ac:dyDescent="0.45">
      <c r="B7" s="109"/>
      <c r="C7" s="100"/>
      <c r="D7" s="100"/>
      <c r="E7" s="100"/>
      <c r="F7" s="100"/>
      <c r="G7" s="100"/>
      <c r="H7" s="100"/>
      <c r="I7" s="100"/>
      <c r="J7" s="100"/>
      <c r="K7" s="100"/>
      <c r="L7" s="100"/>
      <c r="M7" s="100"/>
      <c r="N7" s="100"/>
      <c r="O7" s="101" t="s">
        <v>55</v>
      </c>
      <c r="P7" s="101"/>
      <c r="Q7" s="101"/>
      <c r="R7" s="101"/>
      <c r="S7" s="101"/>
      <c r="T7" s="101"/>
      <c r="U7" s="101"/>
      <c r="V7" s="101"/>
      <c r="W7" s="101"/>
      <c r="X7" s="101" t="s">
        <v>56</v>
      </c>
      <c r="Y7" s="101"/>
      <c r="Z7" s="101"/>
      <c r="AA7" s="101"/>
      <c r="AB7" s="101"/>
      <c r="AC7" s="101"/>
      <c r="AD7" s="101"/>
      <c r="AE7" s="101"/>
      <c r="AF7" s="101"/>
      <c r="AG7" s="101" t="s">
        <v>57</v>
      </c>
      <c r="AH7" s="101"/>
      <c r="AI7" s="101"/>
      <c r="AJ7" s="101"/>
      <c r="AK7" s="101"/>
      <c r="AL7" s="101"/>
      <c r="AM7" s="101"/>
      <c r="AN7" s="101"/>
      <c r="AO7" s="101"/>
      <c r="AP7" s="101" t="s">
        <v>72</v>
      </c>
      <c r="AQ7" s="101"/>
      <c r="AR7" s="101"/>
      <c r="AS7" s="101"/>
      <c r="AT7" s="101"/>
      <c r="AU7" s="101"/>
      <c r="AV7" s="101"/>
      <c r="AW7" s="101"/>
      <c r="AX7" s="101"/>
      <c r="AY7" s="109"/>
    </row>
    <row r="8" spans="2:74" ht="4.25" customHeight="1" x14ac:dyDescent="0.45">
      <c r="B8" s="109"/>
      <c r="C8" s="100"/>
      <c r="D8" s="100"/>
      <c r="E8" s="100"/>
      <c r="F8" s="100"/>
      <c r="G8" s="100"/>
      <c r="H8" s="100"/>
      <c r="I8" s="100"/>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9"/>
    </row>
    <row r="9" spans="2:74" x14ac:dyDescent="0.45">
      <c r="B9" s="109"/>
      <c r="C9" s="100"/>
      <c r="D9" s="100"/>
      <c r="E9" s="100"/>
      <c r="F9" s="100"/>
      <c r="G9" s="100"/>
      <c r="H9" s="100"/>
      <c r="I9" s="100"/>
      <c r="J9" s="100"/>
      <c r="K9" s="100"/>
      <c r="L9" s="100"/>
      <c r="M9" s="100"/>
      <c r="N9" s="100"/>
      <c r="O9" s="123">
        <v>1.3299999999999999E-2</v>
      </c>
      <c r="P9" s="121"/>
      <c r="Q9" s="121"/>
      <c r="R9" s="121"/>
      <c r="S9" s="121"/>
      <c r="T9" s="121"/>
      <c r="U9" s="122"/>
      <c r="V9" s="100"/>
      <c r="W9" s="100"/>
      <c r="X9" s="124">
        <v>0.02</v>
      </c>
      <c r="Y9" s="125"/>
      <c r="Z9" s="125"/>
      <c r="AA9" s="125"/>
      <c r="AB9" s="125"/>
      <c r="AC9" s="125"/>
      <c r="AD9" s="126"/>
      <c r="AE9" s="100"/>
      <c r="AF9" s="100"/>
      <c r="AG9" s="123">
        <v>3.5999999999999997E-2</v>
      </c>
      <c r="AH9" s="121"/>
      <c r="AI9" s="121"/>
      <c r="AJ9" s="121"/>
      <c r="AK9" s="121"/>
      <c r="AL9" s="121"/>
      <c r="AM9" s="122"/>
      <c r="AN9" s="100"/>
      <c r="AO9" s="100"/>
      <c r="AP9" s="120" t="s">
        <v>32</v>
      </c>
      <c r="AQ9" s="121"/>
      <c r="AR9" s="121"/>
      <c r="AS9" s="121"/>
      <c r="AT9" s="121"/>
      <c r="AU9" s="121"/>
      <c r="AV9" s="122"/>
      <c r="AW9" s="100"/>
      <c r="AX9" s="100"/>
      <c r="AY9" s="109"/>
    </row>
    <row r="10" spans="2:74" x14ac:dyDescent="0.45">
      <c r="B10" s="109"/>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9"/>
    </row>
    <row r="11" spans="2:74" x14ac:dyDescent="0.45">
      <c r="B11" s="109"/>
      <c r="C11" s="101" t="s">
        <v>58</v>
      </c>
      <c r="D11" s="101"/>
      <c r="E11" s="101"/>
      <c r="F11" s="101"/>
      <c r="G11" s="101"/>
      <c r="H11" s="101"/>
      <c r="I11" s="101"/>
      <c r="J11" s="101"/>
      <c r="K11" s="101"/>
      <c r="L11" s="101"/>
      <c r="M11" s="101" t="s">
        <v>59</v>
      </c>
      <c r="N11" s="101"/>
      <c r="O11" s="101"/>
      <c r="P11" s="101"/>
      <c r="Q11" s="101"/>
      <c r="R11" s="101"/>
      <c r="S11" s="101"/>
      <c r="T11" s="101" t="s">
        <v>60</v>
      </c>
      <c r="U11" s="101"/>
      <c r="V11" s="101"/>
      <c r="W11" s="101"/>
      <c r="X11" s="101"/>
      <c r="Y11" s="101"/>
      <c r="Z11" s="101"/>
      <c r="AA11" s="101" t="s">
        <v>61</v>
      </c>
      <c r="AB11" s="101"/>
      <c r="AC11" s="101"/>
      <c r="AD11" s="101"/>
      <c r="AE11" s="101"/>
      <c r="AF11" s="101"/>
      <c r="AG11" s="101"/>
      <c r="AH11" s="101" t="s">
        <v>62</v>
      </c>
      <c r="AI11" s="101"/>
      <c r="AJ11" s="101"/>
      <c r="AK11" s="101"/>
      <c r="AL11" s="101"/>
      <c r="AM11" s="101"/>
      <c r="AN11" s="101"/>
      <c r="AO11" s="101" t="s">
        <v>63</v>
      </c>
      <c r="AP11" s="101"/>
      <c r="AQ11" s="101"/>
      <c r="AR11" s="101"/>
      <c r="AS11" s="101"/>
      <c r="AT11" s="101"/>
      <c r="AU11" s="101"/>
      <c r="AV11" s="101"/>
      <c r="AW11" s="101"/>
      <c r="AX11" s="101"/>
      <c r="AY11" s="109"/>
    </row>
    <row r="12" spans="2:74" ht="4.25" customHeight="1" x14ac:dyDescent="0.45">
      <c r="B12" s="109"/>
      <c r="C12" s="100"/>
      <c r="D12" s="100"/>
      <c r="E12" s="100"/>
      <c r="F12" s="100"/>
      <c r="G12" s="100"/>
      <c r="H12" s="100"/>
      <c r="I12" s="100"/>
      <c r="J12" s="100"/>
      <c r="K12" s="100"/>
      <c r="L12" s="100"/>
      <c r="M12" s="100"/>
      <c r="N12" s="100"/>
      <c r="O12" s="100"/>
      <c r="P12" s="100"/>
      <c r="Q12" s="100"/>
      <c r="R12" s="102"/>
      <c r="S12" s="100"/>
      <c r="T12" s="100"/>
      <c r="U12" s="100"/>
      <c r="V12" s="100"/>
      <c r="W12" s="100"/>
      <c r="X12" s="100"/>
      <c r="Y12" s="102"/>
      <c r="Z12" s="100"/>
      <c r="AA12" s="100"/>
      <c r="AB12" s="100"/>
      <c r="AC12" s="100"/>
      <c r="AD12" s="100"/>
      <c r="AE12" s="100"/>
      <c r="AF12" s="100"/>
      <c r="AG12" s="100"/>
      <c r="AH12" s="100"/>
      <c r="AI12" s="100"/>
      <c r="AJ12" s="100"/>
      <c r="AK12" s="100"/>
      <c r="AL12" s="100"/>
      <c r="AM12" s="100"/>
      <c r="AN12" s="102"/>
      <c r="AO12" s="100"/>
      <c r="AP12" s="100"/>
      <c r="AQ12" s="100"/>
      <c r="AR12" s="100"/>
      <c r="AS12" s="100"/>
      <c r="AT12" s="100"/>
      <c r="AU12" s="100"/>
      <c r="AV12" s="100"/>
      <c r="AW12" s="100"/>
      <c r="AX12" s="100"/>
      <c r="AY12" s="109"/>
    </row>
    <row r="13" spans="2:74" x14ac:dyDescent="0.45">
      <c r="B13" s="109"/>
      <c r="C13" s="117">
        <v>3000</v>
      </c>
      <c r="D13" s="118"/>
      <c r="E13" s="118"/>
      <c r="F13" s="118"/>
      <c r="G13" s="119"/>
      <c r="H13" s="100"/>
      <c r="I13" s="100"/>
      <c r="J13" s="100"/>
      <c r="K13" s="100"/>
      <c r="L13" s="100"/>
      <c r="M13" s="117">
        <v>12000</v>
      </c>
      <c r="N13" s="118"/>
      <c r="O13" s="118"/>
      <c r="P13" s="118"/>
      <c r="Q13" s="119"/>
      <c r="R13" s="102"/>
      <c r="S13" s="100"/>
      <c r="T13" s="117">
        <v>9000</v>
      </c>
      <c r="U13" s="118"/>
      <c r="V13" s="118"/>
      <c r="W13" s="118"/>
      <c r="X13" s="119"/>
      <c r="Y13" s="102"/>
      <c r="Z13" s="100"/>
      <c r="AA13" s="117">
        <v>8000</v>
      </c>
      <c r="AB13" s="118"/>
      <c r="AC13" s="118"/>
      <c r="AD13" s="118"/>
      <c r="AE13" s="119"/>
      <c r="AF13" s="100"/>
      <c r="AG13" s="100"/>
      <c r="AH13" s="117">
        <v>5000</v>
      </c>
      <c r="AI13" s="118"/>
      <c r="AJ13" s="118"/>
      <c r="AK13" s="118"/>
      <c r="AL13" s="119"/>
      <c r="AM13" s="100"/>
      <c r="AN13" s="102"/>
      <c r="AO13" s="117">
        <v>7000</v>
      </c>
      <c r="AP13" s="118"/>
      <c r="AQ13" s="118"/>
      <c r="AR13" s="118"/>
      <c r="AS13" s="119"/>
      <c r="AT13" s="100"/>
      <c r="AU13" s="100"/>
      <c r="AV13" s="100"/>
      <c r="AW13" s="100"/>
      <c r="AX13" s="100"/>
      <c r="AY13" s="109"/>
    </row>
    <row r="14" spans="2:74" x14ac:dyDescent="0.45">
      <c r="B14" s="109"/>
      <c r="C14" s="100"/>
      <c r="D14" s="100"/>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c r="AC14" s="100"/>
      <c r="AD14" s="100"/>
      <c r="AE14" s="100"/>
      <c r="AF14" s="100"/>
      <c r="AG14" s="100"/>
      <c r="AH14" s="100"/>
      <c r="AI14" s="100"/>
      <c r="AJ14" s="100"/>
      <c r="AK14" s="100"/>
      <c r="AL14" s="100"/>
      <c r="AM14" s="100"/>
      <c r="AN14" s="100"/>
      <c r="AO14" s="100"/>
      <c r="AP14" s="100"/>
      <c r="AQ14" s="100"/>
      <c r="AR14" s="100"/>
      <c r="AS14" s="100"/>
      <c r="AT14" s="100"/>
      <c r="AU14" s="100"/>
      <c r="AV14" s="100"/>
      <c r="AW14" s="100"/>
      <c r="AX14" s="100"/>
      <c r="AY14" s="109"/>
    </row>
    <row r="15" spans="2:74" ht="4.25" customHeight="1" x14ac:dyDescent="0.45">
      <c r="B15" s="109"/>
      <c r="C15" s="103"/>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9"/>
    </row>
    <row r="16" spans="2:74" ht="8.65" customHeight="1" x14ac:dyDescent="0.45">
      <c r="B16" s="109"/>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9"/>
    </row>
    <row r="17" spans="2:51" x14ac:dyDescent="0.45">
      <c r="B17" s="109"/>
      <c r="C17" s="127" t="s">
        <v>68</v>
      </c>
      <c r="D17" s="127"/>
      <c r="E17" s="127"/>
      <c r="F17" s="127"/>
      <c r="G17" s="127"/>
      <c r="H17" s="127"/>
      <c r="I17" s="127"/>
      <c r="J17" s="127"/>
      <c r="K17" s="127"/>
      <c r="L17" s="127"/>
      <c r="M17" s="127"/>
      <c r="N17" s="127"/>
      <c r="O17" s="128" t="s">
        <v>69</v>
      </c>
      <c r="P17" s="128"/>
      <c r="Q17" s="128"/>
      <c r="R17" s="128"/>
      <c r="S17" s="128"/>
      <c r="T17" s="128"/>
      <c r="U17" s="128"/>
      <c r="V17" s="128"/>
      <c r="W17" s="128"/>
      <c r="X17" s="128"/>
      <c r="Y17" s="128"/>
      <c r="Z17" s="128"/>
      <c r="AA17" s="129" t="s">
        <v>70</v>
      </c>
      <c r="AB17" s="129"/>
      <c r="AC17" s="129"/>
      <c r="AD17" s="129"/>
      <c r="AE17" s="129"/>
      <c r="AF17" s="129"/>
      <c r="AG17" s="129"/>
      <c r="AH17" s="129"/>
      <c r="AI17" s="129"/>
      <c r="AJ17" s="129"/>
      <c r="AK17" s="129"/>
      <c r="AL17" s="129"/>
      <c r="AM17" s="130" t="s">
        <v>71</v>
      </c>
      <c r="AN17" s="130"/>
      <c r="AO17" s="130"/>
      <c r="AP17" s="130"/>
      <c r="AQ17" s="130"/>
      <c r="AR17" s="130"/>
      <c r="AS17" s="130"/>
      <c r="AT17" s="130"/>
      <c r="AU17" s="130"/>
      <c r="AV17" s="130"/>
      <c r="AW17" s="130"/>
      <c r="AX17" s="130"/>
      <c r="AY17" s="109"/>
    </row>
    <row r="18" spans="2:51" ht="25.9" customHeight="1" x14ac:dyDescent="0.45">
      <c r="B18" s="109"/>
      <c r="C18" s="131">
        <f>'Rekenmodel (excel)'!C24</f>
        <v>44000</v>
      </c>
      <c r="D18" s="132"/>
      <c r="E18" s="132"/>
      <c r="F18" s="132"/>
      <c r="G18" s="132"/>
      <c r="H18" s="132"/>
      <c r="I18" s="132"/>
      <c r="J18" s="132"/>
      <c r="K18" s="132"/>
      <c r="L18" s="132"/>
      <c r="M18" s="132"/>
      <c r="N18" s="132"/>
      <c r="O18" s="133">
        <f>'Rekenmodel (excel)'!D24</f>
        <v>0.39899999999999997</v>
      </c>
      <c r="P18" s="134"/>
      <c r="Q18" s="134"/>
      <c r="R18" s="134"/>
      <c r="S18" s="134"/>
      <c r="T18" s="134"/>
      <c r="U18" s="134"/>
      <c r="V18" s="134"/>
      <c r="W18" s="134"/>
      <c r="X18" s="134"/>
      <c r="Y18" s="134"/>
      <c r="Z18" s="134"/>
      <c r="AA18" s="135">
        <f>'Rekenmodel (excel)'!H24</f>
        <v>0.42100000000000004</v>
      </c>
      <c r="AB18" s="136"/>
      <c r="AC18" s="136"/>
      <c r="AD18" s="136"/>
      <c r="AE18" s="136"/>
      <c r="AF18" s="136"/>
      <c r="AG18" s="136"/>
      <c r="AH18" s="136"/>
      <c r="AI18" s="136"/>
      <c r="AJ18" s="136"/>
      <c r="AK18" s="136"/>
      <c r="AL18" s="136"/>
      <c r="AM18" s="137">
        <f>'Rekenmodel (excel)'!L24</f>
        <v>0.17999999999999994</v>
      </c>
      <c r="AN18" s="138"/>
      <c r="AO18" s="138"/>
      <c r="AP18" s="138"/>
      <c r="AQ18" s="138"/>
      <c r="AR18" s="138"/>
      <c r="AS18" s="138"/>
      <c r="AT18" s="138"/>
      <c r="AU18" s="138"/>
      <c r="AV18" s="138"/>
      <c r="AW18" s="138"/>
      <c r="AX18" s="138"/>
      <c r="AY18" s="109"/>
    </row>
    <row r="19" spans="2:51" ht="8.65" customHeight="1" x14ac:dyDescent="0.45">
      <c r="B19" s="109"/>
      <c r="C19" s="104"/>
      <c r="D19" s="104"/>
      <c r="E19" s="104"/>
      <c r="F19" s="104"/>
      <c r="G19" s="104"/>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9"/>
    </row>
    <row r="20" spans="2:51" x14ac:dyDescent="0.45">
      <c r="B20" s="109"/>
      <c r="C20" s="105" t="s">
        <v>64</v>
      </c>
      <c r="D20" s="105"/>
      <c r="E20" s="105"/>
      <c r="F20" s="105"/>
      <c r="G20" s="105"/>
      <c r="H20" s="105"/>
      <c r="I20" s="105"/>
      <c r="J20" s="105"/>
      <c r="K20" s="105"/>
      <c r="L20" s="105"/>
      <c r="M20" s="105"/>
      <c r="N20" s="105"/>
      <c r="O20" s="105" t="s">
        <v>65</v>
      </c>
      <c r="P20" s="105"/>
      <c r="Q20" s="105"/>
      <c r="R20" s="105"/>
      <c r="S20" s="105"/>
      <c r="T20" s="105"/>
      <c r="U20" s="105"/>
      <c r="V20" s="105"/>
      <c r="W20" s="105"/>
      <c r="X20" s="105"/>
      <c r="Y20" s="105"/>
      <c r="Z20" s="105"/>
      <c r="AA20" s="105" t="s">
        <v>66</v>
      </c>
      <c r="AB20" s="105"/>
      <c r="AC20" s="105"/>
      <c r="AD20" s="105"/>
      <c r="AE20" s="105"/>
      <c r="AF20" s="105"/>
      <c r="AG20" s="105"/>
      <c r="AH20" s="105"/>
      <c r="AI20" s="105"/>
      <c r="AJ20" s="105"/>
      <c r="AK20" s="105"/>
      <c r="AL20" s="105"/>
      <c r="AM20" s="105" t="s">
        <v>67</v>
      </c>
      <c r="AN20" s="105"/>
      <c r="AO20" s="105"/>
      <c r="AP20" s="105"/>
      <c r="AQ20" s="105"/>
      <c r="AR20" s="105"/>
      <c r="AS20" s="105"/>
      <c r="AT20" s="105"/>
      <c r="AU20" s="105"/>
      <c r="AV20" s="105"/>
      <c r="AW20" s="105"/>
      <c r="AX20" s="105"/>
      <c r="AY20" s="109"/>
    </row>
    <row r="21" spans="2:51" x14ac:dyDescent="0.45">
      <c r="B21" s="109"/>
      <c r="C21" s="104"/>
      <c r="D21" s="104"/>
      <c r="E21" s="104"/>
      <c r="F21" s="104"/>
      <c r="G21" s="10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9"/>
    </row>
    <row r="22" spans="2:51" x14ac:dyDescent="0.45">
      <c r="B22" s="109"/>
      <c r="C22" s="104"/>
      <c r="D22" s="104"/>
      <c r="E22" s="104"/>
      <c r="F22" s="104"/>
      <c r="G22" s="104"/>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9"/>
    </row>
    <row r="23" spans="2:51" x14ac:dyDescent="0.45">
      <c r="B23" s="109"/>
      <c r="C23" s="104"/>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9"/>
    </row>
    <row r="24" spans="2:51" x14ac:dyDescent="0.45">
      <c r="B24" s="109"/>
      <c r="C24" s="104"/>
      <c r="D24" s="104"/>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9"/>
    </row>
    <row r="25" spans="2:51" x14ac:dyDescent="0.45">
      <c r="B25" s="109"/>
      <c r="C25" s="104"/>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9"/>
    </row>
    <row r="26" spans="2:51" x14ac:dyDescent="0.45">
      <c r="B26" s="109"/>
      <c r="C26" s="104"/>
      <c r="D26" s="104"/>
      <c r="E26" s="104"/>
      <c r="F26" s="104"/>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9"/>
    </row>
    <row r="27" spans="2:51" ht="8.65" customHeight="1" x14ac:dyDescent="0.45">
      <c r="B27" s="109"/>
      <c r="C27" s="104"/>
      <c r="D27" s="104"/>
      <c r="E27" s="104"/>
      <c r="F27" s="104"/>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9"/>
    </row>
    <row r="28" spans="2:51" x14ac:dyDescent="0.45">
      <c r="B28" s="109"/>
      <c r="C28" s="115" t="s">
        <v>78</v>
      </c>
      <c r="D28" s="115"/>
      <c r="E28" s="115"/>
      <c r="F28" s="115"/>
      <c r="G28" s="115"/>
      <c r="H28" s="115"/>
      <c r="I28" s="115"/>
      <c r="J28" s="115"/>
      <c r="K28" s="115"/>
      <c r="L28" s="115"/>
      <c r="M28" s="115"/>
      <c r="N28" s="115"/>
      <c r="O28" s="115" t="s">
        <v>79</v>
      </c>
      <c r="P28" s="115"/>
      <c r="Q28" s="115"/>
      <c r="R28" s="115"/>
      <c r="S28" s="115"/>
      <c r="T28" s="115"/>
      <c r="U28" s="115"/>
      <c r="V28" s="115"/>
      <c r="W28" s="115"/>
      <c r="X28" s="115"/>
      <c r="Y28" s="115"/>
      <c r="Z28" s="115"/>
      <c r="AA28" s="115" t="s">
        <v>80</v>
      </c>
      <c r="AB28" s="115"/>
      <c r="AC28" s="115"/>
      <c r="AD28" s="115"/>
      <c r="AE28" s="115"/>
      <c r="AF28" s="115"/>
      <c r="AG28" s="115"/>
      <c r="AH28" s="115"/>
      <c r="AI28" s="115"/>
      <c r="AJ28" s="115"/>
      <c r="AK28" s="115"/>
      <c r="AL28" s="115"/>
      <c r="AM28" s="115" t="s">
        <v>81</v>
      </c>
      <c r="AN28" s="115"/>
      <c r="AO28" s="115"/>
      <c r="AP28" s="115"/>
      <c r="AQ28" s="115"/>
      <c r="AR28" s="115"/>
      <c r="AS28" s="115"/>
      <c r="AT28" s="115"/>
      <c r="AU28" s="115"/>
      <c r="AV28" s="115"/>
      <c r="AW28" s="115"/>
      <c r="AX28" s="115"/>
      <c r="AY28" s="109"/>
    </row>
    <row r="29" spans="2:51" ht="25.9" customHeight="1" x14ac:dyDescent="0.45">
      <c r="B29" s="109"/>
      <c r="C29" s="116">
        <f>ROUND('Rekenmodel (excel)'!$C$32,-5)</f>
        <v>15100000</v>
      </c>
      <c r="D29" s="116"/>
      <c r="E29" s="116"/>
      <c r="F29" s="116"/>
      <c r="G29" s="116"/>
      <c r="H29" s="116"/>
      <c r="I29" s="116"/>
      <c r="J29" s="116"/>
      <c r="K29" s="116"/>
      <c r="L29" s="116"/>
      <c r="M29" s="116"/>
      <c r="N29" s="116"/>
      <c r="O29" s="114">
        <f>ROUND('Rekenmodel (excel)'!$G$32,-5)</f>
        <v>2500000</v>
      </c>
      <c r="P29" s="114"/>
      <c r="Q29" s="114"/>
      <c r="R29" s="114"/>
      <c r="S29" s="114"/>
      <c r="T29" s="114"/>
      <c r="U29" s="114"/>
      <c r="V29" s="114"/>
      <c r="W29" s="114"/>
      <c r="X29" s="114"/>
      <c r="Y29" s="114"/>
      <c r="Z29" s="114"/>
      <c r="AA29" s="114">
        <f>ROUND('Rekenmodel (excel)'!$K$32,-5)</f>
        <v>11200000</v>
      </c>
      <c r="AB29" s="114"/>
      <c r="AC29" s="114"/>
      <c r="AD29" s="114"/>
      <c r="AE29" s="114"/>
      <c r="AF29" s="114"/>
      <c r="AG29" s="114"/>
      <c r="AH29" s="114"/>
      <c r="AI29" s="114"/>
      <c r="AJ29" s="114"/>
      <c r="AK29" s="114"/>
      <c r="AL29" s="114"/>
      <c r="AM29" s="114">
        <f>ROUND('Rekenmodel (excel)'!$O$32,-5)</f>
        <v>1500000</v>
      </c>
      <c r="AN29" s="114"/>
      <c r="AO29" s="114"/>
      <c r="AP29" s="114"/>
      <c r="AQ29" s="114"/>
      <c r="AR29" s="114"/>
      <c r="AS29" s="114"/>
      <c r="AT29" s="114"/>
      <c r="AU29" s="114"/>
      <c r="AV29" s="114"/>
      <c r="AW29" s="114"/>
      <c r="AX29" s="114"/>
      <c r="AY29" s="109"/>
    </row>
    <row r="30" spans="2:51" ht="8.65" customHeight="1" x14ac:dyDescent="0.45">
      <c r="B30" s="109"/>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9"/>
    </row>
    <row r="31" spans="2:51" x14ac:dyDescent="0.45">
      <c r="B31" s="109"/>
      <c r="C31" s="115" t="s">
        <v>50</v>
      </c>
      <c r="D31" s="115"/>
      <c r="E31" s="115"/>
      <c r="F31" s="115"/>
      <c r="G31" s="115"/>
      <c r="H31" s="115"/>
      <c r="I31" s="115"/>
      <c r="J31" s="115"/>
      <c r="K31" s="115"/>
      <c r="L31" s="115"/>
      <c r="M31" s="115"/>
      <c r="N31" s="115"/>
      <c r="O31" s="115" t="s">
        <v>83</v>
      </c>
      <c r="P31" s="115"/>
      <c r="Q31" s="115"/>
      <c r="R31" s="115"/>
      <c r="S31" s="115"/>
      <c r="T31" s="115"/>
      <c r="U31" s="115"/>
      <c r="V31" s="115"/>
      <c r="W31" s="115"/>
      <c r="X31" s="115"/>
      <c r="Y31" s="115"/>
      <c r="Z31" s="115"/>
      <c r="AA31" s="115" t="s">
        <v>84</v>
      </c>
      <c r="AB31" s="115"/>
      <c r="AC31" s="115"/>
      <c r="AD31" s="115"/>
      <c r="AE31" s="115"/>
      <c r="AF31" s="115"/>
      <c r="AG31" s="115"/>
      <c r="AH31" s="115"/>
      <c r="AI31" s="115"/>
      <c r="AJ31" s="115"/>
      <c r="AK31" s="115"/>
      <c r="AL31" s="115"/>
      <c r="AM31" s="115" t="s">
        <v>85</v>
      </c>
      <c r="AN31" s="115"/>
      <c r="AO31" s="115"/>
      <c r="AP31" s="115"/>
      <c r="AQ31" s="115"/>
      <c r="AR31" s="115"/>
      <c r="AS31" s="115"/>
      <c r="AT31" s="115"/>
      <c r="AU31" s="115"/>
      <c r="AV31" s="115"/>
      <c r="AW31" s="115"/>
      <c r="AX31" s="115"/>
      <c r="AY31" s="109"/>
    </row>
    <row r="32" spans="2:51" ht="25.9" customHeight="1" x14ac:dyDescent="0.45">
      <c r="B32" s="109"/>
      <c r="C32" s="114">
        <f>ROUND('Rekenmodel (excel)'!C33,-4)</f>
        <v>480000</v>
      </c>
      <c r="D32" s="114"/>
      <c r="E32" s="114"/>
      <c r="F32" s="114"/>
      <c r="G32" s="114"/>
      <c r="H32" s="114"/>
      <c r="I32" s="114"/>
      <c r="J32" s="114"/>
      <c r="K32" s="114"/>
      <c r="L32" s="114"/>
      <c r="M32" s="114"/>
      <c r="N32" s="114"/>
      <c r="O32" s="114">
        <f>ROUND('Rekenmodel (excel)'!G33,-3)</f>
        <v>61000</v>
      </c>
      <c r="P32" s="114"/>
      <c r="Q32" s="114"/>
      <c r="R32" s="114"/>
      <c r="S32" s="114"/>
      <c r="T32" s="114"/>
      <c r="U32" s="114"/>
      <c r="V32" s="114"/>
      <c r="W32" s="114"/>
      <c r="X32" s="114"/>
      <c r="Y32" s="114"/>
      <c r="Z32" s="114"/>
      <c r="AA32" s="114">
        <f>ROUND('Rekenmodel (excel)'!K33,-3)</f>
        <v>374000</v>
      </c>
      <c r="AB32" s="114"/>
      <c r="AC32" s="114"/>
      <c r="AD32" s="114"/>
      <c r="AE32" s="114"/>
      <c r="AF32" s="114"/>
      <c r="AG32" s="114"/>
      <c r="AH32" s="114"/>
      <c r="AI32" s="114"/>
      <c r="AJ32" s="114"/>
      <c r="AK32" s="114"/>
      <c r="AL32" s="114"/>
      <c r="AM32" s="114">
        <f>ROUND('Rekenmodel (excel)'!O33,-3)</f>
        <v>49000</v>
      </c>
      <c r="AN32" s="114"/>
      <c r="AO32" s="114"/>
      <c r="AP32" s="114"/>
      <c r="AQ32" s="114"/>
      <c r="AR32" s="114"/>
      <c r="AS32" s="114"/>
      <c r="AT32" s="114"/>
      <c r="AU32" s="114"/>
      <c r="AV32" s="114"/>
      <c r="AW32" s="114"/>
      <c r="AX32" s="114"/>
      <c r="AY32" s="109"/>
    </row>
    <row r="33" spans="2:51" ht="8.65" customHeight="1" x14ac:dyDescent="0.45">
      <c r="B33" s="109"/>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9"/>
    </row>
    <row r="34" spans="2:51" x14ac:dyDescent="0.45">
      <c r="B34" s="109"/>
      <c r="C34" s="115" t="s">
        <v>51</v>
      </c>
      <c r="D34" s="115"/>
      <c r="E34" s="115"/>
      <c r="F34" s="115"/>
      <c r="G34" s="115"/>
      <c r="H34" s="115"/>
      <c r="I34" s="115"/>
      <c r="J34" s="115"/>
      <c r="K34" s="115"/>
      <c r="L34" s="115"/>
      <c r="M34" s="115"/>
      <c r="N34" s="115"/>
      <c r="O34" s="115" t="s">
        <v>86</v>
      </c>
      <c r="P34" s="115"/>
      <c r="Q34" s="115"/>
      <c r="R34" s="115"/>
      <c r="S34" s="115"/>
      <c r="T34" s="115"/>
      <c r="U34" s="115"/>
      <c r="V34" s="115"/>
      <c r="W34" s="115"/>
      <c r="X34" s="115"/>
      <c r="Y34" s="115"/>
      <c r="Z34" s="115"/>
      <c r="AA34" s="115" t="s">
        <v>87</v>
      </c>
      <c r="AB34" s="115"/>
      <c r="AC34" s="115"/>
      <c r="AD34" s="115"/>
      <c r="AE34" s="115"/>
      <c r="AF34" s="115"/>
      <c r="AG34" s="115"/>
      <c r="AH34" s="115"/>
      <c r="AI34" s="115"/>
      <c r="AJ34" s="115"/>
      <c r="AK34" s="115"/>
      <c r="AL34" s="115"/>
      <c r="AM34" s="115" t="s">
        <v>88</v>
      </c>
      <c r="AN34" s="115"/>
      <c r="AO34" s="115"/>
      <c r="AP34" s="115"/>
      <c r="AQ34" s="115"/>
      <c r="AR34" s="115"/>
      <c r="AS34" s="115"/>
      <c r="AT34" s="115"/>
      <c r="AU34" s="115"/>
      <c r="AV34" s="115"/>
      <c r="AW34" s="115"/>
      <c r="AX34" s="115"/>
      <c r="AY34" s="109"/>
    </row>
    <row r="35" spans="2:51" ht="25.9" customHeight="1" x14ac:dyDescent="0.45">
      <c r="B35" s="109"/>
      <c r="C35" s="114">
        <f>ROUND('Rekenmodel (excel)'!C34,-4)</f>
        <v>110000</v>
      </c>
      <c r="D35" s="114"/>
      <c r="E35" s="114"/>
      <c r="F35" s="114"/>
      <c r="G35" s="114"/>
      <c r="H35" s="114"/>
      <c r="I35" s="114"/>
      <c r="J35" s="114"/>
      <c r="K35" s="114"/>
      <c r="L35" s="114"/>
      <c r="M35" s="114"/>
      <c r="N35" s="114"/>
      <c r="O35" s="114">
        <f>ROUND('Rekenmodel (excel)'!G34,-3)</f>
        <v>25000</v>
      </c>
      <c r="P35" s="114"/>
      <c r="Q35" s="114"/>
      <c r="R35" s="114"/>
      <c r="S35" s="114"/>
      <c r="T35" s="114"/>
      <c r="U35" s="114"/>
      <c r="V35" s="114"/>
      <c r="W35" s="114"/>
      <c r="X35" s="114"/>
      <c r="Y35" s="114"/>
      <c r="Z35" s="114"/>
      <c r="AA35" s="114">
        <f>ROUND('Rekenmodel (excel)'!K34,-3)</f>
        <v>75000</v>
      </c>
      <c r="AB35" s="114"/>
      <c r="AC35" s="114"/>
      <c r="AD35" s="114"/>
      <c r="AE35" s="114"/>
      <c r="AF35" s="114"/>
      <c r="AG35" s="114"/>
      <c r="AH35" s="114"/>
      <c r="AI35" s="114"/>
      <c r="AJ35" s="114"/>
      <c r="AK35" s="114"/>
      <c r="AL35" s="114"/>
      <c r="AM35" s="114">
        <f>ROUND('Rekenmodel (excel)'!O34,-3)</f>
        <v>10000</v>
      </c>
      <c r="AN35" s="114"/>
      <c r="AO35" s="114"/>
      <c r="AP35" s="114"/>
      <c r="AQ35" s="114"/>
      <c r="AR35" s="114"/>
      <c r="AS35" s="114"/>
      <c r="AT35" s="114"/>
      <c r="AU35" s="114"/>
      <c r="AV35" s="114"/>
      <c r="AW35" s="114"/>
      <c r="AX35" s="114"/>
      <c r="AY35" s="109"/>
    </row>
    <row r="36" spans="2:51" ht="8.65" customHeight="1" x14ac:dyDescent="0.45">
      <c r="B36" s="109"/>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9"/>
    </row>
    <row r="37" spans="2:51" x14ac:dyDescent="0.45">
      <c r="B37" s="109"/>
      <c r="C37" s="115" t="s">
        <v>82</v>
      </c>
      <c r="D37" s="115"/>
      <c r="E37" s="115"/>
      <c r="F37" s="115"/>
      <c r="G37" s="115"/>
      <c r="H37" s="115"/>
      <c r="I37" s="115"/>
      <c r="J37" s="115"/>
      <c r="K37" s="115"/>
      <c r="L37" s="115"/>
      <c r="M37" s="115"/>
      <c r="N37" s="115"/>
      <c r="O37" s="115" t="s">
        <v>89</v>
      </c>
      <c r="P37" s="115"/>
      <c r="Q37" s="115"/>
      <c r="R37" s="115"/>
      <c r="S37" s="115"/>
      <c r="T37" s="115"/>
      <c r="U37" s="115"/>
      <c r="V37" s="115"/>
      <c r="W37" s="115"/>
      <c r="X37" s="115"/>
      <c r="Y37" s="115"/>
      <c r="Z37" s="115"/>
      <c r="AA37" s="115" t="s">
        <v>90</v>
      </c>
      <c r="AB37" s="115"/>
      <c r="AC37" s="115"/>
      <c r="AD37" s="115"/>
      <c r="AE37" s="115"/>
      <c r="AF37" s="115"/>
      <c r="AG37" s="115"/>
      <c r="AH37" s="115"/>
      <c r="AI37" s="115"/>
      <c r="AJ37" s="115"/>
      <c r="AK37" s="115"/>
      <c r="AL37" s="115"/>
      <c r="AM37" s="115" t="s">
        <v>91</v>
      </c>
      <c r="AN37" s="115"/>
      <c r="AO37" s="115"/>
      <c r="AP37" s="115"/>
      <c r="AQ37" s="115"/>
      <c r="AR37" s="115"/>
      <c r="AS37" s="115"/>
      <c r="AT37" s="115"/>
      <c r="AU37" s="115"/>
      <c r="AV37" s="115"/>
      <c r="AW37" s="115"/>
      <c r="AX37" s="115"/>
      <c r="AY37" s="109"/>
    </row>
    <row r="38" spans="2:51" ht="25.9" customHeight="1" x14ac:dyDescent="0.45">
      <c r="B38" s="109"/>
      <c r="C38" s="114">
        <f>ROUND('Rekenmodel (excel)'!C35,-4)</f>
        <v>590000</v>
      </c>
      <c r="D38" s="114"/>
      <c r="E38" s="114"/>
      <c r="F38" s="114"/>
      <c r="G38" s="114"/>
      <c r="H38" s="114"/>
      <c r="I38" s="114"/>
      <c r="J38" s="114"/>
      <c r="K38" s="114"/>
      <c r="L38" s="114"/>
      <c r="M38" s="114"/>
      <c r="N38" s="114"/>
      <c r="O38" s="114">
        <f>ROUND('Rekenmodel (excel)'!G35,-3)</f>
        <v>86000</v>
      </c>
      <c r="P38" s="114"/>
      <c r="Q38" s="114"/>
      <c r="R38" s="114"/>
      <c r="S38" s="114"/>
      <c r="T38" s="114"/>
      <c r="U38" s="114"/>
      <c r="V38" s="114"/>
      <c r="W38" s="114"/>
      <c r="X38" s="114"/>
      <c r="Y38" s="114"/>
      <c r="Z38" s="114"/>
      <c r="AA38" s="114">
        <f>ROUND('Rekenmodel (excel)'!K35,-3)</f>
        <v>448000</v>
      </c>
      <c r="AB38" s="114"/>
      <c r="AC38" s="114"/>
      <c r="AD38" s="114"/>
      <c r="AE38" s="114"/>
      <c r="AF38" s="114"/>
      <c r="AG38" s="114"/>
      <c r="AH38" s="114"/>
      <c r="AI38" s="114"/>
      <c r="AJ38" s="114"/>
      <c r="AK38" s="114"/>
      <c r="AL38" s="114"/>
      <c r="AM38" s="114">
        <f>ROUND('Rekenmodel (excel)'!O35,-3)</f>
        <v>59000</v>
      </c>
      <c r="AN38" s="114"/>
      <c r="AO38" s="114"/>
      <c r="AP38" s="114"/>
      <c r="AQ38" s="114"/>
      <c r="AR38" s="114"/>
      <c r="AS38" s="114"/>
      <c r="AT38" s="114"/>
      <c r="AU38" s="114"/>
      <c r="AV38" s="114"/>
      <c r="AW38" s="114"/>
      <c r="AX38" s="114"/>
      <c r="AY38" s="109"/>
    </row>
    <row r="39" spans="2:51" x14ac:dyDescent="0.45">
      <c r="B39" s="109"/>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9"/>
    </row>
    <row r="40" spans="2:51" x14ac:dyDescent="0.45">
      <c r="B40" s="109"/>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9"/>
    </row>
    <row r="41" spans="2:51" x14ac:dyDescent="0.45">
      <c r="B41" s="109"/>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9"/>
    </row>
    <row r="42" spans="2:51" x14ac:dyDescent="0.45">
      <c r="B42" s="109"/>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9"/>
    </row>
    <row r="43" spans="2:51" x14ac:dyDescent="0.45">
      <c r="B43" s="109"/>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9"/>
    </row>
    <row r="44" spans="2:51" x14ac:dyDescent="0.45">
      <c r="B44" s="109"/>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9"/>
    </row>
    <row r="45" spans="2:51" x14ac:dyDescent="0.45">
      <c r="B45" s="109"/>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9"/>
    </row>
    <row r="46" spans="2:51" x14ac:dyDescent="0.45">
      <c r="B46" s="109"/>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9"/>
    </row>
    <row r="47" spans="2:51" x14ac:dyDescent="0.45">
      <c r="B47" s="109"/>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9"/>
    </row>
    <row r="48" spans="2:51" x14ac:dyDescent="0.45">
      <c r="B48" s="109"/>
      <c r="C48" s="104"/>
      <c r="D48" s="104"/>
      <c r="E48" s="104"/>
      <c r="F48" s="104"/>
      <c r="G48" s="104"/>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9"/>
    </row>
    <row r="49" spans="2:51" x14ac:dyDescent="0.45">
      <c r="B49" s="109"/>
      <c r="C49" s="104"/>
      <c r="D49" s="104"/>
      <c r="E49" s="104"/>
      <c r="F49" s="104"/>
      <c r="G49" s="104"/>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9"/>
    </row>
    <row r="50" spans="2:51" x14ac:dyDescent="0.45">
      <c r="B50" s="109"/>
      <c r="C50" s="104"/>
      <c r="D50" s="104"/>
      <c r="E50" s="104"/>
      <c r="F50" s="104"/>
      <c r="G50" s="104"/>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9"/>
    </row>
    <row r="51" spans="2:51" x14ac:dyDescent="0.45">
      <c r="B51" s="109"/>
      <c r="C51" s="104"/>
      <c r="D51" s="104"/>
      <c r="E51" s="104"/>
      <c r="F51" s="104"/>
      <c r="G51" s="104"/>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9"/>
    </row>
    <row r="52" spans="2:51" x14ac:dyDescent="0.45">
      <c r="B52" s="109"/>
      <c r="C52" s="104"/>
      <c r="D52" s="104"/>
      <c r="E52" s="104"/>
      <c r="F52" s="104"/>
      <c r="G52" s="104"/>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9"/>
    </row>
    <row r="53" spans="2:51" x14ac:dyDescent="0.45">
      <c r="B53" s="109"/>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9"/>
    </row>
    <row r="54" spans="2:51" x14ac:dyDescent="0.45">
      <c r="B54" s="109"/>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9"/>
    </row>
    <row r="55" spans="2:51" x14ac:dyDescent="0.45">
      <c r="B55" s="109"/>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9"/>
    </row>
    <row r="56" spans="2:51" x14ac:dyDescent="0.45">
      <c r="B56" s="109"/>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9"/>
    </row>
    <row r="57" spans="2:51" x14ac:dyDescent="0.45">
      <c r="B57" s="109"/>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9"/>
    </row>
    <row r="58" spans="2:51" x14ac:dyDescent="0.45">
      <c r="B58" s="109"/>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9"/>
    </row>
    <row r="59" spans="2:51" x14ac:dyDescent="0.45">
      <c r="B59" s="109"/>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9"/>
    </row>
    <row r="60" spans="2:51" x14ac:dyDescent="0.45">
      <c r="B60" s="109"/>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9"/>
    </row>
    <row r="61" spans="2:51" x14ac:dyDescent="0.45">
      <c r="B61" s="109"/>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9"/>
    </row>
    <row r="62" spans="2:51" x14ac:dyDescent="0.45">
      <c r="B62" s="109"/>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9"/>
    </row>
    <row r="63" spans="2:51" ht="8.65" customHeight="1" x14ac:dyDescent="0.45">
      <c r="B63" s="109"/>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09"/>
    </row>
  </sheetData>
  <sheetProtection algorithmName="SHA-512" hashValue="VtV5bzMhYjD50V72yJUNMWcWp2wbEjpClFUjPFwPstPeMeoJmAYkgVnMGfL7+jw8P1VU7jUpGTZo2z781Qv4og==" saltValue="K/3IVnDeRifH84cBuGhpzw==" spinCount="100000" sheet="1" objects="1" scenarios="1" selectLockedCells="1"/>
  <mergeCells count="54">
    <mergeCell ref="C17:N17"/>
    <mergeCell ref="O17:Z17"/>
    <mergeCell ref="AA17:AL17"/>
    <mergeCell ref="AM17:AX17"/>
    <mergeCell ref="C18:N18"/>
    <mergeCell ref="O18:Z18"/>
    <mergeCell ref="AA18:AL18"/>
    <mergeCell ref="AM18:AX18"/>
    <mergeCell ref="AO13:AS13"/>
    <mergeCell ref="O5:U5"/>
    <mergeCell ref="X5:AD5"/>
    <mergeCell ref="AG5:AM5"/>
    <mergeCell ref="AP5:AV5"/>
    <mergeCell ref="AP9:AV9"/>
    <mergeCell ref="AG9:AM9"/>
    <mergeCell ref="X9:AD9"/>
    <mergeCell ref="O9:U9"/>
    <mergeCell ref="C13:G13"/>
    <mergeCell ref="M13:Q13"/>
    <mergeCell ref="T13:X13"/>
    <mergeCell ref="AA13:AE13"/>
    <mergeCell ref="AH13:AL13"/>
    <mergeCell ref="C28:N28"/>
    <mergeCell ref="O28:Z28"/>
    <mergeCell ref="AA28:AL28"/>
    <mergeCell ref="AM28:AX28"/>
    <mergeCell ref="AM29:AX29"/>
    <mergeCell ref="AA29:AL29"/>
    <mergeCell ref="O29:Z29"/>
    <mergeCell ref="C29:N29"/>
    <mergeCell ref="C31:N31"/>
    <mergeCell ref="O31:Z31"/>
    <mergeCell ref="AA31:AL31"/>
    <mergeCell ref="AM31:AX31"/>
    <mergeCell ref="C34:N34"/>
    <mergeCell ref="O34:Z34"/>
    <mergeCell ref="AA34:AL34"/>
    <mergeCell ref="AM34:AX34"/>
    <mergeCell ref="C32:N32"/>
    <mergeCell ref="O32:Z32"/>
    <mergeCell ref="AA32:AL32"/>
    <mergeCell ref="AM32:AX32"/>
    <mergeCell ref="C35:N35"/>
    <mergeCell ref="O35:Z35"/>
    <mergeCell ref="AA35:AL35"/>
    <mergeCell ref="AM35:AX35"/>
    <mergeCell ref="C38:N38"/>
    <mergeCell ref="O38:Z38"/>
    <mergeCell ref="AA38:AL38"/>
    <mergeCell ref="AM38:AX38"/>
    <mergeCell ref="C37:N37"/>
    <mergeCell ref="O37:Z37"/>
    <mergeCell ref="AA37:AL37"/>
    <mergeCell ref="AM37:AX37"/>
  </mergeCells>
  <dataValidations count="6">
    <dataValidation type="list" allowBlank="1" showInputMessage="1" showErrorMessage="1" sqref="AP9:AV9" xr:uid="{425A88DC-353B-4B55-B6D0-DF88C2018FF7}">
      <formula1>"Ja,Nee"</formula1>
    </dataValidation>
    <dataValidation type="whole" allowBlank="1" showInputMessage="1" showErrorMessage="1" errorTitle="Invulfout" error="Vul een waarde in vanaf 2020 tot 2030." sqref="O5:U5" xr:uid="{C7820CAC-BDBC-4B21-A143-360D1F1F1F66}">
      <formula1>2020</formula1>
      <formula2>2030</formula2>
    </dataValidation>
    <dataValidation type="whole" allowBlank="1" showInputMessage="1" showErrorMessage="1" errorTitle="Invulfout" error="Waarde dient maximaal 2050 te zijn." sqref="X5:AD5" xr:uid="{7874A017-457A-49EB-93C5-D7DF549A559D}">
      <formula1>O5+5</formula1>
      <formula2>2050</formula2>
    </dataValidation>
    <dataValidation type="whole" allowBlank="1" showInputMessage="1" showErrorMessage="1" errorTitle="Invulfout" error="Waarde dient tussen 20 en 60 te liggen. Normaal gesproken is het afschrijftermijn op gebouwen 40 jaar." sqref="AG5:AM5" xr:uid="{CCBB97C7-CA45-4064-956B-72F7CB6C0858}">
      <formula1>20</formula1>
      <formula2>60</formula2>
    </dataValidation>
    <dataValidation type="whole" allowBlank="1" showInputMessage="1" showErrorMessage="1" errorTitle="Invulfout" error="Het afschrijftermijn van additionele verduurzamingsmaatregelen ligt meestal op 20 jaar. Soms wordt er door gemeenten 15 jaar aangehouden." sqref="AP5:AV5" xr:uid="{1F401A43-6C74-4497-BBDA-367101E396D1}">
      <formula1>1</formula1>
      <formula2>50</formula2>
    </dataValidation>
    <dataValidation allowBlank="1" showInputMessage="1" showErrorMessage="1" errorTitle="Invulfout" error="De langelijke vernieuwingsgraad ligt op 1,33% (100%/75jaar). Het percentage reguliere vervanging (blauw) dient gelijk te zijn aan het te vervangen gebouwoppervlak voor het behalen van de CO2 reductie doelstelling." sqref="O9:U9" xr:uid="{DAA2A9BB-5C0F-4FFC-8122-1E539AD0F69C}"/>
  </dataValidations>
  <pageMargins left="0.7" right="0.7" top="0.75" bottom="0.75" header="0.3" footer="0.3"/>
  <pageSetup paperSize="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5D618-93B4-4C21-B41F-F47BC8F7169A}">
  <sheetPr>
    <tabColor theme="4" tint="0.79998168889431442"/>
  </sheetPr>
  <dimension ref="B4:V117"/>
  <sheetViews>
    <sheetView showGridLines="0" topLeftCell="A7" zoomScale="60" zoomScaleNormal="60" workbookViewId="0">
      <selection activeCell="C12" sqref="C12"/>
    </sheetView>
  </sheetViews>
  <sheetFormatPr defaultRowHeight="16.5" x14ac:dyDescent="0.45"/>
  <cols>
    <col min="1" max="1" width="5" customWidth="1"/>
    <col min="2" max="2" width="26.5" customWidth="1"/>
    <col min="3" max="3" width="16.75" customWidth="1"/>
    <col min="4" max="4" width="7" style="2" customWidth="1"/>
    <col min="5" max="5" width="16.4140625" customWidth="1"/>
    <col min="6" max="6" width="11.08203125" customWidth="1"/>
    <col min="7" max="7" width="17.1640625" customWidth="1"/>
    <col min="8" max="8" width="7.08203125" style="2" customWidth="1"/>
    <col min="9" max="9" width="16.4140625" customWidth="1"/>
    <col min="10" max="10" width="11.1640625" customWidth="1"/>
    <col min="11" max="11" width="17.1640625" customWidth="1"/>
    <col min="12" max="12" width="7.08203125" style="2" customWidth="1"/>
    <col min="13" max="13" width="16.4140625" customWidth="1"/>
    <col min="14" max="14" width="11.1640625" customWidth="1"/>
    <col min="15" max="15" width="17.1640625" customWidth="1"/>
    <col min="16" max="16" width="4.1640625" customWidth="1"/>
    <col min="17" max="17" width="17.58203125" customWidth="1"/>
    <col min="18" max="18" width="35.83203125" bestFit="1" customWidth="1"/>
    <col min="19" max="19" width="9.75" customWidth="1"/>
    <col min="20" max="20" width="11.1640625" bestFit="1" customWidth="1"/>
    <col min="21" max="21" width="9.75" bestFit="1" customWidth="1"/>
    <col min="22" max="22" width="14.6640625" bestFit="1" customWidth="1"/>
  </cols>
  <sheetData>
    <row r="4" spans="2:22" x14ac:dyDescent="0.45">
      <c r="B4" s="4" t="s">
        <v>14</v>
      </c>
      <c r="K4" s="41"/>
    </row>
    <row r="5" spans="2:22" x14ac:dyDescent="0.45">
      <c r="B5" s="5" t="s">
        <v>15</v>
      </c>
      <c r="C5" s="60">
        <f>Rekenmodel!$X$5</f>
        <v>2050</v>
      </c>
    </row>
    <row r="6" spans="2:22" x14ac:dyDescent="0.45">
      <c r="B6" s="57" t="s">
        <v>27</v>
      </c>
      <c r="C6" s="61">
        <f>Rekenmodel!$O$5</f>
        <v>2020</v>
      </c>
    </row>
    <row r="7" spans="2:22" x14ac:dyDescent="0.45">
      <c r="B7" s="7" t="s">
        <v>16</v>
      </c>
      <c r="C7" s="8">
        <f>C5-C6</f>
        <v>30</v>
      </c>
    </row>
    <row r="8" spans="2:22" x14ac:dyDescent="0.45">
      <c r="B8" s="7" t="s">
        <v>28</v>
      </c>
      <c r="C8" s="62">
        <f>Rekenmodel!$O$9</f>
        <v>1.3299999999999999E-2</v>
      </c>
      <c r="K8" s="51"/>
    </row>
    <row r="9" spans="2:22" x14ac:dyDescent="0.45">
      <c r="B9" s="69" t="s">
        <v>17</v>
      </c>
      <c r="C9" s="58"/>
      <c r="K9" s="51"/>
    </row>
    <row r="10" spans="2:22" x14ac:dyDescent="0.45">
      <c r="B10" s="11" t="s">
        <v>30</v>
      </c>
      <c r="C10" s="61">
        <f>Rekenmodel!$AG$5</f>
        <v>40</v>
      </c>
      <c r="K10" s="51"/>
    </row>
    <row r="11" spans="2:22" x14ac:dyDescent="0.45">
      <c r="B11" s="11" t="s">
        <v>7</v>
      </c>
      <c r="C11" s="68">
        <f>Rekenmodel!$AP$5</f>
        <v>20</v>
      </c>
      <c r="L11"/>
      <c r="N11" s="2"/>
    </row>
    <row r="12" spans="2:22" x14ac:dyDescent="0.45">
      <c r="B12" s="7" t="s">
        <v>33</v>
      </c>
      <c r="C12" s="80">
        <f>Rekenmodel!$X$9</f>
        <v>0.02</v>
      </c>
      <c r="K12" s="41"/>
    </row>
    <row r="13" spans="2:22" x14ac:dyDescent="0.45">
      <c r="B13" s="9" t="s">
        <v>21</v>
      </c>
      <c r="C13" s="59">
        <v>0.15</v>
      </c>
    </row>
    <row r="14" spans="2:22" x14ac:dyDescent="0.45">
      <c r="B14" s="70" t="s">
        <v>31</v>
      </c>
      <c r="C14" s="71"/>
    </row>
    <row r="16" spans="2:22" ht="17.149999999999999" customHeight="1" x14ac:dyDescent="0.45">
      <c r="B16" s="141" t="s">
        <v>2</v>
      </c>
      <c r="C16" s="6"/>
      <c r="D16" s="14" t="s">
        <v>5</v>
      </c>
      <c r="E16" s="15"/>
      <c r="F16" s="143" t="s">
        <v>1</v>
      </c>
      <c r="G16" s="149" t="s">
        <v>18</v>
      </c>
      <c r="H16" s="16" t="s">
        <v>7</v>
      </c>
      <c r="I16" s="17"/>
      <c r="J16" s="145" t="s">
        <v>1</v>
      </c>
      <c r="K16" s="151" t="s">
        <v>18</v>
      </c>
      <c r="L16" s="18" t="s">
        <v>8</v>
      </c>
      <c r="M16" s="19"/>
      <c r="N16" s="147" t="s">
        <v>1</v>
      </c>
      <c r="O16" s="139" t="s">
        <v>18</v>
      </c>
      <c r="U16" s="1"/>
      <c r="V16" s="3"/>
    </row>
    <row r="17" spans="2:22" x14ac:dyDescent="0.45">
      <c r="B17" s="142"/>
      <c r="C17" s="35" t="s">
        <v>13</v>
      </c>
      <c r="D17" s="29" t="s">
        <v>4</v>
      </c>
      <c r="E17" s="30" t="s">
        <v>6</v>
      </c>
      <c r="F17" s="144"/>
      <c r="G17" s="150"/>
      <c r="H17" s="31" t="s">
        <v>4</v>
      </c>
      <c r="I17" s="32" t="s">
        <v>6</v>
      </c>
      <c r="J17" s="146"/>
      <c r="K17" s="152"/>
      <c r="L17" s="33" t="s">
        <v>4</v>
      </c>
      <c r="M17" s="34" t="s">
        <v>6</v>
      </c>
      <c r="N17" s="148"/>
      <c r="O17" s="140"/>
      <c r="R17" t="s">
        <v>29</v>
      </c>
      <c r="S17" t="s">
        <v>75</v>
      </c>
      <c r="T17" t="s">
        <v>76</v>
      </c>
      <c r="U17" s="1" t="s">
        <v>77</v>
      </c>
      <c r="V17" s="3" t="s">
        <v>47</v>
      </c>
    </row>
    <row r="18" spans="2:22" x14ac:dyDescent="0.45">
      <c r="B18" s="11" t="s">
        <v>0</v>
      </c>
      <c r="C18" s="63">
        <f>Rekenmodel!C13</f>
        <v>3000</v>
      </c>
      <c r="D18" s="52"/>
      <c r="E18" s="21">
        <f t="shared" ref="E18:E23" si="0">C18*$D$24</f>
        <v>1197</v>
      </c>
      <c r="F18" s="23"/>
      <c r="G18" s="12">
        <f t="shared" ref="G18:G23" si="1">E18*$F$24</f>
        <v>167580</v>
      </c>
      <c r="H18" s="22"/>
      <c r="I18" s="21">
        <f t="shared" ref="I18:I23" si="2">C18*$H$24</f>
        <v>1263.0000000000002</v>
      </c>
      <c r="J18" s="23"/>
      <c r="K18" s="12">
        <f t="shared" ref="K18:K23" si="3">I18*$J$24</f>
        <v>751485.00000000012</v>
      </c>
      <c r="L18" s="22"/>
      <c r="M18" s="21">
        <f t="shared" ref="M18:M23" si="4">C18*$L$24</f>
        <v>539.99999999999977</v>
      </c>
      <c r="N18" s="23"/>
      <c r="O18" s="12">
        <f t="shared" ref="O18:O23" si="5">M18*$N$24</f>
        <v>86939.999999999956</v>
      </c>
      <c r="R18" t="str">
        <f>B18</f>
        <v>Ambtelijke huisvesting</v>
      </c>
      <c r="S18" s="3">
        <f>G18</f>
        <v>167580</v>
      </c>
      <c r="T18" s="3">
        <f>K18</f>
        <v>751485.00000000012</v>
      </c>
      <c r="U18" s="1">
        <f>O18</f>
        <v>86939.999999999956</v>
      </c>
      <c r="V18" s="3">
        <f>S18+T18+U18</f>
        <v>1006005.0000000001</v>
      </c>
    </row>
    <row r="19" spans="2:22" x14ac:dyDescent="0.45">
      <c r="B19" s="11" t="s">
        <v>3</v>
      </c>
      <c r="C19" s="64">
        <f>Rekenmodel!M13</f>
        <v>12000</v>
      </c>
      <c r="D19" s="42"/>
      <c r="E19" s="21">
        <f>C19*$D$24</f>
        <v>4788</v>
      </c>
      <c r="F19" s="23"/>
      <c r="G19" s="12">
        <f t="shared" si="1"/>
        <v>670320</v>
      </c>
      <c r="H19" s="22"/>
      <c r="I19" s="21">
        <f t="shared" si="2"/>
        <v>5052.0000000000009</v>
      </c>
      <c r="J19" s="23"/>
      <c r="K19" s="12">
        <f t="shared" si="3"/>
        <v>3005940.0000000005</v>
      </c>
      <c r="L19" s="22"/>
      <c r="M19" s="21">
        <f t="shared" si="4"/>
        <v>2159.9999999999991</v>
      </c>
      <c r="N19" s="23"/>
      <c r="O19" s="12">
        <f t="shared" si="5"/>
        <v>347759.99999999983</v>
      </c>
      <c r="R19" t="str">
        <f t="shared" ref="R19:R23" si="6">B19</f>
        <v>Onderwijs</v>
      </c>
      <c r="S19" s="3">
        <f t="shared" ref="S19:S23" si="7">G19</f>
        <v>670320</v>
      </c>
      <c r="T19" s="3">
        <f t="shared" ref="T19:T23" si="8">K19</f>
        <v>3005940.0000000005</v>
      </c>
      <c r="U19" s="1">
        <f t="shared" ref="U19:U23" si="9">O19</f>
        <v>347759.99999999983</v>
      </c>
      <c r="V19" s="3">
        <f t="shared" ref="V19:V24" si="10">S19+T19+U19</f>
        <v>4024020.0000000005</v>
      </c>
    </row>
    <row r="20" spans="2:22" x14ac:dyDescent="0.45">
      <c r="B20" s="11" t="s">
        <v>11</v>
      </c>
      <c r="C20" s="64">
        <f>Rekenmodel!T13</f>
        <v>9000</v>
      </c>
      <c r="D20" s="42"/>
      <c r="E20" s="21">
        <f t="shared" si="0"/>
        <v>3590.9999999999995</v>
      </c>
      <c r="F20" s="23"/>
      <c r="G20" s="12">
        <f t="shared" si="1"/>
        <v>502739.99999999994</v>
      </c>
      <c r="H20" s="22"/>
      <c r="I20" s="21">
        <f t="shared" si="2"/>
        <v>3789.0000000000005</v>
      </c>
      <c r="J20" s="23"/>
      <c r="K20" s="12">
        <f t="shared" si="3"/>
        <v>2254455.0000000005</v>
      </c>
      <c r="L20" s="22"/>
      <c r="M20" s="21">
        <f t="shared" si="4"/>
        <v>1619.9999999999995</v>
      </c>
      <c r="N20" s="23"/>
      <c r="O20" s="12">
        <f t="shared" si="5"/>
        <v>260819.99999999991</v>
      </c>
      <c r="R20" t="str">
        <f t="shared" si="6"/>
        <v>Sport</v>
      </c>
      <c r="S20" s="3">
        <f t="shared" si="7"/>
        <v>502739.99999999994</v>
      </c>
      <c r="T20" s="3">
        <f t="shared" si="8"/>
        <v>2254455.0000000005</v>
      </c>
      <c r="U20" s="1">
        <f t="shared" si="9"/>
        <v>260819.99999999991</v>
      </c>
      <c r="V20" s="3">
        <f t="shared" si="10"/>
        <v>3018015.0000000005</v>
      </c>
    </row>
    <row r="21" spans="2:22" x14ac:dyDescent="0.45">
      <c r="B21" s="11" t="s">
        <v>10</v>
      </c>
      <c r="C21" s="64">
        <f>Rekenmodel!AA13</f>
        <v>8000</v>
      </c>
      <c r="D21" s="42"/>
      <c r="E21" s="21">
        <f t="shared" si="0"/>
        <v>3191.9999999999995</v>
      </c>
      <c r="F21" s="23"/>
      <c r="G21" s="12">
        <f t="shared" si="1"/>
        <v>446879.99999999994</v>
      </c>
      <c r="H21" s="22"/>
      <c r="I21" s="21">
        <f t="shared" si="2"/>
        <v>3368.0000000000005</v>
      </c>
      <c r="J21" s="23"/>
      <c r="K21" s="12">
        <f t="shared" si="3"/>
        <v>2003960.0000000002</v>
      </c>
      <c r="L21" s="22"/>
      <c r="M21" s="21">
        <f t="shared" si="4"/>
        <v>1439.9999999999995</v>
      </c>
      <c r="N21" s="23"/>
      <c r="O21" s="12">
        <f t="shared" si="5"/>
        <v>231839.99999999991</v>
      </c>
      <c r="R21" t="str">
        <f t="shared" si="6"/>
        <v>Cultuur</v>
      </c>
      <c r="S21" s="3">
        <f t="shared" si="7"/>
        <v>446879.99999999994</v>
      </c>
      <c r="T21" s="3">
        <f t="shared" si="8"/>
        <v>2003960.0000000002</v>
      </c>
      <c r="U21" s="1">
        <f t="shared" si="9"/>
        <v>231839.99999999991</v>
      </c>
      <c r="V21" s="3">
        <f t="shared" si="10"/>
        <v>2682680</v>
      </c>
    </row>
    <row r="22" spans="2:22" x14ac:dyDescent="0.45">
      <c r="B22" s="11" t="s">
        <v>9</v>
      </c>
      <c r="C22" s="64">
        <f>Rekenmodel!AH13</f>
        <v>5000</v>
      </c>
      <c r="D22" s="42"/>
      <c r="E22" s="21">
        <f t="shared" si="0"/>
        <v>1994.9999999999998</v>
      </c>
      <c r="F22" s="23"/>
      <c r="G22" s="12">
        <f t="shared" si="1"/>
        <v>279299.99999999994</v>
      </c>
      <c r="H22" s="22"/>
      <c r="I22" s="21">
        <f t="shared" si="2"/>
        <v>2105</v>
      </c>
      <c r="J22" s="23"/>
      <c r="K22" s="12">
        <f t="shared" si="3"/>
        <v>1252475</v>
      </c>
      <c r="L22" s="22"/>
      <c r="M22" s="21">
        <f t="shared" si="4"/>
        <v>899.99999999999966</v>
      </c>
      <c r="N22" s="23"/>
      <c r="O22" s="12">
        <f t="shared" si="5"/>
        <v>144899.99999999994</v>
      </c>
      <c r="R22" t="str">
        <f t="shared" si="6"/>
        <v>Welzijn</v>
      </c>
      <c r="S22" s="3">
        <f t="shared" si="7"/>
        <v>279299.99999999994</v>
      </c>
      <c r="T22" s="3">
        <f t="shared" si="8"/>
        <v>1252475</v>
      </c>
      <c r="U22" s="1">
        <f t="shared" si="9"/>
        <v>144899.99999999994</v>
      </c>
      <c r="V22" s="3">
        <f t="shared" si="10"/>
        <v>1676675</v>
      </c>
    </row>
    <row r="23" spans="2:22" ht="17" thickBot="1" x14ac:dyDescent="0.5">
      <c r="B23" s="50" t="s">
        <v>12</v>
      </c>
      <c r="C23" s="65">
        <f>Rekenmodel!AO13</f>
        <v>7000</v>
      </c>
      <c r="D23" s="54"/>
      <c r="E23" s="43">
        <f t="shared" si="0"/>
        <v>2792.9999999999995</v>
      </c>
      <c r="F23" s="44"/>
      <c r="G23" s="45">
        <f t="shared" si="1"/>
        <v>391019.99999999994</v>
      </c>
      <c r="H23" s="46"/>
      <c r="I23" s="43">
        <f t="shared" si="2"/>
        <v>2947.0000000000005</v>
      </c>
      <c r="J23" s="44"/>
      <c r="K23" s="45">
        <f t="shared" si="3"/>
        <v>1753465.0000000002</v>
      </c>
      <c r="L23" s="46"/>
      <c r="M23" s="43">
        <f t="shared" si="4"/>
        <v>1259.9999999999995</v>
      </c>
      <c r="N23" s="44"/>
      <c r="O23" s="45">
        <f t="shared" si="5"/>
        <v>202859.99999999991</v>
      </c>
      <c r="R23" t="str">
        <f t="shared" si="6"/>
        <v>Overig gemeentelijk bezit</v>
      </c>
      <c r="S23" s="3">
        <f t="shared" si="7"/>
        <v>391019.99999999994</v>
      </c>
      <c r="T23" s="3">
        <f t="shared" si="8"/>
        <v>1753465.0000000002</v>
      </c>
      <c r="U23" s="1">
        <f t="shared" si="9"/>
        <v>202859.99999999991</v>
      </c>
      <c r="V23" s="3">
        <f t="shared" si="10"/>
        <v>2347345</v>
      </c>
    </row>
    <row r="24" spans="2:22" ht="17" thickTop="1" x14ac:dyDescent="0.45">
      <c r="B24" s="13" t="s">
        <v>19</v>
      </c>
      <c r="C24" s="36">
        <f>SUM(C18:C23)</f>
        <v>44000</v>
      </c>
      <c r="D24" s="53">
        <f>$C$7*$C$8</f>
        <v>0.39899999999999997</v>
      </c>
      <c r="E24" s="37">
        <f>SUM(E18:E23)</f>
        <v>17556</v>
      </c>
      <c r="F24" s="27">
        <v>140</v>
      </c>
      <c r="G24" s="28">
        <f>SUM(G18:G23)</f>
        <v>2457840</v>
      </c>
      <c r="H24" s="25">
        <f>(40%-$D$24)+42%</f>
        <v>0.42100000000000004</v>
      </c>
      <c r="I24" s="37">
        <f>SUM(I18:I23)</f>
        <v>18524.000000000004</v>
      </c>
      <c r="J24" s="27">
        <v>595</v>
      </c>
      <c r="K24" s="28">
        <f>SUM(K18:K23)</f>
        <v>11021780</v>
      </c>
      <c r="L24" s="25">
        <f>100%-D24-H24</f>
        <v>0.17999999999999994</v>
      </c>
      <c r="M24" s="37">
        <f>SUM(M18:M23)</f>
        <v>7919.9999999999982</v>
      </c>
      <c r="N24" s="27">
        <v>161</v>
      </c>
      <c r="O24" s="28">
        <f>SUM(O18:O23)</f>
        <v>1275119.9999999995</v>
      </c>
      <c r="R24" t="s">
        <v>74</v>
      </c>
      <c r="S24" s="3">
        <f>G27</f>
        <v>0</v>
      </c>
      <c r="T24" s="3">
        <f>K26+K27</f>
        <v>188495.99999999997</v>
      </c>
      <c r="U24" s="1">
        <f>O26+O27</f>
        <v>204019.19999999998</v>
      </c>
      <c r="V24" s="3">
        <f t="shared" si="10"/>
        <v>392515.19999999995</v>
      </c>
    </row>
    <row r="25" spans="2:22" ht="10.25" customHeight="1" x14ac:dyDescent="0.45">
      <c r="B25" s="11"/>
      <c r="C25" s="47"/>
      <c r="D25" s="22"/>
      <c r="E25" s="21"/>
      <c r="F25" s="48"/>
      <c r="G25" s="48"/>
      <c r="H25" s="22"/>
      <c r="I25" s="21"/>
      <c r="J25" s="48"/>
      <c r="K25" s="48"/>
      <c r="L25" s="22"/>
      <c r="M25" s="21"/>
      <c r="N25" s="48"/>
      <c r="O25" s="49"/>
      <c r="U25" s="1"/>
      <c r="V25" s="3"/>
    </row>
    <row r="26" spans="2:22" x14ac:dyDescent="0.45">
      <c r="B26" s="11" t="s">
        <v>26</v>
      </c>
      <c r="C26" s="81">
        <f>Rekenmodel!AG9</f>
        <v>3.5999999999999997E-2</v>
      </c>
      <c r="D26" s="22"/>
      <c r="E26" s="21">
        <f>C24*C26</f>
        <v>1583.9999999999998</v>
      </c>
      <c r="F26" s="48" t="s">
        <v>25</v>
      </c>
      <c r="G26" s="48"/>
      <c r="H26" s="66">
        <v>0.2</v>
      </c>
      <c r="I26" s="21">
        <f>$E$26*H26</f>
        <v>316.79999999999995</v>
      </c>
      <c r="J26" s="48">
        <f>J24</f>
        <v>595</v>
      </c>
      <c r="K26" s="48">
        <f>I26*J26</f>
        <v>188495.99999999997</v>
      </c>
      <c r="L26" s="22">
        <f>100%-H26</f>
        <v>0.8</v>
      </c>
      <c r="M26" s="21">
        <f>$E$26*L26</f>
        <v>1267.1999999999998</v>
      </c>
      <c r="N26" s="48">
        <f>N24</f>
        <v>161</v>
      </c>
      <c r="O26" s="49">
        <f>M26*N26</f>
        <v>204019.19999999998</v>
      </c>
      <c r="Q26" s="55"/>
      <c r="R26" s="55"/>
      <c r="U26" s="1"/>
      <c r="V26" s="3"/>
    </row>
    <row r="27" spans="2:22" ht="17" thickBot="1" x14ac:dyDescent="0.5">
      <c r="B27" s="11" t="s">
        <v>20</v>
      </c>
      <c r="C27" s="67" t="str">
        <f>Rekenmodel!AP9</f>
        <v>Nee</v>
      </c>
      <c r="D27" s="22"/>
      <c r="E27" s="20"/>
      <c r="F27" s="20"/>
      <c r="G27" s="44">
        <f>IF($C$27="Ja",G24*($C$13),0)</f>
        <v>0</v>
      </c>
      <c r="H27" s="22"/>
      <c r="I27" s="20"/>
      <c r="J27" s="23"/>
      <c r="K27" s="44">
        <f>IF($C$27="Ja",K24*($C$13),0)</f>
        <v>0</v>
      </c>
      <c r="L27" s="22"/>
      <c r="M27" s="20"/>
      <c r="N27" s="20"/>
      <c r="O27" s="45">
        <f>IF($C$27="Ja",O24*($C$13),0)</f>
        <v>0</v>
      </c>
      <c r="Q27" s="56"/>
      <c r="R27" s="55"/>
      <c r="U27" s="1"/>
      <c r="V27" s="3"/>
    </row>
    <row r="28" spans="2:22" ht="17" thickTop="1" x14ac:dyDescent="0.45">
      <c r="B28" s="13" t="s">
        <v>29</v>
      </c>
      <c r="C28" s="24"/>
      <c r="D28" s="25"/>
      <c r="E28" s="26"/>
      <c r="F28" s="26"/>
      <c r="G28" s="27">
        <f>G24+G27</f>
        <v>2457840</v>
      </c>
      <c r="H28" s="25"/>
      <c r="I28" s="26"/>
      <c r="J28" s="24"/>
      <c r="K28" s="24">
        <f>K24+K26+K27</f>
        <v>11210276</v>
      </c>
      <c r="L28" s="25"/>
      <c r="M28" s="26"/>
      <c r="N28" s="26"/>
      <c r="O28" s="28">
        <f>O24+O26+O27</f>
        <v>1479139.1999999995</v>
      </c>
      <c r="Q28" s="56"/>
      <c r="R28" s="55"/>
      <c r="U28" s="1"/>
      <c r="V28" s="3"/>
    </row>
    <row r="29" spans="2:22" x14ac:dyDescent="0.45">
      <c r="B29" s="72"/>
      <c r="C29" s="73"/>
      <c r="D29" s="71"/>
      <c r="E29" s="72"/>
      <c r="F29" s="72"/>
      <c r="G29" s="74"/>
      <c r="H29" s="71"/>
      <c r="I29" s="72"/>
      <c r="J29" s="73"/>
      <c r="K29" s="73"/>
      <c r="L29" s="71"/>
      <c r="M29" s="72"/>
      <c r="N29" s="72"/>
      <c r="O29" s="74"/>
      <c r="Q29" s="56"/>
      <c r="R29" s="55"/>
      <c r="U29" s="1"/>
      <c r="V29" s="3"/>
    </row>
    <row r="30" spans="2:22" x14ac:dyDescent="0.45">
      <c r="Q30" s="55"/>
      <c r="R30" s="55"/>
      <c r="U30" s="1"/>
      <c r="V30" s="3"/>
    </row>
    <row r="31" spans="2:22" x14ac:dyDescent="0.45">
      <c r="B31" s="41" t="s">
        <v>24</v>
      </c>
      <c r="C31" s="1" t="s">
        <v>18</v>
      </c>
      <c r="G31" s="79" t="s">
        <v>5</v>
      </c>
      <c r="J31" s="1"/>
      <c r="K31" s="79" t="s">
        <v>7</v>
      </c>
      <c r="O31" s="78" t="s">
        <v>8</v>
      </c>
      <c r="Q31" s="3"/>
      <c r="U31" s="1"/>
      <c r="V31" s="3"/>
    </row>
    <row r="32" spans="2:22" x14ac:dyDescent="0.45">
      <c r="B32" s="10" t="s">
        <v>29</v>
      </c>
      <c r="C32" s="38">
        <f>G32+K32+O32</f>
        <v>15147255.199999999</v>
      </c>
      <c r="D32" s="76"/>
      <c r="E32" s="75"/>
      <c r="F32" s="75"/>
      <c r="G32" s="38">
        <f>G28</f>
        <v>2457840</v>
      </c>
      <c r="H32" s="76"/>
      <c r="I32" s="75"/>
      <c r="J32" s="77"/>
      <c r="K32" s="38">
        <f>K28</f>
        <v>11210276</v>
      </c>
      <c r="L32" s="76"/>
      <c r="M32" s="75"/>
      <c r="N32" s="75"/>
      <c r="O32" s="38">
        <f>O28</f>
        <v>1479139.1999999995</v>
      </c>
      <c r="U32" s="1"/>
      <c r="V32" s="3"/>
    </row>
    <row r="33" spans="2:22" x14ac:dyDescent="0.45">
      <c r="B33" s="11" t="s">
        <v>50</v>
      </c>
      <c r="C33" s="39">
        <f>MAX(Output!G38:CH38)</f>
        <v>484426.50666666648</v>
      </c>
      <c r="D33" s="22"/>
      <c r="E33" s="20"/>
      <c r="F33" s="20"/>
      <c r="G33" s="39">
        <f>MAX(Output!G35:CH35)</f>
        <v>61445.999999999964</v>
      </c>
      <c r="H33" s="22"/>
      <c r="I33" s="20"/>
      <c r="J33" s="23"/>
      <c r="K33" s="39">
        <f>MAX(Output!G36:CH36)</f>
        <v>373675.8666666667</v>
      </c>
      <c r="L33" s="22"/>
      <c r="M33" s="20"/>
      <c r="N33" s="20"/>
      <c r="O33" s="39">
        <f>MAX(Output!G37:CH37)</f>
        <v>49304.63999999997</v>
      </c>
      <c r="Q33" s="3"/>
      <c r="U33" s="1"/>
      <c r="V33" s="3"/>
    </row>
    <row r="34" spans="2:22" x14ac:dyDescent="0.45">
      <c r="B34" s="11" t="s">
        <v>51</v>
      </c>
      <c r="C34" s="39">
        <f>MAX(Output!G43:CH43)</f>
        <v>109174.5013333333</v>
      </c>
      <c r="D34" s="22"/>
      <c r="E34" s="20"/>
      <c r="F34" s="20"/>
      <c r="G34" s="39">
        <f>MAX(Output!G40:CH40)</f>
        <v>24578.399999999987</v>
      </c>
      <c r="H34" s="22"/>
      <c r="I34" s="20"/>
      <c r="J34" s="23"/>
      <c r="K34" s="39">
        <f>MAX(Output!G41:CH41)</f>
        <v>74735.17333333334</v>
      </c>
      <c r="L34" s="22"/>
      <c r="M34" s="20"/>
      <c r="N34" s="20"/>
      <c r="O34" s="39">
        <f>MAX(Output!G42:CH42)</f>
        <v>9860.9279999999944</v>
      </c>
      <c r="U34" s="1"/>
      <c r="V34" s="3"/>
    </row>
    <row r="35" spans="2:22" x14ac:dyDescent="0.45">
      <c r="B35" s="13" t="s">
        <v>52</v>
      </c>
      <c r="C35" s="40">
        <f>G35+K35+O35</f>
        <v>593601.00799999991</v>
      </c>
      <c r="D35" s="25"/>
      <c r="E35" s="26"/>
      <c r="F35" s="26"/>
      <c r="G35" s="40">
        <f>G33+G34</f>
        <v>86024.399999999951</v>
      </c>
      <c r="H35" s="25"/>
      <c r="I35" s="26"/>
      <c r="J35" s="24"/>
      <c r="K35" s="40">
        <f>K33+K34</f>
        <v>448411.04000000004</v>
      </c>
      <c r="L35" s="25"/>
      <c r="M35" s="26"/>
      <c r="N35" s="26"/>
      <c r="O35" s="40">
        <f>O33+O34</f>
        <v>59165.567999999963</v>
      </c>
      <c r="U35" s="1"/>
      <c r="V35" s="3"/>
    </row>
    <row r="36" spans="2:22" x14ac:dyDescent="0.45">
      <c r="U36" s="1"/>
      <c r="V36" s="3"/>
    </row>
    <row r="37" spans="2:22" x14ac:dyDescent="0.45">
      <c r="U37" s="1"/>
      <c r="V37" s="3"/>
    </row>
    <row r="38" spans="2:22" x14ac:dyDescent="0.45">
      <c r="U38" s="1"/>
      <c r="V38" s="3"/>
    </row>
    <row r="39" spans="2:22" x14ac:dyDescent="0.45">
      <c r="G39" s="98"/>
      <c r="K39" s="98"/>
      <c r="O39" s="98"/>
      <c r="U39" s="1"/>
      <c r="V39" s="3"/>
    </row>
    <row r="40" spans="2:22" x14ac:dyDescent="0.45">
      <c r="G40" s="98"/>
      <c r="K40" s="98"/>
      <c r="O40" s="98"/>
      <c r="U40" s="1"/>
      <c r="V40" s="3"/>
    </row>
    <row r="41" spans="2:22" x14ac:dyDescent="0.45">
      <c r="U41" s="1"/>
      <c r="V41" s="3"/>
    </row>
    <row r="42" spans="2:22" x14ac:dyDescent="0.45">
      <c r="U42" s="1"/>
      <c r="V42" s="3"/>
    </row>
    <row r="43" spans="2:22" x14ac:dyDescent="0.45">
      <c r="U43" s="1"/>
      <c r="V43" s="3"/>
    </row>
    <row r="44" spans="2:22" x14ac:dyDescent="0.45">
      <c r="U44" s="1"/>
      <c r="V44" s="3"/>
    </row>
    <row r="45" spans="2:22" x14ac:dyDescent="0.45">
      <c r="U45" s="1"/>
      <c r="V45" s="3"/>
    </row>
    <row r="46" spans="2:22" x14ac:dyDescent="0.45">
      <c r="U46" s="1"/>
      <c r="V46" s="3"/>
    </row>
    <row r="47" spans="2:22" x14ac:dyDescent="0.45">
      <c r="U47" s="1"/>
      <c r="V47" s="3"/>
    </row>
    <row r="48" spans="2:22" x14ac:dyDescent="0.45">
      <c r="U48" s="1"/>
      <c r="V48" s="3"/>
    </row>
    <row r="49" spans="21:22" x14ac:dyDescent="0.45">
      <c r="U49" s="1"/>
      <c r="V49" s="3"/>
    </row>
    <row r="50" spans="21:22" x14ac:dyDescent="0.45">
      <c r="U50" s="1"/>
      <c r="V50" s="3"/>
    </row>
    <row r="51" spans="21:22" x14ac:dyDescent="0.45">
      <c r="U51" s="1"/>
      <c r="V51" s="3"/>
    </row>
    <row r="52" spans="21:22" x14ac:dyDescent="0.45">
      <c r="U52" s="1"/>
      <c r="V52" s="3"/>
    </row>
    <row r="53" spans="21:22" x14ac:dyDescent="0.45">
      <c r="U53" s="1"/>
      <c r="V53" s="3"/>
    </row>
    <row r="54" spans="21:22" x14ac:dyDescent="0.45">
      <c r="U54" s="1"/>
      <c r="V54" s="3"/>
    </row>
    <row r="55" spans="21:22" x14ac:dyDescent="0.45">
      <c r="U55" s="1"/>
      <c r="V55" s="3"/>
    </row>
    <row r="56" spans="21:22" x14ac:dyDescent="0.45">
      <c r="U56" s="1"/>
      <c r="V56" s="3"/>
    </row>
    <row r="57" spans="21:22" x14ac:dyDescent="0.45">
      <c r="U57" s="1"/>
      <c r="V57" s="3"/>
    </row>
    <row r="58" spans="21:22" x14ac:dyDescent="0.45">
      <c r="U58" s="1"/>
    </row>
    <row r="59" spans="21:22" x14ac:dyDescent="0.45">
      <c r="U59" s="1"/>
    </row>
    <row r="60" spans="21:22" x14ac:dyDescent="0.45">
      <c r="U60" s="1"/>
    </row>
    <row r="61" spans="21:22" x14ac:dyDescent="0.45">
      <c r="U61" s="1"/>
    </row>
    <row r="62" spans="21:22" x14ac:dyDescent="0.45">
      <c r="U62" s="1"/>
    </row>
    <row r="63" spans="21:22" x14ac:dyDescent="0.45">
      <c r="U63" s="1"/>
    </row>
    <row r="64" spans="21:22" x14ac:dyDescent="0.45">
      <c r="U64" s="1"/>
    </row>
    <row r="65" spans="21:21" x14ac:dyDescent="0.45">
      <c r="U65" s="1"/>
    </row>
    <row r="66" spans="21:21" x14ac:dyDescent="0.45">
      <c r="U66" s="1"/>
    </row>
    <row r="67" spans="21:21" x14ac:dyDescent="0.45">
      <c r="U67" s="1"/>
    </row>
    <row r="68" spans="21:21" x14ac:dyDescent="0.45">
      <c r="U68" s="1"/>
    </row>
    <row r="69" spans="21:21" x14ac:dyDescent="0.45">
      <c r="U69" s="1"/>
    </row>
    <row r="70" spans="21:21" x14ac:dyDescent="0.45">
      <c r="U70" s="1"/>
    </row>
    <row r="71" spans="21:21" x14ac:dyDescent="0.45">
      <c r="U71" s="1"/>
    </row>
    <row r="72" spans="21:21" x14ac:dyDescent="0.45">
      <c r="U72" s="1"/>
    </row>
    <row r="73" spans="21:21" x14ac:dyDescent="0.45">
      <c r="U73" s="1"/>
    </row>
    <row r="74" spans="21:21" x14ac:dyDescent="0.45">
      <c r="U74" s="1"/>
    </row>
    <row r="75" spans="21:21" x14ac:dyDescent="0.45">
      <c r="U75" s="1"/>
    </row>
    <row r="76" spans="21:21" x14ac:dyDescent="0.45">
      <c r="U76" s="1"/>
    </row>
    <row r="77" spans="21:21" x14ac:dyDescent="0.45">
      <c r="U77" s="1"/>
    </row>
    <row r="78" spans="21:21" x14ac:dyDescent="0.45">
      <c r="U78" s="1"/>
    </row>
    <row r="79" spans="21:21" x14ac:dyDescent="0.45">
      <c r="U79" s="1"/>
    </row>
    <row r="80" spans="21:21" x14ac:dyDescent="0.45">
      <c r="U80" s="1"/>
    </row>
    <row r="81" spans="21:21" x14ac:dyDescent="0.45">
      <c r="U81" s="1"/>
    </row>
    <row r="82" spans="21:21" x14ac:dyDescent="0.45">
      <c r="U82" s="1"/>
    </row>
    <row r="83" spans="21:21" x14ac:dyDescent="0.45">
      <c r="U83" s="1"/>
    </row>
    <row r="84" spans="21:21" x14ac:dyDescent="0.45">
      <c r="U84" s="1"/>
    </row>
    <row r="85" spans="21:21" x14ac:dyDescent="0.45">
      <c r="U85" s="1"/>
    </row>
    <row r="86" spans="21:21" x14ac:dyDescent="0.45">
      <c r="U86" s="1"/>
    </row>
    <row r="87" spans="21:21" x14ac:dyDescent="0.45">
      <c r="U87" s="1"/>
    </row>
    <row r="88" spans="21:21" x14ac:dyDescent="0.45">
      <c r="U88" s="1"/>
    </row>
    <row r="89" spans="21:21" x14ac:dyDescent="0.45">
      <c r="U89" s="1"/>
    </row>
    <row r="90" spans="21:21" x14ac:dyDescent="0.45">
      <c r="U90" s="1"/>
    </row>
    <row r="91" spans="21:21" x14ac:dyDescent="0.45">
      <c r="U91" s="1"/>
    </row>
    <row r="92" spans="21:21" x14ac:dyDescent="0.45">
      <c r="U92" s="1"/>
    </row>
    <row r="93" spans="21:21" x14ac:dyDescent="0.45">
      <c r="U93" s="1"/>
    </row>
    <row r="94" spans="21:21" x14ac:dyDescent="0.45">
      <c r="U94" s="1"/>
    </row>
    <row r="95" spans="21:21" x14ac:dyDescent="0.45">
      <c r="U95" s="1"/>
    </row>
    <row r="96" spans="21:21" x14ac:dyDescent="0.45">
      <c r="U96" s="1"/>
    </row>
    <row r="97" spans="21:21" x14ac:dyDescent="0.45">
      <c r="U97" s="1"/>
    </row>
    <row r="98" spans="21:21" x14ac:dyDescent="0.45">
      <c r="U98" s="1"/>
    </row>
    <row r="99" spans="21:21" x14ac:dyDescent="0.45">
      <c r="U99" s="1"/>
    </row>
    <row r="100" spans="21:21" x14ac:dyDescent="0.45">
      <c r="U100" s="1"/>
    </row>
    <row r="101" spans="21:21" x14ac:dyDescent="0.45">
      <c r="U101" s="1"/>
    </row>
    <row r="102" spans="21:21" x14ac:dyDescent="0.45">
      <c r="U102" s="1"/>
    </row>
    <row r="103" spans="21:21" x14ac:dyDescent="0.45">
      <c r="U103" s="1"/>
    </row>
    <row r="104" spans="21:21" x14ac:dyDescent="0.45">
      <c r="U104" s="1"/>
    </row>
    <row r="105" spans="21:21" x14ac:dyDescent="0.45">
      <c r="U105" s="1"/>
    </row>
    <row r="106" spans="21:21" x14ac:dyDescent="0.45">
      <c r="U106" s="1"/>
    </row>
    <row r="107" spans="21:21" x14ac:dyDescent="0.45">
      <c r="U107" s="1"/>
    </row>
    <row r="108" spans="21:21" x14ac:dyDescent="0.45">
      <c r="U108" s="1"/>
    </row>
    <row r="109" spans="21:21" x14ac:dyDescent="0.45">
      <c r="U109" s="1"/>
    </row>
    <row r="110" spans="21:21" x14ac:dyDescent="0.45">
      <c r="U110" s="1"/>
    </row>
    <row r="111" spans="21:21" x14ac:dyDescent="0.45">
      <c r="U111" s="1"/>
    </row>
    <row r="112" spans="21:21" x14ac:dyDescent="0.45">
      <c r="U112" s="1"/>
    </row>
    <row r="113" spans="21:21" x14ac:dyDescent="0.45">
      <c r="U113" s="1"/>
    </row>
    <row r="114" spans="21:21" x14ac:dyDescent="0.45">
      <c r="U114" s="1"/>
    </row>
    <row r="115" spans="21:21" x14ac:dyDescent="0.45">
      <c r="U115" s="1"/>
    </row>
    <row r="116" spans="21:21" x14ac:dyDescent="0.45">
      <c r="U116" s="1"/>
    </row>
    <row r="117" spans="21:21" x14ac:dyDescent="0.45">
      <c r="U117" s="1"/>
    </row>
  </sheetData>
  <mergeCells count="7">
    <mergeCell ref="O16:O17"/>
    <mergeCell ref="B16:B17"/>
    <mergeCell ref="F16:F17"/>
    <mergeCell ref="J16:J17"/>
    <mergeCell ref="N16:N17"/>
    <mergeCell ref="G16:G17"/>
    <mergeCell ref="K16:K17"/>
  </mergeCells>
  <dataValidations count="1">
    <dataValidation type="list" allowBlank="1" showInputMessage="1" showErrorMessage="1" sqref="C27" xr:uid="{F8B9D316-9AB9-4FC2-B030-9ACAFDF28DF7}">
      <formula1>"Ja,Nee"</formula1>
    </dataValidation>
  </dataValidations>
  <pageMargins left="0.7" right="0.7" top="0.75" bottom="0.75" header="0.3" footer="0.3"/>
  <pageSetup paperSize="9" orientation="portrait" r:id="rId1"/>
  <ignoredErrors>
    <ignoredError sqref="D24:E24 G24:H24 I24 K24:L24 M24 O24"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CAF91-26A9-42E2-A426-3936A7EBA809}">
  <sheetPr>
    <tabColor theme="4" tint="0.79998168889431442"/>
  </sheetPr>
  <dimension ref="B2:CK45"/>
  <sheetViews>
    <sheetView zoomScale="50" zoomScaleNormal="50" workbookViewId="0">
      <selection activeCell="G45" sqref="G45"/>
    </sheetView>
  </sheetViews>
  <sheetFormatPr defaultRowHeight="16.5" x14ac:dyDescent="0.45"/>
  <cols>
    <col min="2" max="2" width="26.25" bestFit="1" customWidth="1"/>
    <col min="3" max="3" width="15.6640625" bestFit="1" customWidth="1"/>
    <col min="4" max="4" width="13.5" bestFit="1" customWidth="1"/>
    <col min="7" max="86" width="13.08203125" customWidth="1"/>
    <col min="87" max="87" width="12.5" bestFit="1" customWidth="1"/>
    <col min="88" max="88" width="10.08203125" bestFit="1" customWidth="1"/>
  </cols>
  <sheetData>
    <row r="2" spans="2:86" x14ac:dyDescent="0.45">
      <c r="B2" s="89" t="s">
        <v>39</v>
      </c>
      <c r="C2" s="90">
        <f>'Rekenmodel (excel)'!C5-'Rekenmodel (excel)'!C6</f>
        <v>30</v>
      </c>
    </row>
    <row r="3" spans="2:86" x14ac:dyDescent="0.45">
      <c r="B3" s="91" t="s">
        <v>40</v>
      </c>
      <c r="C3" s="92">
        <f>'Rekenmodel (excel)'!C12</f>
        <v>0.02</v>
      </c>
    </row>
    <row r="4" spans="2:86" x14ac:dyDescent="0.45">
      <c r="G4">
        <f>'Rekenmodel (excel)'!$C$5-G5</f>
        <v>30</v>
      </c>
      <c r="H4">
        <f>'Rekenmodel (excel)'!$C$5-H5</f>
        <v>29</v>
      </c>
      <c r="I4">
        <f>'Rekenmodel (excel)'!$C$5-I5</f>
        <v>28</v>
      </c>
      <c r="J4">
        <f>'Rekenmodel (excel)'!$C$5-J5</f>
        <v>27</v>
      </c>
      <c r="K4">
        <f>'Rekenmodel (excel)'!$C$5-K5</f>
        <v>26</v>
      </c>
      <c r="L4">
        <f>'Rekenmodel (excel)'!$C$5-L5</f>
        <v>25</v>
      </c>
      <c r="M4">
        <f>'Rekenmodel (excel)'!$C$5-M5</f>
        <v>24</v>
      </c>
      <c r="N4">
        <f>'Rekenmodel (excel)'!$C$5-N5</f>
        <v>23</v>
      </c>
      <c r="O4">
        <f>'Rekenmodel (excel)'!$C$5-O5</f>
        <v>22</v>
      </c>
      <c r="P4">
        <f>'Rekenmodel (excel)'!$C$5-P5</f>
        <v>21</v>
      </c>
      <c r="Q4">
        <f>'Rekenmodel (excel)'!$C$5-Q5</f>
        <v>20</v>
      </c>
      <c r="R4">
        <f>'Rekenmodel (excel)'!$C$5-R5</f>
        <v>19</v>
      </c>
      <c r="S4">
        <f>'Rekenmodel (excel)'!$C$5-S5</f>
        <v>18</v>
      </c>
      <c r="T4">
        <f>'Rekenmodel (excel)'!$C$5-T5</f>
        <v>17</v>
      </c>
      <c r="U4">
        <f>'Rekenmodel (excel)'!$C$5-U5</f>
        <v>16</v>
      </c>
      <c r="V4">
        <f>'Rekenmodel (excel)'!$C$5-V5</f>
        <v>15</v>
      </c>
      <c r="W4">
        <f>'Rekenmodel (excel)'!$C$5-W5</f>
        <v>14</v>
      </c>
      <c r="X4">
        <f>'Rekenmodel (excel)'!$C$5-X5</f>
        <v>13</v>
      </c>
      <c r="Y4">
        <f>'Rekenmodel (excel)'!$C$5-Y5</f>
        <v>12</v>
      </c>
      <c r="Z4">
        <f>'Rekenmodel (excel)'!$C$5-Z5</f>
        <v>11</v>
      </c>
      <c r="AA4">
        <f>'Rekenmodel (excel)'!$C$5-AA5</f>
        <v>10</v>
      </c>
      <c r="AB4">
        <f>'Rekenmodel (excel)'!$C$5-AB5</f>
        <v>9</v>
      </c>
      <c r="AC4">
        <f>'Rekenmodel (excel)'!$C$5-AC5</f>
        <v>8</v>
      </c>
      <c r="AD4">
        <f>'Rekenmodel (excel)'!$C$5-AD5</f>
        <v>7</v>
      </c>
      <c r="AE4">
        <f>'Rekenmodel (excel)'!$C$5-AE5</f>
        <v>6</v>
      </c>
      <c r="AF4">
        <f>'Rekenmodel (excel)'!$C$5-AF5</f>
        <v>5</v>
      </c>
      <c r="AG4">
        <f>'Rekenmodel (excel)'!$C$5-AG5</f>
        <v>4</v>
      </c>
      <c r="AH4">
        <f>'Rekenmodel (excel)'!$C$5-AH5</f>
        <v>3</v>
      </c>
      <c r="AI4">
        <f>'Rekenmodel (excel)'!$C$5-AI5</f>
        <v>2</v>
      </c>
      <c r="AJ4">
        <f>'Rekenmodel (excel)'!$C$5-AJ5</f>
        <v>1</v>
      </c>
    </row>
    <row r="5" spans="2:86" x14ac:dyDescent="0.45">
      <c r="B5" s="93"/>
      <c r="C5" s="93"/>
      <c r="D5" s="93"/>
      <c r="E5" s="93"/>
      <c r="F5" s="93" t="s">
        <v>38</v>
      </c>
      <c r="G5" s="93">
        <v>2020</v>
      </c>
      <c r="H5" s="93">
        <v>2021</v>
      </c>
      <c r="I5" s="93">
        <v>2022</v>
      </c>
      <c r="J5" s="93">
        <v>2023</v>
      </c>
      <c r="K5" s="93">
        <v>2024</v>
      </c>
      <c r="L5" s="93">
        <v>2025</v>
      </c>
      <c r="M5" s="93">
        <v>2026</v>
      </c>
      <c r="N5" s="93">
        <v>2027</v>
      </c>
      <c r="O5" s="93">
        <v>2028</v>
      </c>
      <c r="P5" s="93">
        <v>2029</v>
      </c>
      <c r="Q5" s="93">
        <v>2030</v>
      </c>
      <c r="R5" s="93">
        <v>2031</v>
      </c>
      <c r="S5" s="93">
        <v>2032</v>
      </c>
      <c r="T5" s="93">
        <v>2033</v>
      </c>
      <c r="U5" s="93">
        <v>2034</v>
      </c>
      <c r="V5" s="93">
        <v>2035</v>
      </c>
      <c r="W5" s="93">
        <v>2036</v>
      </c>
      <c r="X5" s="93">
        <v>2037</v>
      </c>
      <c r="Y5" s="93">
        <v>2038</v>
      </c>
      <c r="Z5" s="93">
        <v>2039</v>
      </c>
      <c r="AA5" s="93">
        <v>2040</v>
      </c>
      <c r="AB5" s="93">
        <v>2041</v>
      </c>
      <c r="AC5" s="93">
        <v>2042</v>
      </c>
      <c r="AD5" s="93">
        <v>2043</v>
      </c>
      <c r="AE5" s="93">
        <v>2044</v>
      </c>
      <c r="AF5" s="93">
        <v>2045</v>
      </c>
      <c r="AG5" s="93">
        <v>2046</v>
      </c>
      <c r="AH5" s="93">
        <v>2047</v>
      </c>
      <c r="AI5" s="93">
        <v>2048</v>
      </c>
      <c r="AJ5" s="93">
        <v>2049</v>
      </c>
      <c r="AK5" s="93">
        <v>2050</v>
      </c>
      <c r="AL5" s="93">
        <v>2051</v>
      </c>
      <c r="AM5" s="93">
        <v>2052</v>
      </c>
      <c r="AN5" s="93">
        <v>2053</v>
      </c>
      <c r="AO5" s="93">
        <v>2054</v>
      </c>
      <c r="AP5" s="93">
        <v>2055</v>
      </c>
      <c r="AQ5" s="93">
        <v>2056</v>
      </c>
      <c r="AR5" s="93">
        <v>2057</v>
      </c>
      <c r="AS5" s="93">
        <v>2058</v>
      </c>
      <c r="AT5" s="93">
        <v>2059</v>
      </c>
      <c r="AU5" s="93">
        <v>2060</v>
      </c>
      <c r="AV5" s="93">
        <v>2061</v>
      </c>
      <c r="AW5" s="93">
        <v>2062</v>
      </c>
      <c r="AX5" s="93">
        <v>2063</v>
      </c>
      <c r="AY5" s="93">
        <v>2064</v>
      </c>
      <c r="AZ5" s="93">
        <v>2065</v>
      </c>
      <c r="BA5" s="93">
        <v>2066</v>
      </c>
      <c r="BB5" s="93">
        <v>2067</v>
      </c>
      <c r="BC5" s="93">
        <v>2068</v>
      </c>
      <c r="BD5" s="93">
        <v>2069</v>
      </c>
      <c r="BE5" s="93">
        <v>2070</v>
      </c>
      <c r="BF5" s="93">
        <v>2071</v>
      </c>
      <c r="BG5" s="93">
        <v>2072</v>
      </c>
      <c r="BH5" s="93">
        <v>2073</v>
      </c>
      <c r="BI5" s="93">
        <v>2074</v>
      </c>
      <c r="BJ5" s="93">
        <v>2075</v>
      </c>
      <c r="BK5" s="93">
        <v>2076</v>
      </c>
      <c r="BL5" s="93">
        <v>2077</v>
      </c>
      <c r="BM5" s="93">
        <v>2078</v>
      </c>
      <c r="BN5" s="93">
        <v>2079</v>
      </c>
      <c r="BO5" s="93">
        <v>2080</v>
      </c>
      <c r="BP5" s="93">
        <v>2081</v>
      </c>
      <c r="BQ5" s="93">
        <v>2082</v>
      </c>
      <c r="BR5" s="93">
        <v>2083</v>
      </c>
      <c r="BS5" s="93">
        <v>2084</v>
      </c>
      <c r="BT5" s="93">
        <v>2085</v>
      </c>
      <c r="BU5" s="93">
        <v>2086</v>
      </c>
      <c r="BV5" s="93">
        <v>2087</v>
      </c>
      <c r="BW5" s="93">
        <v>2088</v>
      </c>
      <c r="BX5" s="93">
        <v>2089</v>
      </c>
      <c r="BY5" s="93">
        <v>2090</v>
      </c>
      <c r="BZ5" s="93">
        <v>2091</v>
      </c>
      <c r="CA5" s="93">
        <v>2092</v>
      </c>
      <c r="CB5" s="93">
        <v>2093</v>
      </c>
      <c r="CC5" s="93">
        <v>2094</v>
      </c>
      <c r="CD5" s="93">
        <v>2095</v>
      </c>
      <c r="CE5" s="93">
        <v>2096</v>
      </c>
      <c r="CF5" s="93">
        <v>2097</v>
      </c>
      <c r="CG5" s="93">
        <v>2098</v>
      </c>
      <c r="CH5" s="93">
        <v>2099</v>
      </c>
    </row>
    <row r="6" spans="2:86" x14ac:dyDescent="0.45">
      <c r="B6" s="93"/>
      <c r="C6" s="93"/>
      <c r="D6" s="93" t="s">
        <v>37</v>
      </c>
      <c r="E6" s="93"/>
      <c r="F6" s="93" t="s">
        <v>49</v>
      </c>
      <c r="G6" s="93">
        <v>1</v>
      </c>
      <c r="H6" s="93">
        <v>2</v>
      </c>
      <c r="I6" s="93">
        <v>3</v>
      </c>
      <c r="J6" s="93">
        <v>4</v>
      </c>
      <c r="K6" s="93">
        <v>5</v>
      </c>
      <c r="L6" s="93">
        <v>6</v>
      </c>
      <c r="M6" s="93">
        <v>7</v>
      </c>
      <c r="N6" s="93">
        <v>8</v>
      </c>
      <c r="O6" s="93">
        <v>9</v>
      </c>
      <c r="P6" s="93">
        <v>10</v>
      </c>
      <c r="Q6" s="93">
        <v>11</v>
      </c>
      <c r="R6" s="93">
        <v>12</v>
      </c>
      <c r="S6" s="93">
        <v>13</v>
      </c>
      <c r="T6" s="93">
        <v>14</v>
      </c>
      <c r="U6" s="93">
        <v>15</v>
      </c>
      <c r="V6" s="93">
        <v>16</v>
      </c>
      <c r="W6" s="93">
        <v>17</v>
      </c>
      <c r="X6" s="93">
        <v>18</v>
      </c>
      <c r="Y6" s="93">
        <v>19</v>
      </c>
      <c r="Z6" s="93">
        <v>20</v>
      </c>
      <c r="AA6" s="93">
        <v>21</v>
      </c>
      <c r="AB6" s="93">
        <v>22</v>
      </c>
      <c r="AC6" s="93">
        <v>23</v>
      </c>
      <c r="AD6" s="93">
        <v>24</v>
      </c>
      <c r="AE6" s="93">
        <v>25</v>
      </c>
      <c r="AF6" s="93">
        <v>26</v>
      </c>
      <c r="AG6" s="93">
        <v>27</v>
      </c>
      <c r="AH6" s="93">
        <v>28</v>
      </c>
      <c r="AI6" s="93">
        <v>29</v>
      </c>
      <c r="AJ6" s="93">
        <v>30</v>
      </c>
      <c r="AK6" s="93">
        <v>31</v>
      </c>
      <c r="AL6" s="93">
        <v>32</v>
      </c>
      <c r="AM6" s="93">
        <v>33</v>
      </c>
      <c r="AN6" s="93">
        <v>34</v>
      </c>
      <c r="AO6" s="93">
        <v>35</v>
      </c>
      <c r="AP6" s="93">
        <v>36</v>
      </c>
      <c r="AQ6" s="93">
        <v>37</v>
      </c>
      <c r="AR6" s="93">
        <v>38</v>
      </c>
      <c r="AS6" s="93">
        <v>39</v>
      </c>
      <c r="AT6" s="93">
        <v>40</v>
      </c>
      <c r="AU6" s="93">
        <v>41</v>
      </c>
      <c r="AV6" s="93">
        <v>42</v>
      </c>
      <c r="AW6" s="93">
        <v>43</v>
      </c>
      <c r="AX6" s="93">
        <v>44</v>
      </c>
      <c r="AY6" s="93">
        <v>45</v>
      </c>
      <c r="AZ6" s="93">
        <v>46</v>
      </c>
      <c r="BA6" s="93">
        <v>47</v>
      </c>
      <c r="BB6" s="93">
        <v>48</v>
      </c>
      <c r="BC6" s="93">
        <v>49</v>
      </c>
      <c r="BD6" s="93">
        <v>50</v>
      </c>
      <c r="BE6" s="93">
        <v>51</v>
      </c>
      <c r="BF6" s="93">
        <v>52</v>
      </c>
      <c r="BG6" s="93">
        <v>53</v>
      </c>
      <c r="BH6" s="93">
        <v>54</v>
      </c>
      <c r="BI6" s="93">
        <v>55</v>
      </c>
      <c r="BJ6" s="93">
        <v>56</v>
      </c>
      <c r="BK6" s="93">
        <v>57</v>
      </c>
      <c r="BL6" s="93">
        <v>58</v>
      </c>
      <c r="BM6" s="93">
        <v>59</v>
      </c>
      <c r="BN6" s="93">
        <v>60</v>
      </c>
      <c r="BO6" s="93">
        <v>61</v>
      </c>
      <c r="BP6" s="93">
        <v>62</v>
      </c>
      <c r="BQ6" s="93">
        <v>63</v>
      </c>
      <c r="BR6" s="93">
        <v>64</v>
      </c>
      <c r="BS6" s="93">
        <v>65</v>
      </c>
      <c r="BT6" s="93">
        <v>66</v>
      </c>
      <c r="BU6" s="93">
        <v>67</v>
      </c>
      <c r="BV6" s="93">
        <v>68</v>
      </c>
      <c r="BW6" s="93">
        <v>69</v>
      </c>
      <c r="BX6" s="93">
        <v>70</v>
      </c>
      <c r="BY6" s="93">
        <v>71</v>
      </c>
      <c r="BZ6" s="93">
        <v>72</v>
      </c>
      <c r="CA6" s="93">
        <v>73</v>
      </c>
      <c r="CB6" s="93">
        <v>74</v>
      </c>
      <c r="CC6" s="93">
        <v>75</v>
      </c>
      <c r="CD6" s="93">
        <v>76</v>
      </c>
      <c r="CE6" s="93">
        <v>77</v>
      </c>
      <c r="CF6" s="93">
        <v>78</v>
      </c>
      <c r="CG6" s="93">
        <v>79</v>
      </c>
      <c r="CH6" s="93">
        <v>80</v>
      </c>
    </row>
    <row r="7" spans="2:86" x14ac:dyDescent="0.45">
      <c r="B7" s="83" t="s">
        <v>34</v>
      </c>
      <c r="C7" s="84">
        <f>'Rekenmodel (excel)'!G32</f>
        <v>2457840</v>
      </c>
      <c r="D7" s="83">
        <f>'Rekenmodel (excel)'!C10</f>
        <v>40</v>
      </c>
      <c r="E7" s="83"/>
      <c r="F7" s="83"/>
      <c r="G7" s="85">
        <f>IF(AND(G4&lt;=$C$2,G4&gt;0),$C7/$C$2,0)</f>
        <v>81928</v>
      </c>
      <c r="H7" s="85">
        <f>IF(AND(H4&lt;=$C$2,H4&gt;0),$C7/$C$2,0)</f>
        <v>81928</v>
      </c>
      <c r="I7" s="85">
        <f t="shared" ref="I7:AJ7" si="0">IF(AND(I4&lt;=$C$2,I4&gt;0),$C7/$C$2,0)</f>
        <v>81928</v>
      </c>
      <c r="J7" s="85">
        <f t="shared" si="0"/>
        <v>81928</v>
      </c>
      <c r="K7" s="85">
        <f t="shared" si="0"/>
        <v>81928</v>
      </c>
      <c r="L7" s="85">
        <f t="shared" si="0"/>
        <v>81928</v>
      </c>
      <c r="M7" s="85">
        <f t="shared" si="0"/>
        <v>81928</v>
      </c>
      <c r="N7" s="85">
        <f t="shared" si="0"/>
        <v>81928</v>
      </c>
      <c r="O7" s="85">
        <f t="shared" si="0"/>
        <v>81928</v>
      </c>
      <c r="P7" s="85">
        <f t="shared" si="0"/>
        <v>81928</v>
      </c>
      <c r="Q7" s="85">
        <f t="shared" si="0"/>
        <v>81928</v>
      </c>
      <c r="R7" s="85">
        <f t="shared" si="0"/>
        <v>81928</v>
      </c>
      <c r="S7" s="85">
        <f t="shared" si="0"/>
        <v>81928</v>
      </c>
      <c r="T7" s="85">
        <f t="shared" si="0"/>
        <v>81928</v>
      </c>
      <c r="U7" s="85">
        <f t="shared" si="0"/>
        <v>81928</v>
      </c>
      <c r="V7" s="85">
        <f t="shared" si="0"/>
        <v>81928</v>
      </c>
      <c r="W7" s="85">
        <f t="shared" si="0"/>
        <v>81928</v>
      </c>
      <c r="X7" s="85">
        <f t="shared" si="0"/>
        <v>81928</v>
      </c>
      <c r="Y7" s="85">
        <f t="shared" si="0"/>
        <v>81928</v>
      </c>
      <c r="Z7" s="85">
        <f t="shared" si="0"/>
        <v>81928</v>
      </c>
      <c r="AA7" s="85">
        <f t="shared" si="0"/>
        <v>81928</v>
      </c>
      <c r="AB7" s="85">
        <f t="shared" si="0"/>
        <v>81928</v>
      </c>
      <c r="AC7" s="85">
        <f t="shared" si="0"/>
        <v>81928</v>
      </c>
      <c r="AD7" s="85">
        <f t="shared" si="0"/>
        <v>81928</v>
      </c>
      <c r="AE7" s="85">
        <f t="shared" si="0"/>
        <v>81928</v>
      </c>
      <c r="AF7" s="85">
        <f t="shared" si="0"/>
        <v>81928</v>
      </c>
      <c r="AG7" s="85">
        <f t="shared" si="0"/>
        <v>81928</v>
      </c>
      <c r="AH7" s="85">
        <f t="shared" si="0"/>
        <v>81928</v>
      </c>
      <c r="AI7" s="85">
        <f t="shared" si="0"/>
        <v>81928</v>
      </c>
      <c r="AJ7" s="85">
        <f t="shared" si="0"/>
        <v>81928</v>
      </c>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row>
    <row r="8" spans="2:86" x14ac:dyDescent="0.45">
      <c r="B8" s="83" t="s">
        <v>35</v>
      </c>
      <c r="C8" s="84">
        <f>'Rekenmodel (excel)'!K32</f>
        <v>11210276</v>
      </c>
      <c r="D8" s="83">
        <f>'Rekenmodel (excel)'!C11</f>
        <v>20</v>
      </c>
      <c r="E8" s="83"/>
      <c r="F8" s="83"/>
      <c r="G8" s="85">
        <f>IF(AND(G4&lt;=$C$2,G4&gt;0),$C8/$C$2,0)</f>
        <v>373675.86666666664</v>
      </c>
      <c r="H8" s="85">
        <f t="shared" ref="H8:AJ8" si="1">IF(AND(H4&lt;=$C$2,H4&gt;0),$C8/$C$2,0)</f>
        <v>373675.86666666664</v>
      </c>
      <c r="I8" s="85">
        <f t="shared" si="1"/>
        <v>373675.86666666664</v>
      </c>
      <c r="J8" s="85">
        <f t="shared" si="1"/>
        <v>373675.86666666664</v>
      </c>
      <c r="K8" s="85">
        <f t="shared" si="1"/>
        <v>373675.86666666664</v>
      </c>
      <c r="L8" s="85">
        <f t="shared" si="1"/>
        <v>373675.86666666664</v>
      </c>
      <c r="M8" s="85">
        <f t="shared" si="1"/>
        <v>373675.86666666664</v>
      </c>
      <c r="N8" s="85">
        <f t="shared" si="1"/>
        <v>373675.86666666664</v>
      </c>
      <c r="O8" s="85">
        <f t="shared" si="1"/>
        <v>373675.86666666664</v>
      </c>
      <c r="P8" s="85">
        <f t="shared" si="1"/>
        <v>373675.86666666664</v>
      </c>
      <c r="Q8" s="85">
        <f t="shared" si="1"/>
        <v>373675.86666666664</v>
      </c>
      <c r="R8" s="85">
        <f t="shared" si="1"/>
        <v>373675.86666666664</v>
      </c>
      <c r="S8" s="85">
        <f t="shared" si="1"/>
        <v>373675.86666666664</v>
      </c>
      <c r="T8" s="85">
        <f t="shared" si="1"/>
        <v>373675.86666666664</v>
      </c>
      <c r="U8" s="85">
        <f t="shared" si="1"/>
        <v>373675.86666666664</v>
      </c>
      <c r="V8" s="85">
        <f t="shared" si="1"/>
        <v>373675.86666666664</v>
      </c>
      <c r="W8" s="85">
        <f t="shared" si="1"/>
        <v>373675.86666666664</v>
      </c>
      <c r="X8" s="85">
        <f t="shared" si="1"/>
        <v>373675.86666666664</v>
      </c>
      <c r="Y8" s="85">
        <f t="shared" si="1"/>
        <v>373675.86666666664</v>
      </c>
      <c r="Z8" s="85">
        <f t="shared" si="1"/>
        <v>373675.86666666664</v>
      </c>
      <c r="AA8" s="85">
        <f t="shared" si="1"/>
        <v>373675.86666666664</v>
      </c>
      <c r="AB8" s="85">
        <f t="shared" si="1"/>
        <v>373675.86666666664</v>
      </c>
      <c r="AC8" s="85">
        <f t="shared" si="1"/>
        <v>373675.86666666664</v>
      </c>
      <c r="AD8" s="85">
        <f t="shared" si="1"/>
        <v>373675.86666666664</v>
      </c>
      <c r="AE8" s="85">
        <f t="shared" si="1"/>
        <v>373675.86666666664</v>
      </c>
      <c r="AF8" s="85">
        <f t="shared" si="1"/>
        <v>373675.86666666664</v>
      </c>
      <c r="AG8" s="85">
        <f t="shared" si="1"/>
        <v>373675.86666666664</v>
      </c>
      <c r="AH8" s="85">
        <f t="shared" si="1"/>
        <v>373675.86666666664</v>
      </c>
      <c r="AI8" s="85">
        <f t="shared" si="1"/>
        <v>373675.86666666664</v>
      </c>
      <c r="AJ8" s="85">
        <f t="shared" si="1"/>
        <v>373675.86666666664</v>
      </c>
      <c r="AK8" s="83"/>
      <c r="AL8" s="83"/>
      <c r="AM8" s="83"/>
      <c r="AN8" s="83"/>
      <c r="AO8" s="83"/>
      <c r="AP8" s="83"/>
      <c r="AQ8" s="83"/>
      <c r="AR8" s="83"/>
      <c r="AS8" s="83"/>
      <c r="AT8" s="83"/>
      <c r="AU8" s="83"/>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row>
    <row r="9" spans="2:86" x14ac:dyDescent="0.45">
      <c r="B9" s="83" t="s">
        <v>36</v>
      </c>
      <c r="C9" s="84">
        <f>'Rekenmodel (excel)'!O32</f>
        <v>1479139.1999999995</v>
      </c>
      <c r="D9" s="83">
        <f>'Rekenmodel (excel)'!C11</f>
        <v>20</v>
      </c>
      <c r="E9" s="83"/>
      <c r="F9" s="83"/>
      <c r="G9" s="85">
        <f>IF(AND(G4&lt;=$C$2,G4&gt;0),$C9/$C$2,0)</f>
        <v>49304.639999999985</v>
      </c>
      <c r="H9" s="85">
        <f t="shared" ref="H9:AJ9" si="2">IF(AND(H4&lt;=$C$2,H4&gt;0),$C9/$C$2,0)</f>
        <v>49304.639999999985</v>
      </c>
      <c r="I9" s="85">
        <f t="shared" si="2"/>
        <v>49304.639999999985</v>
      </c>
      <c r="J9" s="85">
        <f t="shared" si="2"/>
        <v>49304.639999999985</v>
      </c>
      <c r="K9" s="85">
        <f t="shared" si="2"/>
        <v>49304.639999999985</v>
      </c>
      <c r="L9" s="85">
        <f t="shared" si="2"/>
        <v>49304.639999999985</v>
      </c>
      <c r="M9" s="85">
        <f t="shared" si="2"/>
        <v>49304.639999999985</v>
      </c>
      <c r="N9" s="85">
        <f t="shared" si="2"/>
        <v>49304.639999999985</v>
      </c>
      <c r="O9" s="85">
        <f t="shared" si="2"/>
        <v>49304.639999999985</v>
      </c>
      <c r="P9" s="85">
        <f t="shared" si="2"/>
        <v>49304.639999999985</v>
      </c>
      <c r="Q9" s="85">
        <f t="shared" si="2"/>
        <v>49304.639999999985</v>
      </c>
      <c r="R9" s="85">
        <f t="shared" si="2"/>
        <v>49304.639999999985</v>
      </c>
      <c r="S9" s="85">
        <f t="shared" si="2"/>
        <v>49304.639999999985</v>
      </c>
      <c r="T9" s="85">
        <f t="shared" si="2"/>
        <v>49304.639999999985</v>
      </c>
      <c r="U9" s="85">
        <f t="shared" si="2"/>
        <v>49304.639999999985</v>
      </c>
      <c r="V9" s="85">
        <f t="shared" si="2"/>
        <v>49304.639999999985</v>
      </c>
      <c r="W9" s="85">
        <f t="shared" si="2"/>
        <v>49304.639999999985</v>
      </c>
      <c r="X9" s="85">
        <f t="shared" si="2"/>
        <v>49304.639999999985</v>
      </c>
      <c r="Y9" s="85">
        <f t="shared" si="2"/>
        <v>49304.639999999985</v>
      </c>
      <c r="Z9" s="85">
        <f t="shared" si="2"/>
        <v>49304.639999999985</v>
      </c>
      <c r="AA9" s="85">
        <f t="shared" si="2"/>
        <v>49304.639999999985</v>
      </c>
      <c r="AB9" s="85">
        <f t="shared" si="2"/>
        <v>49304.639999999985</v>
      </c>
      <c r="AC9" s="85">
        <f t="shared" si="2"/>
        <v>49304.639999999985</v>
      </c>
      <c r="AD9" s="85">
        <f t="shared" si="2"/>
        <v>49304.639999999985</v>
      </c>
      <c r="AE9" s="85">
        <f t="shared" si="2"/>
        <v>49304.639999999985</v>
      </c>
      <c r="AF9" s="85">
        <f t="shared" si="2"/>
        <v>49304.639999999985</v>
      </c>
      <c r="AG9" s="85">
        <f t="shared" si="2"/>
        <v>49304.639999999985</v>
      </c>
      <c r="AH9" s="85">
        <f t="shared" si="2"/>
        <v>49304.639999999985</v>
      </c>
      <c r="AI9" s="85">
        <f t="shared" si="2"/>
        <v>49304.639999999985</v>
      </c>
      <c r="AJ9" s="85">
        <f t="shared" si="2"/>
        <v>49304.639999999985</v>
      </c>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row>
    <row r="11" spans="2:86" x14ac:dyDescent="0.45">
      <c r="B11" s="83" t="s">
        <v>41</v>
      </c>
      <c r="C11" s="86"/>
      <c r="D11" s="83"/>
      <c r="E11" s="83"/>
      <c r="F11" s="83"/>
      <c r="G11" s="85">
        <f>G7</f>
        <v>81928</v>
      </c>
      <c r="H11" s="85">
        <f t="shared" ref="H11:AJ13" si="3">G11+H7</f>
        <v>163856</v>
      </c>
      <c r="I11" s="85">
        <f t="shared" si="3"/>
        <v>245784</v>
      </c>
      <c r="J11" s="85">
        <f t="shared" si="3"/>
        <v>327712</v>
      </c>
      <c r="K11" s="85">
        <f t="shared" si="3"/>
        <v>409640</v>
      </c>
      <c r="L11" s="85">
        <f t="shared" si="3"/>
        <v>491568</v>
      </c>
      <c r="M11" s="85">
        <f t="shared" si="3"/>
        <v>573496</v>
      </c>
      <c r="N11" s="85">
        <f t="shared" si="3"/>
        <v>655424</v>
      </c>
      <c r="O11" s="85">
        <f t="shared" si="3"/>
        <v>737352</v>
      </c>
      <c r="P11" s="85">
        <f t="shared" si="3"/>
        <v>819280</v>
      </c>
      <c r="Q11" s="85">
        <f t="shared" si="3"/>
        <v>901208</v>
      </c>
      <c r="R11" s="85">
        <f t="shared" si="3"/>
        <v>983136</v>
      </c>
      <c r="S11" s="85">
        <f t="shared" si="3"/>
        <v>1065064</v>
      </c>
      <c r="T11" s="85">
        <f t="shared" si="3"/>
        <v>1146992</v>
      </c>
      <c r="U11" s="85">
        <f t="shared" si="3"/>
        <v>1228920</v>
      </c>
      <c r="V11" s="85">
        <f t="shared" si="3"/>
        <v>1310848</v>
      </c>
      <c r="W11" s="85">
        <f t="shared" si="3"/>
        <v>1392776</v>
      </c>
      <c r="X11" s="85">
        <f t="shared" si="3"/>
        <v>1474704</v>
      </c>
      <c r="Y11" s="85">
        <f t="shared" si="3"/>
        <v>1556632</v>
      </c>
      <c r="Z11" s="85">
        <f t="shared" si="3"/>
        <v>1638560</v>
      </c>
      <c r="AA11" s="85">
        <f t="shared" si="3"/>
        <v>1720488</v>
      </c>
      <c r="AB11" s="85">
        <f t="shared" si="3"/>
        <v>1802416</v>
      </c>
      <c r="AC11" s="85">
        <f t="shared" si="3"/>
        <v>1884344</v>
      </c>
      <c r="AD11" s="85">
        <f t="shared" si="3"/>
        <v>1966272</v>
      </c>
      <c r="AE11" s="85">
        <f t="shared" si="3"/>
        <v>2048200</v>
      </c>
      <c r="AF11" s="85">
        <f t="shared" si="3"/>
        <v>2130128</v>
      </c>
      <c r="AG11" s="85">
        <f t="shared" si="3"/>
        <v>2212056</v>
      </c>
      <c r="AH11" s="85">
        <f t="shared" si="3"/>
        <v>2293984</v>
      </c>
      <c r="AI11" s="85">
        <f t="shared" si="3"/>
        <v>2375912</v>
      </c>
      <c r="AJ11" s="85">
        <f t="shared" si="3"/>
        <v>2457840</v>
      </c>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row>
    <row r="12" spans="2:86" x14ac:dyDescent="0.45">
      <c r="B12" s="83" t="s">
        <v>41</v>
      </c>
      <c r="C12" s="86"/>
      <c r="D12" s="83"/>
      <c r="E12" s="83"/>
      <c r="F12" s="83"/>
      <c r="G12" s="85">
        <f>G8</f>
        <v>373675.86666666664</v>
      </c>
      <c r="H12" s="85">
        <f t="shared" si="3"/>
        <v>747351.73333333328</v>
      </c>
      <c r="I12" s="85">
        <f t="shared" si="3"/>
        <v>1121027.5999999999</v>
      </c>
      <c r="J12" s="85">
        <f t="shared" si="3"/>
        <v>1494703.4666666666</v>
      </c>
      <c r="K12" s="85">
        <f t="shared" si="3"/>
        <v>1868379.3333333333</v>
      </c>
      <c r="L12" s="85">
        <f t="shared" si="3"/>
        <v>2242055.1999999997</v>
      </c>
      <c r="M12" s="85">
        <f t="shared" si="3"/>
        <v>2615731.0666666664</v>
      </c>
      <c r="N12" s="85">
        <f t="shared" si="3"/>
        <v>2989406.9333333331</v>
      </c>
      <c r="O12" s="85">
        <f t="shared" si="3"/>
        <v>3363082.8</v>
      </c>
      <c r="P12" s="85">
        <f t="shared" si="3"/>
        <v>3736758.6666666665</v>
      </c>
      <c r="Q12" s="85">
        <f t="shared" si="3"/>
        <v>4110434.5333333332</v>
      </c>
      <c r="R12" s="85">
        <f t="shared" si="3"/>
        <v>4484110.3999999994</v>
      </c>
      <c r="S12" s="85">
        <f t="shared" si="3"/>
        <v>4857786.2666666657</v>
      </c>
      <c r="T12" s="85">
        <f t="shared" si="3"/>
        <v>5231462.1333333319</v>
      </c>
      <c r="U12" s="85">
        <f t="shared" si="3"/>
        <v>5605137.9999999981</v>
      </c>
      <c r="V12" s="85">
        <f t="shared" si="3"/>
        <v>5978813.8666666644</v>
      </c>
      <c r="W12" s="85">
        <f t="shared" si="3"/>
        <v>6352489.7333333306</v>
      </c>
      <c r="X12" s="85">
        <f t="shared" si="3"/>
        <v>6726165.5999999968</v>
      </c>
      <c r="Y12" s="85">
        <f t="shared" si="3"/>
        <v>7099841.4666666631</v>
      </c>
      <c r="Z12" s="85">
        <f t="shared" si="3"/>
        <v>7473517.3333333293</v>
      </c>
      <c r="AA12" s="85">
        <f t="shared" si="3"/>
        <v>7847193.1999999955</v>
      </c>
      <c r="AB12" s="85">
        <f t="shared" si="3"/>
        <v>8220869.0666666618</v>
      </c>
      <c r="AC12" s="85">
        <f t="shared" si="3"/>
        <v>8594544.933333328</v>
      </c>
      <c r="AD12" s="85">
        <f t="shared" si="3"/>
        <v>8968220.7999999952</v>
      </c>
      <c r="AE12" s="85">
        <f t="shared" si="3"/>
        <v>9341896.6666666623</v>
      </c>
      <c r="AF12" s="85">
        <f t="shared" si="3"/>
        <v>9715572.5333333295</v>
      </c>
      <c r="AG12" s="85">
        <f t="shared" si="3"/>
        <v>10089248.399999997</v>
      </c>
      <c r="AH12" s="85">
        <f t="shared" si="3"/>
        <v>10462924.266666664</v>
      </c>
      <c r="AI12" s="85">
        <f t="shared" si="3"/>
        <v>10836600.133333331</v>
      </c>
      <c r="AJ12" s="85">
        <f t="shared" si="3"/>
        <v>11210275.999999998</v>
      </c>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row>
    <row r="13" spans="2:86" x14ac:dyDescent="0.45">
      <c r="B13" s="83" t="s">
        <v>41</v>
      </c>
      <c r="C13" s="86"/>
      <c r="D13" s="83"/>
      <c r="E13" s="83"/>
      <c r="F13" s="83"/>
      <c r="G13" s="85">
        <f>G9</f>
        <v>49304.639999999985</v>
      </c>
      <c r="H13" s="85">
        <f t="shared" si="3"/>
        <v>98609.27999999997</v>
      </c>
      <c r="I13" s="85">
        <f t="shared" si="3"/>
        <v>147913.91999999995</v>
      </c>
      <c r="J13" s="85">
        <f t="shared" si="3"/>
        <v>197218.55999999994</v>
      </c>
      <c r="K13" s="85">
        <f t="shared" si="3"/>
        <v>246523.19999999992</v>
      </c>
      <c r="L13" s="85">
        <f t="shared" si="3"/>
        <v>295827.83999999991</v>
      </c>
      <c r="M13" s="85">
        <f t="shared" si="3"/>
        <v>345132.47999999986</v>
      </c>
      <c r="N13" s="85">
        <f t="shared" si="3"/>
        <v>394437.11999999988</v>
      </c>
      <c r="O13" s="85">
        <f t="shared" si="3"/>
        <v>443741.75999999989</v>
      </c>
      <c r="P13" s="85">
        <f t="shared" si="3"/>
        <v>493046.39999999991</v>
      </c>
      <c r="Q13" s="85">
        <f t="shared" si="3"/>
        <v>542351.03999999992</v>
      </c>
      <c r="R13" s="85">
        <f t="shared" si="3"/>
        <v>591655.67999999993</v>
      </c>
      <c r="S13" s="85">
        <f t="shared" si="3"/>
        <v>640960.31999999995</v>
      </c>
      <c r="T13" s="85">
        <f t="shared" si="3"/>
        <v>690264.96</v>
      </c>
      <c r="U13" s="85">
        <f t="shared" si="3"/>
        <v>739569.6</v>
      </c>
      <c r="V13" s="85">
        <f t="shared" si="3"/>
        <v>788874.23999999999</v>
      </c>
      <c r="W13" s="85">
        <f t="shared" si="3"/>
        <v>838178.88</v>
      </c>
      <c r="X13" s="85">
        <f t="shared" si="3"/>
        <v>887483.52</v>
      </c>
      <c r="Y13" s="85">
        <f t="shared" si="3"/>
        <v>936788.16</v>
      </c>
      <c r="Z13" s="85">
        <f t="shared" si="3"/>
        <v>986092.8</v>
      </c>
      <c r="AA13" s="85">
        <f t="shared" si="3"/>
        <v>1035397.4400000001</v>
      </c>
      <c r="AB13" s="85">
        <f t="shared" si="3"/>
        <v>1084702.08</v>
      </c>
      <c r="AC13" s="85">
        <f t="shared" si="3"/>
        <v>1134006.72</v>
      </c>
      <c r="AD13" s="85">
        <f t="shared" si="3"/>
        <v>1183311.3599999999</v>
      </c>
      <c r="AE13" s="85">
        <f t="shared" si="3"/>
        <v>1232615.9999999998</v>
      </c>
      <c r="AF13" s="85">
        <f t="shared" si="3"/>
        <v>1281920.6399999997</v>
      </c>
      <c r="AG13" s="85">
        <f t="shared" si="3"/>
        <v>1331225.2799999996</v>
      </c>
      <c r="AH13" s="85">
        <f t="shared" si="3"/>
        <v>1380529.9199999995</v>
      </c>
      <c r="AI13" s="85">
        <f t="shared" si="3"/>
        <v>1429834.5599999994</v>
      </c>
      <c r="AJ13" s="85">
        <f t="shared" si="3"/>
        <v>1479139.1999999993</v>
      </c>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row>
    <row r="14" spans="2:86" x14ac:dyDescent="0.45">
      <c r="C14" s="82"/>
    </row>
    <row r="18" spans="2:89" x14ac:dyDescent="0.45">
      <c r="B18" s="83" t="s">
        <v>42</v>
      </c>
      <c r="C18" s="83"/>
      <c r="D18" s="83"/>
      <c r="E18" s="83"/>
      <c r="F18" s="83"/>
      <c r="G18" s="85">
        <f>G$7/$D$7</f>
        <v>2048.1999999999998</v>
      </c>
      <c r="H18" s="85">
        <f t="shared" ref="H18:AJ18" si="4">H$7/$D$7</f>
        <v>2048.1999999999998</v>
      </c>
      <c r="I18" s="85">
        <f t="shared" si="4"/>
        <v>2048.1999999999998</v>
      </c>
      <c r="J18" s="85">
        <f t="shared" si="4"/>
        <v>2048.1999999999998</v>
      </c>
      <c r="K18" s="85">
        <f t="shared" si="4"/>
        <v>2048.1999999999998</v>
      </c>
      <c r="L18" s="85">
        <f t="shared" si="4"/>
        <v>2048.1999999999998</v>
      </c>
      <c r="M18" s="85">
        <f t="shared" si="4"/>
        <v>2048.1999999999998</v>
      </c>
      <c r="N18" s="85">
        <f t="shared" si="4"/>
        <v>2048.1999999999998</v>
      </c>
      <c r="O18" s="85">
        <f t="shared" si="4"/>
        <v>2048.1999999999998</v>
      </c>
      <c r="P18" s="85">
        <f t="shared" si="4"/>
        <v>2048.1999999999998</v>
      </c>
      <c r="Q18" s="85">
        <f t="shared" si="4"/>
        <v>2048.1999999999998</v>
      </c>
      <c r="R18" s="85">
        <f t="shared" si="4"/>
        <v>2048.1999999999998</v>
      </c>
      <c r="S18" s="85">
        <f t="shared" si="4"/>
        <v>2048.1999999999998</v>
      </c>
      <c r="T18" s="85">
        <f t="shared" si="4"/>
        <v>2048.1999999999998</v>
      </c>
      <c r="U18" s="85">
        <f t="shared" si="4"/>
        <v>2048.1999999999998</v>
      </c>
      <c r="V18" s="85">
        <f t="shared" si="4"/>
        <v>2048.1999999999998</v>
      </c>
      <c r="W18" s="85">
        <f t="shared" si="4"/>
        <v>2048.1999999999998</v>
      </c>
      <c r="X18" s="85">
        <f t="shared" si="4"/>
        <v>2048.1999999999998</v>
      </c>
      <c r="Y18" s="85">
        <f t="shared" si="4"/>
        <v>2048.1999999999998</v>
      </c>
      <c r="Z18" s="85">
        <f t="shared" si="4"/>
        <v>2048.1999999999998</v>
      </c>
      <c r="AA18" s="85">
        <f t="shared" si="4"/>
        <v>2048.1999999999998</v>
      </c>
      <c r="AB18" s="85">
        <f t="shared" si="4"/>
        <v>2048.1999999999998</v>
      </c>
      <c r="AC18" s="85">
        <f t="shared" si="4"/>
        <v>2048.1999999999998</v>
      </c>
      <c r="AD18" s="85">
        <f t="shared" si="4"/>
        <v>2048.1999999999998</v>
      </c>
      <c r="AE18" s="85">
        <f t="shared" si="4"/>
        <v>2048.1999999999998</v>
      </c>
      <c r="AF18" s="85">
        <f t="shared" si="4"/>
        <v>2048.1999999999998</v>
      </c>
      <c r="AG18" s="85">
        <f t="shared" si="4"/>
        <v>2048.1999999999998</v>
      </c>
      <c r="AH18" s="85">
        <f t="shared" si="4"/>
        <v>2048.1999999999998</v>
      </c>
      <c r="AI18" s="85">
        <f t="shared" si="4"/>
        <v>2048.1999999999998</v>
      </c>
      <c r="AJ18" s="85">
        <f t="shared" si="4"/>
        <v>2048.1999999999998</v>
      </c>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3"/>
      <c r="CA18" s="83"/>
      <c r="CB18" s="83"/>
      <c r="CC18" s="83"/>
      <c r="CD18" s="83"/>
      <c r="CE18" s="83"/>
      <c r="CF18" s="83"/>
      <c r="CG18" s="83"/>
      <c r="CH18" s="83"/>
    </row>
    <row r="19" spans="2:89" x14ac:dyDescent="0.45">
      <c r="B19" s="83" t="s">
        <v>42</v>
      </c>
      <c r="C19" s="83"/>
      <c r="D19" s="83"/>
      <c r="E19" s="83"/>
      <c r="F19" s="83"/>
      <c r="G19" s="85">
        <f>G$8/$D$8</f>
        <v>18683.793333333331</v>
      </c>
      <c r="H19" s="85">
        <f t="shared" ref="H19:AJ19" si="5">H$8/$D$8</f>
        <v>18683.793333333331</v>
      </c>
      <c r="I19" s="85">
        <f t="shared" si="5"/>
        <v>18683.793333333331</v>
      </c>
      <c r="J19" s="85">
        <f t="shared" si="5"/>
        <v>18683.793333333331</v>
      </c>
      <c r="K19" s="85">
        <f t="shared" si="5"/>
        <v>18683.793333333331</v>
      </c>
      <c r="L19" s="85">
        <f t="shared" si="5"/>
        <v>18683.793333333331</v>
      </c>
      <c r="M19" s="85">
        <f t="shared" si="5"/>
        <v>18683.793333333331</v>
      </c>
      <c r="N19" s="85">
        <f t="shared" si="5"/>
        <v>18683.793333333331</v>
      </c>
      <c r="O19" s="85">
        <f t="shared" si="5"/>
        <v>18683.793333333331</v>
      </c>
      <c r="P19" s="85">
        <f t="shared" si="5"/>
        <v>18683.793333333331</v>
      </c>
      <c r="Q19" s="85">
        <f t="shared" si="5"/>
        <v>18683.793333333331</v>
      </c>
      <c r="R19" s="85">
        <f t="shared" si="5"/>
        <v>18683.793333333331</v>
      </c>
      <c r="S19" s="85">
        <f t="shared" si="5"/>
        <v>18683.793333333331</v>
      </c>
      <c r="T19" s="85">
        <f t="shared" si="5"/>
        <v>18683.793333333331</v>
      </c>
      <c r="U19" s="85">
        <f t="shared" si="5"/>
        <v>18683.793333333331</v>
      </c>
      <c r="V19" s="85">
        <f t="shared" si="5"/>
        <v>18683.793333333331</v>
      </c>
      <c r="W19" s="85">
        <f t="shared" si="5"/>
        <v>18683.793333333331</v>
      </c>
      <c r="X19" s="85">
        <f t="shared" si="5"/>
        <v>18683.793333333331</v>
      </c>
      <c r="Y19" s="85">
        <f t="shared" si="5"/>
        <v>18683.793333333331</v>
      </c>
      <c r="Z19" s="85">
        <f t="shared" si="5"/>
        <v>18683.793333333331</v>
      </c>
      <c r="AA19" s="85">
        <f t="shared" si="5"/>
        <v>18683.793333333331</v>
      </c>
      <c r="AB19" s="85">
        <f t="shared" si="5"/>
        <v>18683.793333333331</v>
      </c>
      <c r="AC19" s="85">
        <f t="shared" si="5"/>
        <v>18683.793333333331</v>
      </c>
      <c r="AD19" s="85">
        <f t="shared" si="5"/>
        <v>18683.793333333331</v>
      </c>
      <c r="AE19" s="85">
        <f t="shared" si="5"/>
        <v>18683.793333333331</v>
      </c>
      <c r="AF19" s="85">
        <f t="shared" si="5"/>
        <v>18683.793333333331</v>
      </c>
      <c r="AG19" s="85">
        <f t="shared" si="5"/>
        <v>18683.793333333331</v>
      </c>
      <c r="AH19" s="85">
        <f t="shared" si="5"/>
        <v>18683.793333333331</v>
      </c>
      <c r="AI19" s="85">
        <f t="shared" si="5"/>
        <v>18683.793333333331</v>
      </c>
      <c r="AJ19" s="85">
        <f t="shared" si="5"/>
        <v>18683.793333333331</v>
      </c>
      <c r="AK19" s="85"/>
      <c r="AL19" s="85"/>
      <c r="AM19" s="85"/>
      <c r="AN19" s="85"/>
      <c r="AO19" s="85"/>
      <c r="AP19" s="85"/>
      <c r="AQ19" s="85"/>
      <c r="AR19" s="85"/>
      <c r="AS19" s="85"/>
      <c r="AT19" s="85"/>
      <c r="AU19" s="85"/>
      <c r="AV19" s="85"/>
      <c r="AW19" s="85"/>
      <c r="AX19" s="85"/>
      <c r="AY19" s="85"/>
      <c r="AZ19" s="85"/>
      <c r="BA19" s="85"/>
      <c r="BB19" s="85"/>
      <c r="BC19" s="85"/>
      <c r="BD19" s="85"/>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row>
    <row r="20" spans="2:89" x14ac:dyDescent="0.45">
      <c r="B20" s="83" t="s">
        <v>42</v>
      </c>
      <c r="C20" s="83"/>
      <c r="D20" s="83"/>
      <c r="E20" s="83"/>
      <c r="F20" s="83"/>
      <c r="G20" s="85">
        <f>G$9/$D$9</f>
        <v>2465.2319999999991</v>
      </c>
      <c r="H20" s="85">
        <f t="shared" ref="H20:AJ20" si="6">H$9/$D$9</f>
        <v>2465.2319999999991</v>
      </c>
      <c r="I20" s="85">
        <f t="shared" si="6"/>
        <v>2465.2319999999991</v>
      </c>
      <c r="J20" s="85">
        <f t="shared" si="6"/>
        <v>2465.2319999999991</v>
      </c>
      <c r="K20" s="85">
        <f t="shared" si="6"/>
        <v>2465.2319999999991</v>
      </c>
      <c r="L20" s="85">
        <f t="shared" si="6"/>
        <v>2465.2319999999991</v>
      </c>
      <c r="M20" s="85">
        <f t="shared" si="6"/>
        <v>2465.2319999999991</v>
      </c>
      <c r="N20" s="85">
        <f t="shared" si="6"/>
        <v>2465.2319999999991</v>
      </c>
      <c r="O20" s="85">
        <f t="shared" si="6"/>
        <v>2465.2319999999991</v>
      </c>
      <c r="P20" s="85">
        <f t="shared" si="6"/>
        <v>2465.2319999999991</v>
      </c>
      <c r="Q20" s="85">
        <f t="shared" si="6"/>
        <v>2465.2319999999991</v>
      </c>
      <c r="R20" s="85">
        <f t="shared" si="6"/>
        <v>2465.2319999999991</v>
      </c>
      <c r="S20" s="85">
        <f t="shared" si="6"/>
        <v>2465.2319999999991</v>
      </c>
      <c r="T20" s="85">
        <f t="shared" si="6"/>
        <v>2465.2319999999991</v>
      </c>
      <c r="U20" s="85">
        <f t="shared" si="6"/>
        <v>2465.2319999999991</v>
      </c>
      <c r="V20" s="85">
        <f t="shared" si="6"/>
        <v>2465.2319999999991</v>
      </c>
      <c r="W20" s="85">
        <f t="shared" si="6"/>
        <v>2465.2319999999991</v>
      </c>
      <c r="X20" s="85">
        <f t="shared" si="6"/>
        <v>2465.2319999999991</v>
      </c>
      <c r="Y20" s="85">
        <f t="shared" si="6"/>
        <v>2465.2319999999991</v>
      </c>
      <c r="Z20" s="85">
        <f t="shared" si="6"/>
        <v>2465.2319999999991</v>
      </c>
      <c r="AA20" s="85">
        <f t="shared" si="6"/>
        <v>2465.2319999999991</v>
      </c>
      <c r="AB20" s="85">
        <f t="shared" si="6"/>
        <v>2465.2319999999991</v>
      </c>
      <c r="AC20" s="85">
        <f t="shared" si="6"/>
        <v>2465.2319999999991</v>
      </c>
      <c r="AD20" s="85">
        <f t="shared" si="6"/>
        <v>2465.2319999999991</v>
      </c>
      <c r="AE20" s="85">
        <f t="shared" si="6"/>
        <v>2465.2319999999991</v>
      </c>
      <c r="AF20" s="85">
        <f t="shared" si="6"/>
        <v>2465.2319999999991</v>
      </c>
      <c r="AG20" s="85">
        <f t="shared" si="6"/>
        <v>2465.2319999999991</v>
      </c>
      <c r="AH20" s="85">
        <f t="shared" si="6"/>
        <v>2465.2319999999991</v>
      </c>
      <c r="AI20" s="85">
        <f t="shared" si="6"/>
        <v>2465.2319999999991</v>
      </c>
      <c r="AJ20" s="85">
        <f t="shared" si="6"/>
        <v>2465.2319999999991</v>
      </c>
      <c r="AK20" s="85"/>
      <c r="AL20" s="85"/>
      <c r="AM20" s="85"/>
      <c r="AN20" s="85"/>
      <c r="AO20" s="85"/>
      <c r="AP20" s="85"/>
      <c r="AQ20" s="85"/>
      <c r="AR20" s="85"/>
      <c r="AS20" s="85"/>
      <c r="AT20" s="85"/>
      <c r="AU20" s="85"/>
      <c r="AV20" s="85"/>
      <c r="AW20" s="85"/>
      <c r="AX20" s="85"/>
      <c r="AY20" s="85"/>
      <c r="AZ20" s="85"/>
      <c r="BA20" s="85"/>
      <c r="BB20" s="85"/>
      <c r="BC20" s="85"/>
      <c r="BD20" s="85"/>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row>
    <row r="21" spans="2:89" s="87" customFormat="1" x14ac:dyDescent="0.45">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row>
    <row r="22" spans="2:89" x14ac:dyDescent="0.45">
      <c r="B22" s="83" t="s">
        <v>45</v>
      </c>
      <c r="C22" s="83"/>
      <c r="D22" s="83"/>
      <c r="E22" s="83"/>
      <c r="F22" s="83"/>
      <c r="G22" s="85">
        <f>G18</f>
        <v>2048.1999999999998</v>
      </c>
      <c r="H22" s="85">
        <f>G22+H18</f>
        <v>4096.3999999999996</v>
      </c>
      <c r="I22" s="85">
        <f t="shared" ref="I22:BT24" si="7">H22+I18</f>
        <v>6144.5999999999995</v>
      </c>
      <c r="J22" s="85">
        <f t="shared" si="7"/>
        <v>8192.7999999999993</v>
      </c>
      <c r="K22" s="85">
        <f t="shared" si="7"/>
        <v>10241</v>
      </c>
      <c r="L22" s="85">
        <f t="shared" si="7"/>
        <v>12289.2</v>
      </c>
      <c r="M22" s="85">
        <f t="shared" si="7"/>
        <v>14337.400000000001</v>
      </c>
      <c r="N22" s="85">
        <f t="shared" si="7"/>
        <v>16385.600000000002</v>
      </c>
      <c r="O22" s="85">
        <f t="shared" si="7"/>
        <v>18433.800000000003</v>
      </c>
      <c r="P22" s="85">
        <f t="shared" si="7"/>
        <v>20482.000000000004</v>
      </c>
      <c r="Q22" s="85">
        <f t="shared" si="7"/>
        <v>22530.200000000004</v>
      </c>
      <c r="R22" s="85">
        <f t="shared" si="7"/>
        <v>24578.400000000005</v>
      </c>
      <c r="S22" s="85">
        <f t="shared" si="7"/>
        <v>26626.600000000006</v>
      </c>
      <c r="T22" s="85">
        <f t="shared" si="7"/>
        <v>28674.800000000007</v>
      </c>
      <c r="U22" s="85">
        <f t="shared" si="7"/>
        <v>30723.000000000007</v>
      </c>
      <c r="V22" s="85">
        <f t="shared" si="7"/>
        <v>32771.200000000004</v>
      </c>
      <c r="W22" s="85">
        <f t="shared" si="7"/>
        <v>34819.4</v>
      </c>
      <c r="X22" s="85">
        <f t="shared" si="7"/>
        <v>36867.599999999999</v>
      </c>
      <c r="Y22" s="85">
        <f t="shared" si="7"/>
        <v>38915.799999999996</v>
      </c>
      <c r="Z22" s="85">
        <f t="shared" si="7"/>
        <v>40963.999999999993</v>
      </c>
      <c r="AA22" s="85">
        <f t="shared" si="7"/>
        <v>43012.19999999999</v>
      </c>
      <c r="AB22" s="85">
        <f t="shared" si="7"/>
        <v>45060.399999999987</v>
      </c>
      <c r="AC22" s="85">
        <f t="shared" si="7"/>
        <v>47108.599999999984</v>
      </c>
      <c r="AD22" s="85">
        <f t="shared" si="7"/>
        <v>49156.799999999981</v>
      </c>
      <c r="AE22" s="85">
        <f t="shared" si="7"/>
        <v>51204.999999999978</v>
      </c>
      <c r="AF22" s="85">
        <f t="shared" si="7"/>
        <v>53253.199999999975</v>
      </c>
      <c r="AG22" s="85">
        <f t="shared" si="7"/>
        <v>55301.399999999972</v>
      </c>
      <c r="AH22" s="85">
        <f t="shared" si="7"/>
        <v>57349.599999999969</v>
      </c>
      <c r="AI22" s="85">
        <f t="shared" si="7"/>
        <v>59397.799999999967</v>
      </c>
      <c r="AJ22" s="85">
        <f t="shared" si="7"/>
        <v>61445.999999999964</v>
      </c>
      <c r="AK22" s="85">
        <f t="shared" si="7"/>
        <v>61445.999999999964</v>
      </c>
      <c r="AL22" s="85">
        <f t="shared" si="7"/>
        <v>61445.999999999964</v>
      </c>
      <c r="AM22" s="85">
        <f t="shared" si="7"/>
        <v>61445.999999999964</v>
      </c>
      <c r="AN22" s="85">
        <f t="shared" si="7"/>
        <v>61445.999999999964</v>
      </c>
      <c r="AO22" s="85">
        <f t="shared" si="7"/>
        <v>61445.999999999964</v>
      </c>
      <c r="AP22" s="85">
        <f t="shared" si="7"/>
        <v>61445.999999999964</v>
      </c>
      <c r="AQ22" s="85">
        <f t="shared" si="7"/>
        <v>61445.999999999964</v>
      </c>
      <c r="AR22" s="85">
        <f t="shared" si="7"/>
        <v>61445.999999999964</v>
      </c>
      <c r="AS22" s="85">
        <f t="shared" si="7"/>
        <v>61445.999999999964</v>
      </c>
      <c r="AT22" s="85">
        <f t="shared" si="7"/>
        <v>61445.999999999964</v>
      </c>
      <c r="AU22" s="85">
        <f t="shared" si="7"/>
        <v>61445.999999999964</v>
      </c>
      <c r="AV22" s="85">
        <f t="shared" si="7"/>
        <v>61445.999999999964</v>
      </c>
      <c r="AW22" s="85">
        <f t="shared" si="7"/>
        <v>61445.999999999964</v>
      </c>
      <c r="AX22" s="85">
        <f t="shared" si="7"/>
        <v>61445.999999999964</v>
      </c>
      <c r="AY22" s="85">
        <f t="shared" si="7"/>
        <v>61445.999999999964</v>
      </c>
      <c r="AZ22" s="85">
        <f t="shared" si="7"/>
        <v>61445.999999999964</v>
      </c>
      <c r="BA22" s="85">
        <f t="shared" si="7"/>
        <v>61445.999999999964</v>
      </c>
      <c r="BB22" s="85">
        <f t="shared" si="7"/>
        <v>61445.999999999964</v>
      </c>
      <c r="BC22" s="85">
        <f t="shared" si="7"/>
        <v>61445.999999999964</v>
      </c>
      <c r="BD22" s="85">
        <f t="shared" si="7"/>
        <v>61445.999999999964</v>
      </c>
      <c r="BE22" s="85">
        <f t="shared" si="7"/>
        <v>61445.999999999964</v>
      </c>
      <c r="BF22" s="85">
        <f t="shared" si="7"/>
        <v>61445.999999999964</v>
      </c>
      <c r="BG22" s="85">
        <f t="shared" si="7"/>
        <v>61445.999999999964</v>
      </c>
      <c r="BH22" s="85">
        <f t="shared" si="7"/>
        <v>61445.999999999964</v>
      </c>
      <c r="BI22" s="85">
        <f t="shared" si="7"/>
        <v>61445.999999999964</v>
      </c>
      <c r="BJ22" s="85">
        <f t="shared" si="7"/>
        <v>61445.999999999964</v>
      </c>
      <c r="BK22" s="85">
        <f t="shared" si="7"/>
        <v>61445.999999999964</v>
      </c>
      <c r="BL22" s="85">
        <f t="shared" si="7"/>
        <v>61445.999999999964</v>
      </c>
      <c r="BM22" s="85">
        <f t="shared" si="7"/>
        <v>61445.999999999964</v>
      </c>
      <c r="BN22" s="85">
        <f t="shared" si="7"/>
        <v>61445.999999999964</v>
      </c>
      <c r="BO22" s="85">
        <f t="shared" si="7"/>
        <v>61445.999999999964</v>
      </c>
      <c r="BP22" s="85">
        <f t="shared" si="7"/>
        <v>61445.999999999964</v>
      </c>
      <c r="BQ22" s="85">
        <f t="shared" si="7"/>
        <v>61445.999999999964</v>
      </c>
      <c r="BR22" s="85">
        <f t="shared" si="7"/>
        <v>61445.999999999964</v>
      </c>
      <c r="BS22" s="85">
        <f t="shared" si="7"/>
        <v>61445.999999999964</v>
      </c>
      <c r="BT22" s="85">
        <f t="shared" si="7"/>
        <v>61445.999999999964</v>
      </c>
      <c r="BU22" s="85">
        <f t="shared" ref="BU22:CH24" si="8">BT22+BU18</f>
        <v>61445.999999999964</v>
      </c>
      <c r="BV22" s="85">
        <f t="shared" si="8"/>
        <v>61445.999999999964</v>
      </c>
      <c r="BW22" s="85">
        <f t="shared" si="8"/>
        <v>61445.999999999964</v>
      </c>
      <c r="BX22" s="85">
        <f t="shared" si="8"/>
        <v>61445.999999999964</v>
      </c>
      <c r="BY22" s="85">
        <f t="shared" si="8"/>
        <v>61445.999999999964</v>
      </c>
      <c r="BZ22" s="85">
        <f t="shared" si="8"/>
        <v>61445.999999999964</v>
      </c>
      <c r="CA22" s="85">
        <f t="shared" si="8"/>
        <v>61445.999999999964</v>
      </c>
      <c r="CB22" s="85">
        <f t="shared" si="8"/>
        <v>61445.999999999964</v>
      </c>
      <c r="CC22" s="85">
        <f t="shared" si="8"/>
        <v>61445.999999999964</v>
      </c>
      <c r="CD22" s="85">
        <f t="shared" si="8"/>
        <v>61445.999999999964</v>
      </c>
      <c r="CE22" s="85">
        <f t="shared" si="8"/>
        <v>61445.999999999964</v>
      </c>
      <c r="CF22" s="85">
        <f t="shared" si="8"/>
        <v>61445.999999999964</v>
      </c>
      <c r="CG22" s="85">
        <f t="shared" si="8"/>
        <v>61445.999999999964</v>
      </c>
      <c r="CH22" s="85">
        <f t="shared" si="8"/>
        <v>61445.999999999964</v>
      </c>
    </row>
    <row r="23" spans="2:89" x14ac:dyDescent="0.45">
      <c r="B23" s="83" t="s">
        <v>45</v>
      </c>
      <c r="C23" s="83"/>
      <c r="D23" s="83"/>
      <c r="E23" s="83"/>
      <c r="F23" s="83"/>
      <c r="G23" s="85">
        <f>G19</f>
        <v>18683.793333333331</v>
      </c>
      <c r="H23" s="85">
        <f>G23+H19</f>
        <v>37367.586666666662</v>
      </c>
      <c r="I23" s="85">
        <f t="shared" si="7"/>
        <v>56051.37999999999</v>
      </c>
      <c r="J23" s="85">
        <f t="shared" si="7"/>
        <v>74735.173333333325</v>
      </c>
      <c r="K23" s="85">
        <f t="shared" si="7"/>
        <v>93418.96666666666</v>
      </c>
      <c r="L23" s="85">
        <f t="shared" si="7"/>
        <v>112102.76</v>
      </c>
      <c r="M23" s="85">
        <f t="shared" si="7"/>
        <v>130786.55333333333</v>
      </c>
      <c r="N23" s="85">
        <f t="shared" si="7"/>
        <v>149470.34666666665</v>
      </c>
      <c r="O23" s="85">
        <f t="shared" si="7"/>
        <v>168154.13999999998</v>
      </c>
      <c r="P23" s="85">
        <f t="shared" si="7"/>
        <v>186837.93333333332</v>
      </c>
      <c r="Q23" s="85">
        <f t="shared" si="7"/>
        <v>205521.72666666665</v>
      </c>
      <c r="R23" s="85">
        <f t="shared" si="7"/>
        <v>224205.52</v>
      </c>
      <c r="S23" s="85">
        <f t="shared" si="7"/>
        <v>242889.31333333332</v>
      </c>
      <c r="T23" s="85">
        <f t="shared" si="7"/>
        <v>261573.10666666666</v>
      </c>
      <c r="U23" s="85">
        <f t="shared" si="7"/>
        <v>280256.89999999997</v>
      </c>
      <c r="V23" s="85">
        <f t="shared" si="7"/>
        <v>298940.6933333333</v>
      </c>
      <c r="W23" s="85">
        <f t="shared" si="7"/>
        <v>317624.48666666663</v>
      </c>
      <c r="X23" s="85">
        <f t="shared" si="7"/>
        <v>336308.27999999997</v>
      </c>
      <c r="Y23" s="85">
        <f t="shared" si="7"/>
        <v>354992.0733333333</v>
      </c>
      <c r="Z23" s="85">
        <f t="shared" si="7"/>
        <v>373675.86666666664</v>
      </c>
      <c r="AA23" s="85">
        <f t="shared" si="7"/>
        <v>392359.66</v>
      </c>
      <c r="AB23" s="85">
        <f t="shared" si="7"/>
        <v>411043.45333333331</v>
      </c>
      <c r="AC23" s="85">
        <f t="shared" si="7"/>
        <v>429727.24666666664</v>
      </c>
      <c r="AD23" s="85">
        <f t="shared" si="7"/>
        <v>448411.04</v>
      </c>
      <c r="AE23" s="85">
        <f t="shared" si="7"/>
        <v>467094.83333333331</v>
      </c>
      <c r="AF23" s="85">
        <f t="shared" si="7"/>
        <v>485778.62666666665</v>
      </c>
      <c r="AG23" s="85">
        <f t="shared" si="7"/>
        <v>504462.42</v>
      </c>
      <c r="AH23" s="85">
        <f t="shared" si="7"/>
        <v>523146.21333333332</v>
      </c>
      <c r="AI23" s="85">
        <f t="shared" si="7"/>
        <v>541830.0066666666</v>
      </c>
      <c r="AJ23" s="85">
        <f t="shared" si="7"/>
        <v>560513.79999999993</v>
      </c>
      <c r="AK23" s="85">
        <f t="shared" si="7"/>
        <v>560513.79999999993</v>
      </c>
      <c r="AL23" s="85">
        <f t="shared" si="7"/>
        <v>560513.79999999993</v>
      </c>
      <c r="AM23" s="85">
        <f t="shared" si="7"/>
        <v>560513.79999999993</v>
      </c>
      <c r="AN23" s="85">
        <f t="shared" si="7"/>
        <v>560513.79999999993</v>
      </c>
      <c r="AO23" s="85">
        <f t="shared" si="7"/>
        <v>560513.79999999993</v>
      </c>
      <c r="AP23" s="85">
        <f t="shared" si="7"/>
        <v>560513.79999999993</v>
      </c>
      <c r="AQ23" s="85">
        <f t="shared" si="7"/>
        <v>560513.79999999993</v>
      </c>
      <c r="AR23" s="85">
        <f t="shared" si="7"/>
        <v>560513.79999999993</v>
      </c>
      <c r="AS23" s="85">
        <f t="shared" si="7"/>
        <v>560513.79999999993</v>
      </c>
      <c r="AT23" s="85">
        <f t="shared" si="7"/>
        <v>560513.79999999993</v>
      </c>
      <c r="AU23" s="85">
        <f t="shared" si="7"/>
        <v>560513.79999999993</v>
      </c>
      <c r="AV23" s="85">
        <f t="shared" si="7"/>
        <v>560513.79999999993</v>
      </c>
      <c r="AW23" s="85">
        <f t="shared" si="7"/>
        <v>560513.79999999993</v>
      </c>
      <c r="AX23" s="85">
        <f t="shared" si="7"/>
        <v>560513.79999999993</v>
      </c>
      <c r="AY23" s="85">
        <f t="shared" si="7"/>
        <v>560513.79999999993</v>
      </c>
      <c r="AZ23" s="85">
        <f t="shared" si="7"/>
        <v>560513.79999999993</v>
      </c>
      <c r="BA23" s="85">
        <f t="shared" si="7"/>
        <v>560513.79999999993</v>
      </c>
      <c r="BB23" s="85">
        <f t="shared" si="7"/>
        <v>560513.79999999993</v>
      </c>
      <c r="BC23" s="85">
        <f t="shared" si="7"/>
        <v>560513.79999999993</v>
      </c>
      <c r="BD23" s="85">
        <f t="shared" si="7"/>
        <v>560513.79999999993</v>
      </c>
      <c r="BE23" s="85">
        <f t="shared" si="7"/>
        <v>560513.79999999993</v>
      </c>
      <c r="BF23" s="85">
        <f t="shared" si="7"/>
        <v>560513.79999999993</v>
      </c>
      <c r="BG23" s="85">
        <f t="shared" si="7"/>
        <v>560513.79999999993</v>
      </c>
      <c r="BH23" s="85">
        <f t="shared" si="7"/>
        <v>560513.79999999993</v>
      </c>
      <c r="BI23" s="85">
        <f t="shared" si="7"/>
        <v>560513.79999999993</v>
      </c>
      <c r="BJ23" s="85">
        <f t="shared" si="7"/>
        <v>560513.79999999993</v>
      </c>
      <c r="BK23" s="85">
        <f t="shared" si="7"/>
        <v>560513.79999999993</v>
      </c>
      <c r="BL23" s="85">
        <f t="shared" si="7"/>
        <v>560513.79999999993</v>
      </c>
      <c r="BM23" s="85">
        <f t="shared" si="7"/>
        <v>560513.79999999993</v>
      </c>
      <c r="BN23" s="85">
        <f t="shared" si="7"/>
        <v>560513.79999999993</v>
      </c>
      <c r="BO23" s="85">
        <f t="shared" si="7"/>
        <v>560513.79999999993</v>
      </c>
      <c r="BP23" s="85">
        <f t="shared" si="7"/>
        <v>560513.79999999993</v>
      </c>
      <c r="BQ23" s="85">
        <f t="shared" si="7"/>
        <v>560513.79999999993</v>
      </c>
      <c r="BR23" s="85">
        <f t="shared" si="7"/>
        <v>560513.79999999993</v>
      </c>
      <c r="BS23" s="85">
        <f t="shared" si="7"/>
        <v>560513.79999999993</v>
      </c>
      <c r="BT23" s="85">
        <f t="shared" si="7"/>
        <v>560513.79999999993</v>
      </c>
      <c r="BU23" s="85">
        <f t="shared" si="8"/>
        <v>560513.79999999993</v>
      </c>
      <c r="BV23" s="85">
        <f t="shared" si="8"/>
        <v>560513.79999999993</v>
      </c>
      <c r="BW23" s="85">
        <f t="shared" si="8"/>
        <v>560513.79999999993</v>
      </c>
      <c r="BX23" s="85">
        <f t="shared" si="8"/>
        <v>560513.79999999993</v>
      </c>
      <c r="BY23" s="85">
        <f t="shared" si="8"/>
        <v>560513.79999999993</v>
      </c>
      <c r="BZ23" s="85">
        <f t="shared" si="8"/>
        <v>560513.79999999993</v>
      </c>
      <c r="CA23" s="85">
        <f t="shared" si="8"/>
        <v>560513.79999999993</v>
      </c>
      <c r="CB23" s="85">
        <f t="shared" si="8"/>
        <v>560513.79999999993</v>
      </c>
      <c r="CC23" s="85">
        <f t="shared" si="8"/>
        <v>560513.79999999993</v>
      </c>
      <c r="CD23" s="85">
        <f t="shared" si="8"/>
        <v>560513.79999999993</v>
      </c>
      <c r="CE23" s="85">
        <f t="shared" si="8"/>
        <v>560513.79999999993</v>
      </c>
      <c r="CF23" s="85">
        <f t="shared" si="8"/>
        <v>560513.79999999993</v>
      </c>
      <c r="CG23" s="85">
        <f t="shared" si="8"/>
        <v>560513.79999999993</v>
      </c>
      <c r="CH23" s="85">
        <f t="shared" si="8"/>
        <v>560513.79999999993</v>
      </c>
    </row>
    <row r="24" spans="2:89" x14ac:dyDescent="0.45">
      <c r="B24" s="83" t="s">
        <v>45</v>
      </c>
      <c r="C24" s="83"/>
      <c r="D24" s="83"/>
      <c r="E24" s="83"/>
      <c r="F24" s="83"/>
      <c r="G24" s="85">
        <f>G20</f>
        <v>2465.2319999999991</v>
      </c>
      <c r="H24" s="85">
        <f>G24+H20</f>
        <v>4930.4639999999981</v>
      </c>
      <c r="I24" s="85">
        <f t="shared" si="7"/>
        <v>7395.6959999999972</v>
      </c>
      <c r="J24" s="85">
        <f t="shared" si="7"/>
        <v>9860.9279999999962</v>
      </c>
      <c r="K24" s="85">
        <f t="shared" si="7"/>
        <v>12326.159999999996</v>
      </c>
      <c r="L24" s="85">
        <f t="shared" si="7"/>
        <v>14791.391999999996</v>
      </c>
      <c r="M24" s="85">
        <f t="shared" si="7"/>
        <v>17256.623999999996</v>
      </c>
      <c r="N24" s="85">
        <f t="shared" si="7"/>
        <v>19721.855999999996</v>
      </c>
      <c r="O24" s="85">
        <f t="shared" si="7"/>
        <v>22187.087999999996</v>
      </c>
      <c r="P24" s="85">
        <f t="shared" si="7"/>
        <v>24652.319999999996</v>
      </c>
      <c r="Q24" s="85">
        <f t="shared" si="7"/>
        <v>27117.551999999996</v>
      </c>
      <c r="R24" s="85">
        <f t="shared" si="7"/>
        <v>29582.783999999996</v>
      </c>
      <c r="S24" s="85">
        <f t="shared" si="7"/>
        <v>32048.015999999996</v>
      </c>
      <c r="T24" s="85">
        <f t="shared" si="7"/>
        <v>34513.247999999992</v>
      </c>
      <c r="U24" s="85">
        <f t="shared" si="7"/>
        <v>36978.479999999989</v>
      </c>
      <c r="V24" s="85">
        <f t="shared" si="7"/>
        <v>39443.711999999985</v>
      </c>
      <c r="W24" s="85">
        <f t="shared" si="7"/>
        <v>41908.943999999981</v>
      </c>
      <c r="X24" s="85">
        <f t="shared" si="7"/>
        <v>44374.175999999978</v>
      </c>
      <c r="Y24" s="85">
        <f t="shared" si="7"/>
        <v>46839.407999999974</v>
      </c>
      <c r="Z24" s="85">
        <f t="shared" si="7"/>
        <v>49304.63999999997</v>
      </c>
      <c r="AA24" s="85">
        <f t="shared" si="7"/>
        <v>51769.871999999967</v>
      </c>
      <c r="AB24" s="85">
        <f t="shared" si="7"/>
        <v>54235.103999999963</v>
      </c>
      <c r="AC24" s="85">
        <f t="shared" si="7"/>
        <v>56700.335999999959</v>
      </c>
      <c r="AD24" s="85">
        <f t="shared" si="7"/>
        <v>59165.567999999956</v>
      </c>
      <c r="AE24" s="85">
        <f t="shared" si="7"/>
        <v>61630.799999999952</v>
      </c>
      <c r="AF24" s="85">
        <f t="shared" si="7"/>
        <v>64096.031999999948</v>
      </c>
      <c r="AG24" s="85">
        <f t="shared" si="7"/>
        <v>66561.263999999952</v>
      </c>
      <c r="AH24" s="85">
        <f t="shared" si="7"/>
        <v>69026.495999999956</v>
      </c>
      <c r="AI24" s="85">
        <f t="shared" si="7"/>
        <v>71491.727999999959</v>
      </c>
      <c r="AJ24" s="85">
        <f t="shared" si="7"/>
        <v>73956.959999999963</v>
      </c>
      <c r="AK24" s="85">
        <f t="shared" si="7"/>
        <v>73956.959999999963</v>
      </c>
      <c r="AL24" s="85">
        <f t="shared" si="7"/>
        <v>73956.959999999963</v>
      </c>
      <c r="AM24" s="85">
        <f t="shared" si="7"/>
        <v>73956.959999999963</v>
      </c>
      <c r="AN24" s="85">
        <f t="shared" si="7"/>
        <v>73956.959999999963</v>
      </c>
      <c r="AO24" s="85">
        <f t="shared" si="7"/>
        <v>73956.959999999963</v>
      </c>
      <c r="AP24" s="85">
        <f t="shared" si="7"/>
        <v>73956.959999999963</v>
      </c>
      <c r="AQ24" s="85">
        <f t="shared" si="7"/>
        <v>73956.959999999963</v>
      </c>
      <c r="AR24" s="85">
        <f t="shared" si="7"/>
        <v>73956.959999999963</v>
      </c>
      <c r="AS24" s="85">
        <f t="shared" si="7"/>
        <v>73956.959999999963</v>
      </c>
      <c r="AT24" s="85">
        <f t="shared" si="7"/>
        <v>73956.959999999963</v>
      </c>
      <c r="AU24" s="85">
        <f t="shared" si="7"/>
        <v>73956.959999999963</v>
      </c>
      <c r="AV24" s="85">
        <f t="shared" si="7"/>
        <v>73956.959999999963</v>
      </c>
      <c r="AW24" s="85">
        <f t="shared" si="7"/>
        <v>73956.959999999963</v>
      </c>
      <c r="AX24" s="85">
        <f t="shared" si="7"/>
        <v>73956.959999999963</v>
      </c>
      <c r="AY24" s="85">
        <f t="shared" si="7"/>
        <v>73956.959999999963</v>
      </c>
      <c r="AZ24" s="85">
        <f t="shared" si="7"/>
        <v>73956.959999999963</v>
      </c>
      <c r="BA24" s="85">
        <f t="shared" si="7"/>
        <v>73956.959999999963</v>
      </c>
      <c r="BB24" s="85">
        <f t="shared" si="7"/>
        <v>73956.959999999963</v>
      </c>
      <c r="BC24" s="85">
        <f t="shared" si="7"/>
        <v>73956.959999999963</v>
      </c>
      <c r="BD24" s="85">
        <f t="shared" si="7"/>
        <v>73956.959999999963</v>
      </c>
      <c r="BE24" s="85">
        <f t="shared" si="7"/>
        <v>73956.959999999963</v>
      </c>
      <c r="BF24" s="85">
        <f t="shared" si="7"/>
        <v>73956.959999999963</v>
      </c>
      <c r="BG24" s="85">
        <f t="shared" si="7"/>
        <v>73956.959999999963</v>
      </c>
      <c r="BH24" s="85">
        <f t="shared" si="7"/>
        <v>73956.959999999963</v>
      </c>
      <c r="BI24" s="85">
        <f t="shared" si="7"/>
        <v>73956.959999999963</v>
      </c>
      <c r="BJ24" s="85">
        <f t="shared" si="7"/>
        <v>73956.959999999963</v>
      </c>
      <c r="BK24" s="85">
        <f t="shared" si="7"/>
        <v>73956.959999999963</v>
      </c>
      <c r="BL24" s="85">
        <f t="shared" si="7"/>
        <v>73956.959999999963</v>
      </c>
      <c r="BM24" s="85">
        <f t="shared" si="7"/>
        <v>73956.959999999963</v>
      </c>
      <c r="BN24" s="85">
        <f t="shared" si="7"/>
        <v>73956.959999999963</v>
      </c>
      <c r="BO24" s="85">
        <f t="shared" si="7"/>
        <v>73956.959999999963</v>
      </c>
      <c r="BP24" s="85">
        <f t="shared" si="7"/>
        <v>73956.959999999963</v>
      </c>
      <c r="BQ24" s="85">
        <f t="shared" si="7"/>
        <v>73956.959999999963</v>
      </c>
      <c r="BR24" s="85">
        <f t="shared" si="7"/>
        <v>73956.959999999963</v>
      </c>
      <c r="BS24" s="85">
        <f t="shared" si="7"/>
        <v>73956.959999999963</v>
      </c>
      <c r="BT24" s="85">
        <f t="shared" si="7"/>
        <v>73956.959999999963</v>
      </c>
      <c r="BU24" s="85">
        <f t="shared" si="8"/>
        <v>73956.959999999963</v>
      </c>
      <c r="BV24" s="85">
        <f t="shared" si="8"/>
        <v>73956.959999999963</v>
      </c>
      <c r="BW24" s="85">
        <f t="shared" si="8"/>
        <v>73956.959999999963</v>
      </c>
      <c r="BX24" s="85">
        <f t="shared" si="8"/>
        <v>73956.959999999963</v>
      </c>
      <c r="BY24" s="85">
        <f t="shared" si="8"/>
        <v>73956.959999999963</v>
      </c>
      <c r="BZ24" s="85">
        <f t="shared" si="8"/>
        <v>73956.959999999963</v>
      </c>
      <c r="CA24" s="85">
        <f t="shared" si="8"/>
        <v>73956.959999999963</v>
      </c>
      <c r="CB24" s="85">
        <f t="shared" si="8"/>
        <v>73956.959999999963</v>
      </c>
      <c r="CC24" s="85">
        <f t="shared" si="8"/>
        <v>73956.959999999963</v>
      </c>
      <c r="CD24" s="85">
        <f t="shared" si="8"/>
        <v>73956.959999999963</v>
      </c>
      <c r="CE24" s="85">
        <f t="shared" si="8"/>
        <v>73956.959999999963</v>
      </c>
      <c r="CF24" s="85">
        <f t="shared" si="8"/>
        <v>73956.959999999963</v>
      </c>
      <c r="CG24" s="85">
        <f t="shared" si="8"/>
        <v>73956.959999999963</v>
      </c>
      <c r="CH24" s="85">
        <f t="shared" si="8"/>
        <v>73956.959999999963</v>
      </c>
    </row>
    <row r="25" spans="2:89" x14ac:dyDescent="0.45">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row>
    <row r="26" spans="2:89" x14ac:dyDescent="0.45">
      <c r="B26" s="83" t="s">
        <v>43</v>
      </c>
      <c r="C26" s="83"/>
      <c r="D26" s="83"/>
      <c r="E26" s="83"/>
      <c r="F26" s="83"/>
      <c r="G26" s="85">
        <f>IF(AND(Output!G5&gt;='Rekenmodel (excel)'!$C$6+$D$7,Output!G5&lt;'Rekenmodel (excel)'!$C$6+$D$7+$C$2),-(Output!$C$7/Output!$C$2/Output!$D$7),0)</f>
        <v>0</v>
      </c>
      <c r="H26" s="85">
        <f>IF(AND(Output!H5&gt;='Rekenmodel (excel)'!$C$6+$D$7,Output!H5&lt;'Rekenmodel (excel)'!$C$6+$D$7+$C$2),-(Output!$C$7/Output!$C$2/Output!$D$7),0)</f>
        <v>0</v>
      </c>
      <c r="I26" s="85">
        <f>IF(AND(Output!I5&gt;='Rekenmodel (excel)'!$C$6+$D$7,Output!I5&lt;'Rekenmodel (excel)'!$C$6+$D$7+$C$2),-(Output!$C$7/Output!$C$2/Output!$D$7),0)</f>
        <v>0</v>
      </c>
      <c r="J26" s="85">
        <f>IF(AND(Output!J5&gt;='Rekenmodel (excel)'!$C$6+$D$7,Output!J5&lt;'Rekenmodel (excel)'!$C$6+$D$7+$C$2),-(Output!$C$7/Output!$C$2/Output!$D$7),0)</f>
        <v>0</v>
      </c>
      <c r="K26" s="85">
        <f>IF(AND(Output!K5&gt;='Rekenmodel (excel)'!$C$6+$D$7,Output!K5&lt;'Rekenmodel (excel)'!$C$6+$D$7+$C$2),-(Output!$C$7/Output!$C$2/Output!$D$7),0)</f>
        <v>0</v>
      </c>
      <c r="L26" s="85">
        <f>IF(AND(Output!L5&gt;='Rekenmodel (excel)'!$C$6+$D$7,Output!L5&lt;'Rekenmodel (excel)'!$C$6+$D$7+$C$2),-(Output!$C$7/Output!$C$2/Output!$D$7),0)</f>
        <v>0</v>
      </c>
      <c r="M26" s="85">
        <f>IF(AND(Output!M5&gt;='Rekenmodel (excel)'!$C$6+$D$7,Output!M5&lt;'Rekenmodel (excel)'!$C$6+$D$7+$C$2),-(Output!$C$7/Output!$C$2/Output!$D$7),0)</f>
        <v>0</v>
      </c>
      <c r="N26" s="85">
        <f>IF(AND(Output!N5&gt;='Rekenmodel (excel)'!$C$6+$D$7,Output!N5&lt;'Rekenmodel (excel)'!$C$6+$D$7+$C$2),-(Output!$C$7/Output!$C$2/Output!$D$7),0)</f>
        <v>0</v>
      </c>
      <c r="O26" s="85">
        <f>IF(AND(Output!O5&gt;='Rekenmodel (excel)'!$C$6+$D$7,Output!O5&lt;'Rekenmodel (excel)'!$C$6+$D$7+$C$2),-(Output!$C$7/Output!$C$2/Output!$D$7),0)</f>
        <v>0</v>
      </c>
      <c r="P26" s="85">
        <f>IF(AND(Output!P5&gt;='Rekenmodel (excel)'!$C$6+$D$7,Output!P5&lt;'Rekenmodel (excel)'!$C$6+$D$7+$C$2),-(Output!$C$7/Output!$C$2/Output!$D$7),0)</f>
        <v>0</v>
      </c>
      <c r="Q26" s="85">
        <f>IF(AND(Output!Q5&gt;='Rekenmodel (excel)'!$C$6+$D$7,Output!Q5&lt;'Rekenmodel (excel)'!$C$6+$D$7+$C$2),-(Output!$C$7/Output!$C$2/Output!$D$7),0)</f>
        <v>0</v>
      </c>
      <c r="R26" s="85">
        <f>IF(AND(Output!R5&gt;='Rekenmodel (excel)'!$C$6+$D$7,Output!R5&lt;'Rekenmodel (excel)'!$C$6+$D$7+$C$2),-(Output!$C$7/Output!$C$2/Output!$D$7),0)</f>
        <v>0</v>
      </c>
      <c r="S26" s="85">
        <f>IF(AND(Output!S5&gt;='Rekenmodel (excel)'!$C$6+$D$7,Output!S5&lt;'Rekenmodel (excel)'!$C$6+$D$7+$C$2),-(Output!$C$7/Output!$C$2/Output!$D$7),0)</f>
        <v>0</v>
      </c>
      <c r="T26" s="85">
        <f>IF(AND(Output!T5&gt;='Rekenmodel (excel)'!$C$6+$D$7,Output!T5&lt;'Rekenmodel (excel)'!$C$6+$D$7+$C$2),-(Output!$C$7/Output!$C$2/Output!$D$7),0)</f>
        <v>0</v>
      </c>
      <c r="U26" s="85">
        <f>IF(AND(Output!U5&gt;='Rekenmodel (excel)'!$C$6+$D$7,Output!U5&lt;'Rekenmodel (excel)'!$C$6+$D$7+$C$2),-(Output!$C$7/Output!$C$2/Output!$D$7),0)</f>
        <v>0</v>
      </c>
      <c r="V26" s="85">
        <f>IF(AND(Output!V5&gt;='Rekenmodel (excel)'!$C$6+$D$7,Output!V5&lt;'Rekenmodel (excel)'!$C$6+$D$7+$C$2),-(Output!$C$7/Output!$C$2/Output!$D$7),0)</f>
        <v>0</v>
      </c>
      <c r="W26" s="85">
        <f>IF(AND(Output!W5&gt;='Rekenmodel (excel)'!$C$6+$D$7,Output!W5&lt;'Rekenmodel (excel)'!$C$6+$D$7+$C$2),-(Output!$C$7/Output!$C$2/Output!$D$7),0)</f>
        <v>0</v>
      </c>
      <c r="X26" s="85">
        <f>IF(AND(Output!X5&gt;='Rekenmodel (excel)'!$C$6+$D$7,Output!X5&lt;'Rekenmodel (excel)'!$C$6+$D$7+$C$2),-(Output!$C$7/Output!$C$2/Output!$D$7),0)</f>
        <v>0</v>
      </c>
      <c r="Y26" s="85">
        <f>IF(AND(Output!Y5&gt;='Rekenmodel (excel)'!$C$6+$D$7,Output!Y5&lt;'Rekenmodel (excel)'!$C$6+$D$7+$C$2),-(Output!$C$7/Output!$C$2/Output!$D$7),0)</f>
        <v>0</v>
      </c>
      <c r="Z26" s="85">
        <f>IF(AND(Output!Z5&gt;='Rekenmodel (excel)'!$C$6+$D$7,Output!Z5&lt;'Rekenmodel (excel)'!$C$6+$D$7+$C$2),-(Output!$C$7/Output!$C$2/Output!$D$7),0)</f>
        <v>0</v>
      </c>
      <c r="AA26" s="85">
        <f>IF(AND(Output!AA5&gt;='Rekenmodel (excel)'!$C$6+$D$7,Output!AA5&lt;'Rekenmodel (excel)'!$C$6+$D$7+$C$2),-(Output!$C$7/Output!$C$2/Output!$D$7),0)</f>
        <v>0</v>
      </c>
      <c r="AB26" s="85">
        <f>IF(AND(Output!AB5&gt;='Rekenmodel (excel)'!$C$6+$D$7,Output!AB5&lt;'Rekenmodel (excel)'!$C$6+$D$7+$C$2),-(Output!$C$7/Output!$C$2/Output!$D$7),0)</f>
        <v>0</v>
      </c>
      <c r="AC26" s="85">
        <f>IF(AND(Output!AC5&gt;='Rekenmodel (excel)'!$C$6+$D$7,Output!AC5&lt;'Rekenmodel (excel)'!$C$6+$D$7+$C$2),-(Output!$C$7/Output!$C$2/Output!$D$7),0)</f>
        <v>0</v>
      </c>
      <c r="AD26" s="85">
        <f>IF(AND(Output!AD5&gt;='Rekenmodel (excel)'!$C$6+$D$7,Output!AD5&lt;'Rekenmodel (excel)'!$C$6+$D$7+$C$2),-(Output!$C$7/Output!$C$2/Output!$D$7),0)</f>
        <v>0</v>
      </c>
      <c r="AE26" s="85">
        <f>IF(AND(Output!AE5&gt;='Rekenmodel (excel)'!$C$6+$D$7,Output!AE5&lt;'Rekenmodel (excel)'!$C$6+$D$7+$C$2),-(Output!$C$7/Output!$C$2/Output!$D$7),0)</f>
        <v>0</v>
      </c>
      <c r="AF26" s="85">
        <f>IF(AND(Output!AF5&gt;='Rekenmodel (excel)'!$C$6+$D$7,Output!AF5&lt;'Rekenmodel (excel)'!$C$6+$D$7+$C$2),-(Output!$C$7/Output!$C$2/Output!$D$7),0)</f>
        <v>0</v>
      </c>
      <c r="AG26" s="85">
        <f>IF(AND(Output!AG5&gt;='Rekenmodel (excel)'!$C$6+$D$7,Output!AG5&lt;'Rekenmodel (excel)'!$C$6+$D$7+$C$2),-(Output!$C$7/Output!$C$2/Output!$D$7),0)</f>
        <v>0</v>
      </c>
      <c r="AH26" s="85">
        <f>IF(AND(Output!AH5&gt;='Rekenmodel (excel)'!$C$6+$D$7,Output!AH5&lt;'Rekenmodel (excel)'!$C$6+$D$7+$C$2),-(Output!$C$7/Output!$C$2/Output!$D$7),0)</f>
        <v>0</v>
      </c>
      <c r="AI26" s="85">
        <f>IF(AND(Output!AI5&gt;='Rekenmodel (excel)'!$C$6+$D$7,Output!AI5&lt;'Rekenmodel (excel)'!$C$6+$D$7+$C$2),-(Output!$C$7/Output!$C$2/Output!$D$7),0)</f>
        <v>0</v>
      </c>
      <c r="AJ26" s="85">
        <f>IF(AND(Output!AJ5&gt;='Rekenmodel (excel)'!$C$6+$D$7,Output!AJ5&lt;'Rekenmodel (excel)'!$C$6+$D$7+$C$2),-(Output!$C$7/Output!$C$2/Output!$D$7),0)</f>
        <v>0</v>
      </c>
      <c r="AK26" s="85">
        <f>IF(AND(Output!AK5&gt;='Rekenmodel (excel)'!$C$6+$D$7,Output!AK5&lt;'Rekenmodel (excel)'!$C$6+$D$7+$C$2),-(Output!$C$7/Output!$C$2/Output!$D$7),0)</f>
        <v>0</v>
      </c>
      <c r="AL26" s="85">
        <f>IF(AND(Output!AL5&gt;='Rekenmodel (excel)'!$C$6+$D$7,Output!AL5&lt;'Rekenmodel (excel)'!$C$6+$D$7+$C$2),-(Output!$C$7/Output!$C$2/Output!$D$7),0)</f>
        <v>0</v>
      </c>
      <c r="AM26" s="85">
        <f>IF(AND(Output!AM5&gt;='Rekenmodel (excel)'!$C$6+$D$7,Output!AM5&lt;'Rekenmodel (excel)'!$C$6+$D$7+$C$2),-(Output!$C$7/Output!$C$2/Output!$D$7),0)</f>
        <v>0</v>
      </c>
      <c r="AN26" s="85">
        <f>IF(AND(Output!AN5&gt;='Rekenmodel (excel)'!$C$6+$D$7,Output!AN5&lt;'Rekenmodel (excel)'!$C$6+$D$7+$C$2),-(Output!$C$7/Output!$C$2/Output!$D$7),0)</f>
        <v>0</v>
      </c>
      <c r="AO26" s="85">
        <f>IF(AND(Output!AO5&gt;='Rekenmodel (excel)'!$C$6+$D$7,Output!AO5&lt;'Rekenmodel (excel)'!$C$6+$D$7+$C$2),-(Output!$C$7/Output!$C$2/Output!$D$7),0)</f>
        <v>0</v>
      </c>
      <c r="AP26" s="85">
        <f>IF(AND(Output!AP5&gt;='Rekenmodel (excel)'!$C$6+$D$7,Output!AP5&lt;'Rekenmodel (excel)'!$C$6+$D$7+$C$2),-(Output!$C$7/Output!$C$2/Output!$D$7),0)</f>
        <v>0</v>
      </c>
      <c r="AQ26" s="85">
        <f>IF(AND(Output!AQ5&gt;='Rekenmodel (excel)'!$C$6+$D$7,Output!AQ5&lt;'Rekenmodel (excel)'!$C$6+$D$7+$C$2),-(Output!$C$7/Output!$C$2/Output!$D$7),0)</f>
        <v>0</v>
      </c>
      <c r="AR26" s="85">
        <f>IF(AND(Output!AR5&gt;='Rekenmodel (excel)'!$C$6+$D$7,Output!AR5&lt;'Rekenmodel (excel)'!$C$6+$D$7+$C$2),-(Output!$C$7/Output!$C$2/Output!$D$7),0)</f>
        <v>0</v>
      </c>
      <c r="AS26" s="85">
        <f>IF(AND(Output!AS5&gt;='Rekenmodel (excel)'!$C$6+$D$7,Output!AS5&lt;'Rekenmodel (excel)'!$C$6+$D$7+$C$2),-(Output!$C$7/Output!$C$2/Output!$D$7),0)</f>
        <v>0</v>
      </c>
      <c r="AT26" s="85">
        <f>IF(AND(Output!AT5&gt;='Rekenmodel (excel)'!$C$6+$D$7,Output!AT5&lt;'Rekenmodel (excel)'!$C$6+$D$7+$C$2),-(Output!$C$7/Output!$C$2/Output!$D$7),0)</f>
        <v>0</v>
      </c>
      <c r="AU26" s="85">
        <f>IF(AND(Output!AU5&gt;='Rekenmodel (excel)'!$C$6+$D$7,Output!AU5&lt;'Rekenmodel (excel)'!$C$6+$D$7+$C$2),-(Output!$C$7/Output!$C$2/Output!$D$7),0)</f>
        <v>-2048.1999999999998</v>
      </c>
      <c r="AV26" s="85">
        <f>IF(AND(Output!AV5&gt;='Rekenmodel (excel)'!$C$6+$D$7,Output!AV5&lt;'Rekenmodel (excel)'!$C$6+$D$7+$C$2),-(Output!$C$7/Output!$C$2/Output!$D$7),0)</f>
        <v>-2048.1999999999998</v>
      </c>
      <c r="AW26" s="85">
        <f>IF(AND(Output!AW5&gt;='Rekenmodel (excel)'!$C$6+$D$7,Output!AW5&lt;'Rekenmodel (excel)'!$C$6+$D$7+$C$2),-(Output!$C$7/Output!$C$2/Output!$D$7),0)</f>
        <v>-2048.1999999999998</v>
      </c>
      <c r="AX26" s="85">
        <f>IF(AND(Output!AX5&gt;='Rekenmodel (excel)'!$C$6+$D$7,Output!AX5&lt;'Rekenmodel (excel)'!$C$6+$D$7+$C$2),-(Output!$C$7/Output!$C$2/Output!$D$7),0)</f>
        <v>-2048.1999999999998</v>
      </c>
      <c r="AY26" s="85">
        <f>IF(AND(Output!AY5&gt;='Rekenmodel (excel)'!$C$6+$D$7,Output!AY5&lt;'Rekenmodel (excel)'!$C$6+$D$7+$C$2),-(Output!$C$7/Output!$C$2/Output!$D$7),0)</f>
        <v>-2048.1999999999998</v>
      </c>
      <c r="AZ26" s="85">
        <f>IF(AND(Output!AZ5&gt;='Rekenmodel (excel)'!$C$6+$D$7,Output!AZ5&lt;'Rekenmodel (excel)'!$C$6+$D$7+$C$2),-(Output!$C$7/Output!$C$2/Output!$D$7),0)</f>
        <v>-2048.1999999999998</v>
      </c>
      <c r="BA26" s="85">
        <f>IF(AND(Output!BA5&gt;='Rekenmodel (excel)'!$C$6+$D$7,Output!BA5&lt;'Rekenmodel (excel)'!$C$6+$D$7+$C$2),-(Output!$C$7/Output!$C$2/Output!$D$7),0)</f>
        <v>-2048.1999999999998</v>
      </c>
      <c r="BB26" s="85">
        <f>IF(AND(Output!BB5&gt;='Rekenmodel (excel)'!$C$6+$D$7,Output!BB5&lt;'Rekenmodel (excel)'!$C$6+$D$7+$C$2),-(Output!$C$7/Output!$C$2/Output!$D$7),0)</f>
        <v>-2048.1999999999998</v>
      </c>
      <c r="BC26" s="85">
        <f>IF(AND(Output!BC5&gt;='Rekenmodel (excel)'!$C$6+$D$7,Output!BC5&lt;'Rekenmodel (excel)'!$C$6+$D$7+$C$2),-(Output!$C$7/Output!$C$2/Output!$D$7),0)</f>
        <v>-2048.1999999999998</v>
      </c>
      <c r="BD26" s="85">
        <f>IF(AND(Output!BD5&gt;='Rekenmodel (excel)'!$C$6+$D$7,Output!BD5&lt;'Rekenmodel (excel)'!$C$6+$D$7+$C$2),-(Output!$C$7/Output!$C$2/Output!$D$7),0)</f>
        <v>-2048.1999999999998</v>
      </c>
      <c r="BE26" s="85">
        <f>IF(AND(Output!BE5&gt;='Rekenmodel (excel)'!$C$6+$D$7,Output!BE5&lt;'Rekenmodel (excel)'!$C$6+$D$7+$C$2),-(Output!$C$7/Output!$C$2/Output!$D$7),0)</f>
        <v>-2048.1999999999998</v>
      </c>
      <c r="BF26" s="85">
        <f>IF(AND(Output!BF5&gt;='Rekenmodel (excel)'!$C$6+$D$7,Output!BF5&lt;'Rekenmodel (excel)'!$C$6+$D$7+$C$2),-(Output!$C$7/Output!$C$2/Output!$D$7),0)</f>
        <v>-2048.1999999999998</v>
      </c>
      <c r="BG26" s="85">
        <f>IF(AND(Output!BG5&gt;='Rekenmodel (excel)'!$C$6+$D$7,Output!BG5&lt;'Rekenmodel (excel)'!$C$6+$D$7+$C$2),-(Output!$C$7/Output!$C$2/Output!$D$7),0)</f>
        <v>-2048.1999999999998</v>
      </c>
      <c r="BH26" s="85">
        <f>IF(AND(Output!BH5&gt;='Rekenmodel (excel)'!$C$6+$D$7,Output!BH5&lt;'Rekenmodel (excel)'!$C$6+$D$7+$C$2),-(Output!$C$7/Output!$C$2/Output!$D$7),0)</f>
        <v>-2048.1999999999998</v>
      </c>
      <c r="BI26" s="85">
        <f>IF(AND(Output!BI5&gt;='Rekenmodel (excel)'!$C$6+$D$7,Output!BI5&lt;'Rekenmodel (excel)'!$C$6+$D$7+$C$2),-(Output!$C$7/Output!$C$2/Output!$D$7),0)</f>
        <v>-2048.1999999999998</v>
      </c>
      <c r="BJ26" s="85">
        <f>IF(AND(Output!BJ5&gt;='Rekenmodel (excel)'!$C$6+$D$7,Output!BJ5&lt;'Rekenmodel (excel)'!$C$6+$D$7+$C$2),-(Output!$C$7/Output!$C$2/Output!$D$7),0)</f>
        <v>-2048.1999999999998</v>
      </c>
      <c r="BK26" s="85">
        <f>IF(AND(Output!BK5&gt;='Rekenmodel (excel)'!$C$6+$D$7,Output!BK5&lt;'Rekenmodel (excel)'!$C$6+$D$7+$C$2),-(Output!$C$7/Output!$C$2/Output!$D$7),0)</f>
        <v>-2048.1999999999998</v>
      </c>
      <c r="BL26" s="85">
        <f>IF(AND(Output!BL5&gt;='Rekenmodel (excel)'!$C$6+$D$7,Output!BL5&lt;'Rekenmodel (excel)'!$C$6+$D$7+$C$2),-(Output!$C$7/Output!$C$2/Output!$D$7),0)</f>
        <v>-2048.1999999999998</v>
      </c>
      <c r="BM26" s="85">
        <f>IF(AND(Output!BM5&gt;='Rekenmodel (excel)'!$C$6+$D$7,Output!BM5&lt;'Rekenmodel (excel)'!$C$6+$D$7+$C$2),-(Output!$C$7/Output!$C$2/Output!$D$7),0)</f>
        <v>-2048.1999999999998</v>
      </c>
      <c r="BN26" s="85">
        <f>IF(AND(Output!BN5&gt;='Rekenmodel (excel)'!$C$6+$D$7,Output!BN5&lt;'Rekenmodel (excel)'!$C$6+$D$7+$C$2),-(Output!$C$7/Output!$C$2/Output!$D$7),0)</f>
        <v>-2048.1999999999998</v>
      </c>
      <c r="BO26" s="85">
        <f>IF(AND(Output!BO5&gt;='Rekenmodel (excel)'!$C$6+$D$7,Output!BO5&lt;'Rekenmodel (excel)'!$C$6+$D$7+$C$2),-(Output!$C$7/Output!$C$2/Output!$D$7),0)</f>
        <v>-2048.1999999999998</v>
      </c>
      <c r="BP26" s="85">
        <f>IF(AND(Output!BP5&gt;='Rekenmodel (excel)'!$C$6+$D$7,Output!BP5&lt;'Rekenmodel (excel)'!$C$6+$D$7+$C$2),-(Output!$C$7/Output!$C$2/Output!$D$7),0)</f>
        <v>-2048.1999999999998</v>
      </c>
      <c r="BQ26" s="85">
        <f>IF(AND(Output!BQ5&gt;='Rekenmodel (excel)'!$C$6+$D$7,Output!BQ5&lt;'Rekenmodel (excel)'!$C$6+$D$7+$C$2),-(Output!$C$7/Output!$C$2/Output!$D$7),0)</f>
        <v>-2048.1999999999998</v>
      </c>
      <c r="BR26" s="85">
        <f>IF(AND(Output!BR5&gt;='Rekenmodel (excel)'!$C$6+$D$7,Output!BR5&lt;'Rekenmodel (excel)'!$C$6+$D$7+$C$2),-(Output!$C$7/Output!$C$2/Output!$D$7),0)</f>
        <v>-2048.1999999999998</v>
      </c>
      <c r="BS26" s="85">
        <f>IF(AND(Output!BS5&gt;='Rekenmodel (excel)'!$C$6+$D$7,Output!BS5&lt;'Rekenmodel (excel)'!$C$6+$D$7+$C$2),-(Output!$C$7/Output!$C$2/Output!$D$7),0)</f>
        <v>-2048.1999999999998</v>
      </c>
      <c r="BT26" s="85">
        <f>IF(AND(Output!BT5&gt;='Rekenmodel (excel)'!$C$6+$D$7,Output!BT5&lt;'Rekenmodel (excel)'!$C$6+$D$7+$C$2),-(Output!$C$7/Output!$C$2/Output!$D$7),0)</f>
        <v>-2048.1999999999998</v>
      </c>
      <c r="BU26" s="85">
        <f>IF(AND(Output!BU5&gt;='Rekenmodel (excel)'!$C$6+$D$7,Output!BU5&lt;'Rekenmodel (excel)'!$C$6+$D$7+$C$2),-(Output!$C$7/Output!$C$2/Output!$D$7),0)</f>
        <v>-2048.1999999999998</v>
      </c>
      <c r="BV26" s="85">
        <f>IF(AND(Output!BV5&gt;='Rekenmodel (excel)'!$C$6+$D$7,Output!BV5&lt;'Rekenmodel (excel)'!$C$6+$D$7+$C$2),-(Output!$C$7/Output!$C$2/Output!$D$7),0)</f>
        <v>-2048.1999999999998</v>
      </c>
      <c r="BW26" s="85">
        <f>IF(AND(Output!BW5&gt;='Rekenmodel (excel)'!$C$6+$D$7,Output!BW5&lt;'Rekenmodel (excel)'!$C$6+$D$7+$C$2),-(Output!$C$7/Output!$C$2/Output!$D$7),0)</f>
        <v>-2048.1999999999998</v>
      </c>
      <c r="BX26" s="85">
        <f>IF(AND(Output!BX5&gt;='Rekenmodel (excel)'!$C$6+$D$7,Output!BX5&lt;'Rekenmodel (excel)'!$C$6+$D$7+$C$2),-(Output!$C$7/Output!$C$2/Output!$D$7),0)</f>
        <v>-2048.1999999999998</v>
      </c>
      <c r="BY26" s="85">
        <f>IF(AND(Output!BY5&gt;='Rekenmodel (excel)'!$C$6+$D$7,Output!BY5&lt;'Rekenmodel (excel)'!$C$6+$D$7+$C$2),-(Output!$C$7/Output!$C$2/Output!$D$7),0)</f>
        <v>0</v>
      </c>
      <c r="BZ26" s="85">
        <f>IF(AND(Output!BZ5&gt;='Rekenmodel (excel)'!$C$6+$D$7,Output!BZ5&lt;'Rekenmodel (excel)'!$C$6+$D$7+$C$2),-(Output!$C$7/Output!$C$2/Output!$D$7),0)</f>
        <v>0</v>
      </c>
      <c r="CA26" s="85">
        <f>IF(AND(Output!CA5&gt;='Rekenmodel (excel)'!$C$6+$D$7,Output!CA5&lt;'Rekenmodel (excel)'!$C$6+$D$7+$C$2),-(Output!$C$7/Output!$C$2/Output!$D$7),0)</f>
        <v>0</v>
      </c>
      <c r="CB26" s="85">
        <f>IF(AND(Output!CB5&gt;='Rekenmodel (excel)'!$C$6+$D$7,Output!CB5&lt;'Rekenmodel (excel)'!$C$6+$D$7+$C$2),-(Output!$C$7/Output!$C$2/Output!$D$7),0)</f>
        <v>0</v>
      </c>
      <c r="CC26" s="85">
        <f>IF(AND(Output!CC5&gt;='Rekenmodel (excel)'!$C$6+$D$7,Output!CC5&lt;'Rekenmodel (excel)'!$C$6+$D$7+$C$2),-(Output!$C$7/Output!$C$2/Output!$D$7),0)</f>
        <v>0</v>
      </c>
      <c r="CD26" s="85">
        <f>IF(AND(Output!CD5&gt;='Rekenmodel (excel)'!$C$6+$D$7,Output!CD5&lt;'Rekenmodel (excel)'!$C$6+$D$7+$C$2),-(Output!$C$7/Output!$C$2/Output!$D$7),0)</f>
        <v>0</v>
      </c>
      <c r="CE26" s="85">
        <f>IF(AND(Output!CE5&gt;='Rekenmodel (excel)'!$C$6+$D$7,Output!CE5&lt;'Rekenmodel (excel)'!$C$6+$D$7+$C$2),-(Output!$C$7/Output!$C$2/Output!$D$7),0)</f>
        <v>0</v>
      </c>
      <c r="CF26" s="85">
        <f>IF(AND(Output!CF5&gt;='Rekenmodel (excel)'!$C$6+$D$7,Output!CF5&lt;'Rekenmodel (excel)'!$C$6+$D$7+$C$2),-(Output!$C$7/Output!$C$2/Output!$D$7),0)</f>
        <v>0</v>
      </c>
      <c r="CG26" s="85">
        <f>IF(AND(Output!CG5&gt;='Rekenmodel (excel)'!$C$6+$D$7,Output!CG5&lt;'Rekenmodel (excel)'!$C$6+$D$7+$C$2),-(Output!$C$7/Output!$C$2/Output!$D$7),0)</f>
        <v>0</v>
      </c>
      <c r="CH26" s="85">
        <f>IF(AND(Output!CH5&gt;='Rekenmodel (excel)'!$C$6+$D$7,Output!CH5&lt;'Rekenmodel (excel)'!$C$6+$D$7+$C$2),-(Output!$C$7/Output!$C$2/Output!$D$7),0)</f>
        <v>0</v>
      </c>
      <c r="CI26" s="3"/>
      <c r="CJ26" s="3"/>
      <c r="CK26" s="3"/>
    </row>
    <row r="27" spans="2:89" x14ac:dyDescent="0.45">
      <c r="B27" s="83" t="s">
        <v>43</v>
      </c>
      <c r="C27" s="83"/>
      <c r="D27" s="83"/>
      <c r="E27" s="83"/>
      <c r="F27" s="83"/>
      <c r="G27" s="85">
        <f>IF(AND(Output!G5&gt;='Rekenmodel (excel)'!$C$6+$D$8,Output!G5&lt;'Rekenmodel (excel)'!$C$6+$D$8+$C$2),-(Output!$C$8/Output!$C$2/Output!$D$8),0)</f>
        <v>0</v>
      </c>
      <c r="H27" s="85">
        <f>IF(AND(Output!H5&gt;='Rekenmodel (excel)'!$C$6+$D$8,Output!H5&lt;'Rekenmodel (excel)'!$C$6+$D$8+$C$2),-(Output!$C$8/Output!$C$2/Output!$D$8),0)</f>
        <v>0</v>
      </c>
      <c r="I27" s="85">
        <f>IF(AND(Output!I5&gt;='Rekenmodel (excel)'!$C$6+$D$8,Output!I5&lt;'Rekenmodel (excel)'!$C$6+$D$8+$C$2),-(Output!$C$8/Output!$C$2/Output!$D$8),0)</f>
        <v>0</v>
      </c>
      <c r="J27" s="85">
        <f>IF(AND(Output!J5&gt;='Rekenmodel (excel)'!$C$6+$D$8,Output!J5&lt;'Rekenmodel (excel)'!$C$6+$D$8+$C$2),-(Output!$C$8/Output!$C$2/Output!$D$8),0)</f>
        <v>0</v>
      </c>
      <c r="K27" s="85">
        <f>IF(AND(Output!K5&gt;='Rekenmodel (excel)'!$C$6+$D$8,Output!K5&lt;'Rekenmodel (excel)'!$C$6+$D$8+$C$2),-(Output!$C$8/Output!$C$2/Output!$D$8),0)</f>
        <v>0</v>
      </c>
      <c r="L27" s="85">
        <f>IF(AND(Output!L5&gt;='Rekenmodel (excel)'!$C$6+$D$8,Output!L5&lt;'Rekenmodel (excel)'!$C$6+$D$8+$C$2),-(Output!$C$8/Output!$C$2/Output!$D$8),0)</f>
        <v>0</v>
      </c>
      <c r="M27" s="85">
        <f>IF(AND(Output!M5&gt;='Rekenmodel (excel)'!$C$6+$D$8,Output!M5&lt;'Rekenmodel (excel)'!$C$6+$D$8+$C$2),-(Output!$C$8/Output!$C$2/Output!$D$8),0)</f>
        <v>0</v>
      </c>
      <c r="N27" s="85">
        <f>IF(AND(Output!N5&gt;='Rekenmodel (excel)'!$C$6+$D$8,Output!N5&lt;'Rekenmodel (excel)'!$C$6+$D$8+$C$2),-(Output!$C$8/Output!$C$2/Output!$D$8),0)</f>
        <v>0</v>
      </c>
      <c r="O27" s="85">
        <f>IF(AND(Output!O5&gt;='Rekenmodel (excel)'!$C$6+$D$8,Output!O5&lt;'Rekenmodel (excel)'!$C$6+$D$8+$C$2),-(Output!$C$8/Output!$C$2/Output!$D$8),0)</f>
        <v>0</v>
      </c>
      <c r="P27" s="85">
        <f>IF(AND(Output!P5&gt;='Rekenmodel (excel)'!$C$6+$D$8,Output!P5&lt;'Rekenmodel (excel)'!$C$6+$D$8+$C$2),-(Output!$C$8/Output!$C$2/Output!$D$8),0)</f>
        <v>0</v>
      </c>
      <c r="Q27" s="85">
        <f>IF(AND(Output!Q5&gt;='Rekenmodel (excel)'!$C$6+$D$8,Output!Q5&lt;'Rekenmodel (excel)'!$C$6+$D$8+$C$2),-(Output!$C$8/Output!$C$2/Output!$D$8),0)</f>
        <v>0</v>
      </c>
      <c r="R27" s="85">
        <f>IF(AND(Output!R5&gt;='Rekenmodel (excel)'!$C$6+$D$8,Output!R5&lt;'Rekenmodel (excel)'!$C$6+$D$8+$C$2),-(Output!$C$8/Output!$C$2/Output!$D$8),0)</f>
        <v>0</v>
      </c>
      <c r="S27" s="85">
        <f>IF(AND(Output!S5&gt;='Rekenmodel (excel)'!$C$6+$D$8,Output!S5&lt;'Rekenmodel (excel)'!$C$6+$D$8+$C$2),-(Output!$C$8/Output!$C$2/Output!$D$8),0)</f>
        <v>0</v>
      </c>
      <c r="T27" s="85">
        <f>IF(AND(Output!T5&gt;='Rekenmodel (excel)'!$C$6+$D$8,Output!T5&lt;'Rekenmodel (excel)'!$C$6+$D$8+$C$2),-(Output!$C$8/Output!$C$2/Output!$D$8),0)</f>
        <v>0</v>
      </c>
      <c r="U27" s="85">
        <f>IF(AND(Output!U5&gt;='Rekenmodel (excel)'!$C$6+$D$8,Output!U5&lt;'Rekenmodel (excel)'!$C$6+$D$8+$C$2),-(Output!$C$8/Output!$C$2/Output!$D$8),0)</f>
        <v>0</v>
      </c>
      <c r="V27" s="85">
        <f>IF(AND(Output!V5&gt;='Rekenmodel (excel)'!$C$6+$D$8,Output!V5&lt;'Rekenmodel (excel)'!$C$6+$D$8+$C$2),-(Output!$C$8/Output!$C$2/Output!$D$8),0)</f>
        <v>0</v>
      </c>
      <c r="W27" s="85">
        <f>IF(AND(Output!W5&gt;='Rekenmodel (excel)'!$C$6+$D$8,Output!W5&lt;'Rekenmodel (excel)'!$C$6+$D$8+$C$2),-(Output!$C$8/Output!$C$2/Output!$D$8),0)</f>
        <v>0</v>
      </c>
      <c r="X27" s="85">
        <f>IF(AND(Output!X5&gt;='Rekenmodel (excel)'!$C$6+$D$8,Output!X5&lt;'Rekenmodel (excel)'!$C$6+$D$8+$C$2),-(Output!$C$8/Output!$C$2/Output!$D$8),0)</f>
        <v>0</v>
      </c>
      <c r="Y27" s="85">
        <f>IF(AND(Output!Y5&gt;='Rekenmodel (excel)'!$C$6+$D$8,Output!Y5&lt;'Rekenmodel (excel)'!$C$6+$D$8+$C$2),-(Output!$C$8/Output!$C$2/Output!$D$8),0)</f>
        <v>0</v>
      </c>
      <c r="Z27" s="85">
        <f>IF(AND(Output!Z5&gt;='Rekenmodel (excel)'!$C$6+$D$8,Output!Z5&lt;'Rekenmodel (excel)'!$C$6+$D$8+$C$2),-(Output!$C$8/Output!$C$2/Output!$D$8),0)</f>
        <v>0</v>
      </c>
      <c r="AA27" s="85">
        <f>IF(AND(Output!AA5&gt;='Rekenmodel (excel)'!$C$6+$D$8,Output!AA5&lt;'Rekenmodel (excel)'!$C$6+$D$8+$C$2),-(Output!$C$8/Output!$C$2/Output!$D$8),0)</f>
        <v>-18683.793333333331</v>
      </c>
      <c r="AB27" s="85">
        <f>IF(AND(Output!AB5&gt;='Rekenmodel (excel)'!$C$6+$D$8,Output!AB5&lt;'Rekenmodel (excel)'!$C$6+$D$8+$C$2),-(Output!$C$8/Output!$C$2/Output!$D$8),0)</f>
        <v>-18683.793333333331</v>
      </c>
      <c r="AC27" s="85">
        <f>IF(AND(Output!AC5&gt;='Rekenmodel (excel)'!$C$6+$D$8,Output!AC5&lt;'Rekenmodel (excel)'!$C$6+$D$8+$C$2),-(Output!$C$8/Output!$C$2/Output!$D$8),0)</f>
        <v>-18683.793333333331</v>
      </c>
      <c r="AD27" s="85">
        <f>IF(AND(Output!AD5&gt;='Rekenmodel (excel)'!$C$6+$D$8,Output!AD5&lt;'Rekenmodel (excel)'!$C$6+$D$8+$C$2),-(Output!$C$8/Output!$C$2/Output!$D$8),0)</f>
        <v>-18683.793333333331</v>
      </c>
      <c r="AE27" s="85">
        <f>IF(AND(Output!AE5&gt;='Rekenmodel (excel)'!$C$6+$D$8,Output!AE5&lt;'Rekenmodel (excel)'!$C$6+$D$8+$C$2),-(Output!$C$8/Output!$C$2/Output!$D$8),0)</f>
        <v>-18683.793333333331</v>
      </c>
      <c r="AF27" s="85">
        <f>IF(AND(Output!AF5&gt;='Rekenmodel (excel)'!$C$6+$D$8,Output!AF5&lt;'Rekenmodel (excel)'!$C$6+$D$8+$C$2),-(Output!$C$8/Output!$C$2/Output!$D$8),0)</f>
        <v>-18683.793333333331</v>
      </c>
      <c r="AG27" s="85">
        <f>IF(AND(Output!AG5&gt;='Rekenmodel (excel)'!$C$6+$D$8,Output!AG5&lt;'Rekenmodel (excel)'!$C$6+$D$8+$C$2),-(Output!$C$8/Output!$C$2/Output!$D$8),0)</f>
        <v>-18683.793333333331</v>
      </c>
      <c r="AH27" s="85">
        <f>IF(AND(Output!AH5&gt;='Rekenmodel (excel)'!$C$6+$D$8,Output!AH5&lt;'Rekenmodel (excel)'!$C$6+$D$8+$C$2),-(Output!$C$8/Output!$C$2/Output!$D$8),0)</f>
        <v>-18683.793333333331</v>
      </c>
      <c r="AI27" s="85">
        <f>IF(AND(Output!AI5&gt;='Rekenmodel (excel)'!$C$6+$D$8,Output!AI5&lt;'Rekenmodel (excel)'!$C$6+$D$8+$C$2),-(Output!$C$8/Output!$C$2/Output!$D$8),0)</f>
        <v>-18683.793333333331</v>
      </c>
      <c r="AJ27" s="85">
        <f>IF(AND(Output!AJ5&gt;='Rekenmodel (excel)'!$C$6+$D$8,Output!AJ5&lt;'Rekenmodel (excel)'!$C$6+$D$8+$C$2),-(Output!$C$8/Output!$C$2/Output!$D$8),0)</f>
        <v>-18683.793333333331</v>
      </c>
      <c r="AK27" s="85">
        <f>IF(AND(Output!AK5&gt;='Rekenmodel (excel)'!$C$6+$D$8,Output!AK5&lt;'Rekenmodel (excel)'!$C$6+$D$8+$C$2),-(Output!$C$8/Output!$C$2/Output!$D$8),0)</f>
        <v>-18683.793333333331</v>
      </c>
      <c r="AL27" s="85">
        <f>IF(AND(Output!AL5&gt;='Rekenmodel (excel)'!$C$6+$D$8,Output!AL5&lt;'Rekenmodel (excel)'!$C$6+$D$8+$C$2),-(Output!$C$8/Output!$C$2/Output!$D$8),0)</f>
        <v>-18683.793333333331</v>
      </c>
      <c r="AM27" s="85">
        <f>IF(AND(Output!AM5&gt;='Rekenmodel (excel)'!$C$6+$D$8,Output!AM5&lt;'Rekenmodel (excel)'!$C$6+$D$8+$C$2),-(Output!$C$8/Output!$C$2/Output!$D$8),0)</f>
        <v>-18683.793333333331</v>
      </c>
      <c r="AN27" s="85">
        <f>IF(AND(Output!AN5&gt;='Rekenmodel (excel)'!$C$6+$D$8,Output!AN5&lt;'Rekenmodel (excel)'!$C$6+$D$8+$C$2),-(Output!$C$8/Output!$C$2/Output!$D$8),0)</f>
        <v>-18683.793333333331</v>
      </c>
      <c r="AO27" s="85">
        <f>IF(AND(Output!AO5&gt;='Rekenmodel (excel)'!$C$6+$D$8,Output!AO5&lt;'Rekenmodel (excel)'!$C$6+$D$8+$C$2),-(Output!$C$8/Output!$C$2/Output!$D$8),0)</f>
        <v>-18683.793333333331</v>
      </c>
      <c r="AP27" s="85">
        <f>IF(AND(Output!AP5&gt;='Rekenmodel (excel)'!$C$6+$D$8,Output!AP5&lt;'Rekenmodel (excel)'!$C$6+$D$8+$C$2),-(Output!$C$8/Output!$C$2/Output!$D$8),0)</f>
        <v>-18683.793333333331</v>
      </c>
      <c r="AQ27" s="85">
        <f>IF(AND(Output!AQ5&gt;='Rekenmodel (excel)'!$C$6+$D$8,Output!AQ5&lt;'Rekenmodel (excel)'!$C$6+$D$8+$C$2),-(Output!$C$8/Output!$C$2/Output!$D$8),0)</f>
        <v>-18683.793333333331</v>
      </c>
      <c r="AR27" s="85">
        <f>IF(AND(Output!AR5&gt;='Rekenmodel (excel)'!$C$6+$D$8,Output!AR5&lt;'Rekenmodel (excel)'!$C$6+$D$8+$C$2),-(Output!$C$8/Output!$C$2/Output!$D$8),0)</f>
        <v>-18683.793333333331</v>
      </c>
      <c r="AS27" s="85">
        <f>IF(AND(Output!AS5&gt;='Rekenmodel (excel)'!$C$6+$D$8,Output!AS5&lt;'Rekenmodel (excel)'!$C$6+$D$8+$C$2),-(Output!$C$8/Output!$C$2/Output!$D$8),0)</f>
        <v>-18683.793333333331</v>
      </c>
      <c r="AT27" s="85">
        <f>IF(AND(Output!AT5&gt;='Rekenmodel (excel)'!$C$6+$D$8,Output!AT5&lt;'Rekenmodel (excel)'!$C$6+$D$8+$C$2),-(Output!$C$8/Output!$C$2/Output!$D$8),0)</f>
        <v>-18683.793333333331</v>
      </c>
      <c r="AU27" s="85">
        <f>IF(AND(Output!AU5&gt;='Rekenmodel (excel)'!$C$6+$D$8,Output!AU5&lt;'Rekenmodel (excel)'!$C$6+$D$8+$C$2),-(Output!$C$8/Output!$C$2/Output!$D$8),0)</f>
        <v>-18683.793333333331</v>
      </c>
      <c r="AV27" s="85">
        <f>IF(AND(Output!AV5&gt;='Rekenmodel (excel)'!$C$6+$D$8,Output!AV5&lt;'Rekenmodel (excel)'!$C$6+$D$8+$C$2),-(Output!$C$8/Output!$C$2/Output!$D$8),0)</f>
        <v>-18683.793333333331</v>
      </c>
      <c r="AW27" s="85">
        <f>IF(AND(Output!AW5&gt;='Rekenmodel (excel)'!$C$6+$D$8,Output!AW5&lt;'Rekenmodel (excel)'!$C$6+$D$8+$C$2),-(Output!$C$8/Output!$C$2/Output!$D$8),0)</f>
        <v>-18683.793333333331</v>
      </c>
      <c r="AX27" s="85">
        <f>IF(AND(Output!AX5&gt;='Rekenmodel (excel)'!$C$6+$D$8,Output!AX5&lt;'Rekenmodel (excel)'!$C$6+$D$8+$C$2),-(Output!$C$8/Output!$C$2/Output!$D$8),0)</f>
        <v>-18683.793333333331</v>
      </c>
      <c r="AY27" s="85">
        <f>IF(AND(Output!AY5&gt;='Rekenmodel (excel)'!$C$6+$D$8,Output!AY5&lt;'Rekenmodel (excel)'!$C$6+$D$8+$C$2),-(Output!$C$8/Output!$C$2/Output!$D$8),0)</f>
        <v>-18683.793333333331</v>
      </c>
      <c r="AZ27" s="85">
        <f>IF(AND(Output!AZ5&gt;='Rekenmodel (excel)'!$C$6+$D$8,Output!AZ5&lt;'Rekenmodel (excel)'!$C$6+$D$8+$C$2),-(Output!$C$8/Output!$C$2/Output!$D$8),0)</f>
        <v>-18683.793333333331</v>
      </c>
      <c r="BA27" s="85">
        <f>IF(AND(Output!BA5&gt;='Rekenmodel (excel)'!$C$6+$D$8,Output!BA5&lt;'Rekenmodel (excel)'!$C$6+$D$8+$C$2),-(Output!$C$8/Output!$C$2/Output!$D$8),0)</f>
        <v>-18683.793333333331</v>
      </c>
      <c r="BB27" s="85">
        <f>IF(AND(Output!BB5&gt;='Rekenmodel (excel)'!$C$6+$D$8,Output!BB5&lt;'Rekenmodel (excel)'!$C$6+$D$8+$C$2),-(Output!$C$8/Output!$C$2/Output!$D$8),0)</f>
        <v>-18683.793333333331</v>
      </c>
      <c r="BC27" s="85">
        <f>IF(AND(Output!BC5&gt;='Rekenmodel (excel)'!$C$6+$D$8,Output!BC5&lt;'Rekenmodel (excel)'!$C$6+$D$8+$C$2),-(Output!$C$8/Output!$C$2/Output!$D$8),0)</f>
        <v>-18683.793333333331</v>
      </c>
      <c r="BD27" s="85">
        <f>IF(AND(Output!BD5&gt;='Rekenmodel (excel)'!$C$6+$D$8,Output!BD5&lt;'Rekenmodel (excel)'!$C$6+$D$8+$C$2),-(Output!$C$8/Output!$C$2/Output!$D$8),0)</f>
        <v>-18683.793333333331</v>
      </c>
      <c r="BE27" s="85">
        <f>IF(AND(Output!BE5&gt;='Rekenmodel (excel)'!$C$6+$D$8,Output!BE5&lt;'Rekenmodel (excel)'!$C$6+$D$8+$C$2),-(Output!$C$8/Output!$C$2/Output!$D$8),0)</f>
        <v>0</v>
      </c>
      <c r="BF27" s="85">
        <f>IF(AND(Output!BF5&gt;='Rekenmodel (excel)'!$C$6+$D$8,Output!BF5&lt;'Rekenmodel (excel)'!$C$6+$D$8+$C$2),-(Output!$C$8/Output!$C$2/Output!$D$8),0)</f>
        <v>0</v>
      </c>
      <c r="BG27" s="85">
        <f>IF(AND(Output!BG5&gt;='Rekenmodel (excel)'!$C$6+$D$8,Output!BG5&lt;'Rekenmodel (excel)'!$C$6+$D$8+$C$2),-(Output!$C$8/Output!$C$2/Output!$D$8),0)</f>
        <v>0</v>
      </c>
      <c r="BH27" s="85">
        <f>IF(AND(Output!BH5&gt;='Rekenmodel (excel)'!$C$6+$D$8,Output!BH5&lt;'Rekenmodel (excel)'!$C$6+$D$8+$C$2),-(Output!$C$8/Output!$C$2/Output!$D$8),0)</f>
        <v>0</v>
      </c>
      <c r="BI27" s="85">
        <f>IF(AND(Output!BI5&gt;='Rekenmodel (excel)'!$C$6+$D$8,Output!BI5&lt;'Rekenmodel (excel)'!$C$6+$D$8+$C$2),-(Output!$C$8/Output!$C$2/Output!$D$8),0)</f>
        <v>0</v>
      </c>
      <c r="BJ27" s="85">
        <f>IF(AND(Output!BJ5&gt;='Rekenmodel (excel)'!$C$6+$D$8,Output!BJ5&lt;'Rekenmodel (excel)'!$C$6+$D$8+$C$2),-(Output!$C$8/Output!$C$2/Output!$D$8),0)</f>
        <v>0</v>
      </c>
      <c r="BK27" s="85">
        <f>IF(AND(Output!BK5&gt;='Rekenmodel (excel)'!$C$6+$D$8,Output!BK5&lt;'Rekenmodel (excel)'!$C$6+$D$8+$C$2),-(Output!$C$8/Output!$C$2/Output!$D$8),0)</f>
        <v>0</v>
      </c>
      <c r="BL27" s="85">
        <f>IF(AND(Output!BL5&gt;='Rekenmodel (excel)'!$C$6+$D$8,Output!BL5&lt;'Rekenmodel (excel)'!$C$6+$D$8+$C$2),-(Output!$C$8/Output!$C$2/Output!$D$8),0)</f>
        <v>0</v>
      </c>
      <c r="BM27" s="85">
        <f>IF(AND(Output!BM5&gt;='Rekenmodel (excel)'!$C$6+$D$8,Output!BM5&lt;'Rekenmodel (excel)'!$C$6+$D$8+$C$2),-(Output!$C$8/Output!$C$2/Output!$D$8),0)</f>
        <v>0</v>
      </c>
      <c r="BN27" s="85">
        <f>IF(AND(Output!BN5&gt;='Rekenmodel (excel)'!$C$6+$D$8,Output!BN5&lt;'Rekenmodel (excel)'!$C$6+$D$8+$C$2),-(Output!$C$8/Output!$C$2/Output!$D$8),0)</f>
        <v>0</v>
      </c>
      <c r="BO27" s="85">
        <f>IF(AND(Output!BO5&gt;='Rekenmodel (excel)'!$C$6+$D$8,Output!BO5&lt;'Rekenmodel (excel)'!$C$6+$D$8+$C$2),-(Output!$C$8/Output!$C$2/Output!$D$8),0)</f>
        <v>0</v>
      </c>
      <c r="BP27" s="85">
        <f>IF(AND(Output!BP5&gt;='Rekenmodel (excel)'!$C$6+$D$8,Output!BP5&lt;'Rekenmodel (excel)'!$C$6+$D$8+$C$2),-(Output!$C$8/Output!$C$2/Output!$D$8),0)</f>
        <v>0</v>
      </c>
      <c r="BQ27" s="85">
        <f>IF(AND(Output!BQ5&gt;='Rekenmodel (excel)'!$C$6+$D$8,Output!BQ5&lt;'Rekenmodel (excel)'!$C$6+$D$8+$C$2),-(Output!$C$8/Output!$C$2/Output!$D$8),0)</f>
        <v>0</v>
      </c>
      <c r="BR27" s="85">
        <f>IF(AND(Output!BR5&gt;='Rekenmodel (excel)'!$C$6+$D$8,Output!BR5&lt;'Rekenmodel (excel)'!$C$6+$D$8+$C$2),-(Output!$C$8/Output!$C$2/Output!$D$8),0)</f>
        <v>0</v>
      </c>
      <c r="BS27" s="85">
        <f>IF(AND(Output!BS5&gt;='Rekenmodel (excel)'!$C$6+$D$8,Output!BS5&lt;'Rekenmodel (excel)'!$C$6+$D$8+$C$2),-(Output!$C$8/Output!$C$2/Output!$D$8),0)</f>
        <v>0</v>
      </c>
      <c r="BT27" s="85">
        <f>IF(AND(Output!BT5&gt;='Rekenmodel (excel)'!$C$6+$D$8,Output!BT5&lt;'Rekenmodel (excel)'!$C$6+$D$8+$C$2),-(Output!$C$8/Output!$C$2/Output!$D$8),0)</f>
        <v>0</v>
      </c>
      <c r="BU27" s="85">
        <f>IF(AND(Output!BU5&gt;='Rekenmodel (excel)'!$C$6+$D$8,Output!BU5&lt;'Rekenmodel (excel)'!$C$6+$D$8+$C$2),-(Output!$C$8/Output!$C$2/Output!$D$8),0)</f>
        <v>0</v>
      </c>
      <c r="BV27" s="85">
        <f>IF(AND(Output!BV5&gt;='Rekenmodel (excel)'!$C$6+$D$8,Output!BV5&lt;'Rekenmodel (excel)'!$C$6+$D$8+$C$2),-(Output!$C$8/Output!$C$2/Output!$D$8),0)</f>
        <v>0</v>
      </c>
      <c r="BW27" s="85">
        <f>IF(AND(Output!BW5&gt;='Rekenmodel (excel)'!$C$6+$D$8,Output!BW5&lt;'Rekenmodel (excel)'!$C$6+$D$8+$C$2),-(Output!$C$8/Output!$C$2/Output!$D$8),0)</f>
        <v>0</v>
      </c>
      <c r="BX27" s="85">
        <f>IF(AND(Output!BX5&gt;='Rekenmodel (excel)'!$C$6+$D$8,Output!BX5&lt;'Rekenmodel (excel)'!$C$6+$D$8+$C$2),-(Output!$C$8/Output!$C$2/Output!$D$8),0)</f>
        <v>0</v>
      </c>
      <c r="BY27" s="85">
        <f>IF(AND(Output!BY5&gt;='Rekenmodel (excel)'!$C$6+$D$8,Output!BY5&lt;'Rekenmodel (excel)'!$C$6+$D$8+$C$2),-(Output!$C$8/Output!$C$2/Output!$D$8),0)</f>
        <v>0</v>
      </c>
      <c r="BZ27" s="85">
        <f>IF(AND(Output!BZ5&gt;='Rekenmodel (excel)'!$C$6+$D$8,Output!BZ5&lt;'Rekenmodel (excel)'!$C$6+$D$8+$C$2),-(Output!$C$8/Output!$C$2/Output!$D$8),0)</f>
        <v>0</v>
      </c>
      <c r="CA27" s="85">
        <f>IF(AND(Output!CA5&gt;='Rekenmodel (excel)'!$C$6+$D$8,Output!CA5&lt;'Rekenmodel (excel)'!$C$6+$D$8+$C$2),-(Output!$C$8/Output!$C$2/Output!$D$8),0)</f>
        <v>0</v>
      </c>
      <c r="CB27" s="85">
        <f>IF(AND(Output!CB5&gt;='Rekenmodel (excel)'!$C$6+$D$8,Output!CB5&lt;'Rekenmodel (excel)'!$C$6+$D$8+$C$2),-(Output!$C$8/Output!$C$2/Output!$D$8),0)</f>
        <v>0</v>
      </c>
      <c r="CC27" s="85">
        <f>IF(AND(Output!CC5&gt;='Rekenmodel (excel)'!$C$6+$D$8,Output!CC5&lt;'Rekenmodel (excel)'!$C$6+$D$8+$C$2),-(Output!$C$8/Output!$C$2/Output!$D$8),0)</f>
        <v>0</v>
      </c>
      <c r="CD27" s="85">
        <f>IF(AND(Output!CD5&gt;='Rekenmodel (excel)'!$C$6+$D$8,Output!CD5&lt;'Rekenmodel (excel)'!$C$6+$D$8+$C$2),-(Output!$C$8/Output!$C$2/Output!$D$8),0)</f>
        <v>0</v>
      </c>
      <c r="CE27" s="85">
        <f>IF(AND(Output!CE5&gt;='Rekenmodel (excel)'!$C$6+$D$8,Output!CE5&lt;'Rekenmodel (excel)'!$C$6+$D$8+$C$2),-(Output!$C$8/Output!$C$2/Output!$D$8),0)</f>
        <v>0</v>
      </c>
      <c r="CF27" s="85">
        <f>IF(AND(Output!CF5&gt;='Rekenmodel (excel)'!$C$6+$D$8,Output!CF5&lt;'Rekenmodel (excel)'!$C$6+$D$8+$C$2),-(Output!$C$8/Output!$C$2/Output!$D$8),0)</f>
        <v>0</v>
      </c>
      <c r="CG27" s="85">
        <f>IF(AND(Output!CG5&gt;='Rekenmodel (excel)'!$C$6+$D$8,Output!CG5&lt;'Rekenmodel (excel)'!$C$6+$D$8+$C$2),-(Output!$C$8/Output!$C$2/Output!$D$8),0)</f>
        <v>0</v>
      </c>
      <c r="CH27" s="85">
        <f>IF(AND(Output!CH5&gt;='Rekenmodel (excel)'!$C$6+$D$8,Output!CH5&lt;'Rekenmodel (excel)'!$C$6+$D$8+$C$2),-(Output!$C$8/Output!$C$2/Output!$D$8),0)</f>
        <v>0</v>
      </c>
    </row>
    <row r="28" spans="2:89" x14ac:dyDescent="0.45">
      <c r="B28" s="83" t="s">
        <v>43</v>
      </c>
      <c r="C28" s="83"/>
      <c r="D28" s="83"/>
      <c r="E28" s="83"/>
      <c r="F28" s="83"/>
      <c r="G28" s="85">
        <f>IF(AND(Output!G5&gt;='Rekenmodel (excel)'!$C$6+$D$9,Output!G5&lt;'Rekenmodel (excel)'!$C$6+$D$9+$C$2),-(Output!$C$9/Output!$C$2/Output!$D$9),0)</f>
        <v>0</v>
      </c>
      <c r="H28" s="85">
        <f>IF(AND(Output!H5&gt;='Rekenmodel (excel)'!$C$6+$D$9,Output!H5&lt;'Rekenmodel (excel)'!$C$6+$D$9+$C$2),-(Output!$C$9/Output!$C$2/Output!$D$9),0)</f>
        <v>0</v>
      </c>
      <c r="I28" s="85">
        <f>IF(AND(Output!I5&gt;='Rekenmodel (excel)'!$C$6+$D$9,Output!I5&lt;'Rekenmodel (excel)'!$C$6+$D$9+$C$2),-(Output!$C$9/Output!$C$2/Output!$D$9),0)</f>
        <v>0</v>
      </c>
      <c r="J28" s="85">
        <f>IF(AND(Output!J5&gt;='Rekenmodel (excel)'!$C$6+$D$9,Output!J5&lt;'Rekenmodel (excel)'!$C$6+$D$9+$C$2),-(Output!$C$9/Output!$C$2/Output!$D$9),0)</f>
        <v>0</v>
      </c>
      <c r="K28" s="85">
        <f>IF(AND(Output!K5&gt;='Rekenmodel (excel)'!$C$6+$D$9,Output!K5&lt;'Rekenmodel (excel)'!$C$6+$D$9+$C$2),-(Output!$C$9/Output!$C$2/Output!$D$9),0)</f>
        <v>0</v>
      </c>
      <c r="L28" s="85">
        <f>IF(AND(Output!L5&gt;='Rekenmodel (excel)'!$C$6+$D$9,Output!L5&lt;'Rekenmodel (excel)'!$C$6+$D$9+$C$2),-(Output!$C$9/Output!$C$2/Output!$D$9),0)</f>
        <v>0</v>
      </c>
      <c r="M28" s="85">
        <f>IF(AND(Output!M5&gt;='Rekenmodel (excel)'!$C$6+$D$9,Output!M5&lt;'Rekenmodel (excel)'!$C$6+$D$9+$C$2),-(Output!$C$9/Output!$C$2/Output!$D$9),0)</f>
        <v>0</v>
      </c>
      <c r="N28" s="85">
        <f>IF(AND(Output!N5&gt;='Rekenmodel (excel)'!$C$6+$D$9,Output!N5&lt;'Rekenmodel (excel)'!$C$6+$D$9+$C$2),-(Output!$C$9/Output!$C$2/Output!$D$9),0)</f>
        <v>0</v>
      </c>
      <c r="O28" s="85">
        <f>IF(AND(Output!O5&gt;='Rekenmodel (excel)'!$C$6+$D$9,Output!O5&lt;'Rekenmodel (excel)'!$C$6+$D$9+$C$2),-(Output!$C$9/Output!$C$2/Output!$D$9),0)</f>
        <v>0</v>
      </c>
      <c r="P28" s="85">
        <f>IF(AND(Output!P5&gt;='Rekenmodel (excel)'!$C$6+$D$9,Output!P5&lt;'Rekenmodel (excel)'!$C$6+$D$9+$C$2),-(Output!$C$9/Output!$C$2/Output!$D$9),0)</f>
        <v>0</v>
      </c>
      <c r="Q28" s="85">
        <f>IF(AND(Output!Q5&gt;='Rekenmodel (excel)'!$C$6+$D$9,Output!Q5&lt;'Rekenmodel (excel)'!$C$6+$D$9+$C$2),-(Output!$C$9/Output!$C$2/Output!$D$9),0)</f>
        <v>0</v>
      </c>
      <c r="R28" s="85">
        <f>IF(AND(Output!R5&gt;='Rekenmodel (excel)'!$C$6+$D$9,Output!R5&lt;'Rekenmodel (excel)'!$C$6+$D$9+$C$2),-(Output!$C$9/Output!$C$2/Output!$D$9),0)</f>
        <v>0</v>
      </c>
      <c r="S28" s="85">
        <f>IF(AND(Output!S5&gt;='Rekenmodel (excel)'!$C$6+$D$9,Output!S5&lt;'Rekenmodel (excel)'!$C$6+$D$9+$C$2),-(Output!$C$9/Output!$C$2/Output!$D$9),0)</f>
        <v>0</v>
      </c>
      <c r="T28" s="85">
        <f>IF(AND(Output!T5&gt;='Rekenmodel (excel)'!$C$6+$D$9,Output!T5&lt;'Rekenmodel (excel)'!$C$6+$D$9+$C$2),-(Output!$C$9/Output!$C$2/Output!$D$9),0)</f>
        <v>0</v>
      </c>
      <c r="U28" s="85">
        <f>IF(AND(Output!U5&gt;='Rekenmodel (excel)'!$C$6+$D$9,Output!U5&lt;'Rekenmodel (excel)'!$C$6+$D$9+$C$2),-(Output!$C$9/Output!$C$2/Output!$D$9),0)</f>
        <v>0</v>
      </c>
      <c r="V28" s="85">
        <f>IF(AND(Output!V5&gt;='Rekenmodel (excel)'!$C$6+$D$9,Output!V5&lt;'Rekenmodel (excel)'!$C$6+$D$9+$C$2),-(Output!$C$9/Output!$C$2/Output!$D$9),0)</f>
        <v>0</v>
      </c>
      <c r="W28" s="85">
        <f>IF(AND(Output!W5&gt;='Rekenmodel (excel)'!$C$6+$D$9,Output!W5&lt;'Rekenmodel (excel)'!$C$6+$D$9+$C$2),-(Output!$C$9/Output!$C$2/Output!$D$9),0)</f>
        <v>0</v>
      </c>
      <c r="X28" s="85">
        <f>IF(AND(Output!X5&gt;='Rekenmodel (excel)'!$C$6+$D$9,Output!X5&lt;'Rekenmodel (excel)'!$C$6+$D$9+$C$2),-(Output!$C$9/Output!$C$2/Output!$D$9),0)</f>
        <v>0</v>
      </c>
      <c r="Y28" s="85">
        <f>IF(AND(Output!Y5&gt;='Rekenmodel (excel)'!$C$6+$D$9,Output!Y5&lt;'Rekenmodel (excel)'!$C$6+$D$9+$C$2),-(Output!$C$9/Output!$C$2/Output!$D$9),0)</f>
        <v>0</v>
      </c>
      <c r="Z28" s="85">
        <f>IF(AND(Output!Z5&gt;='Rekenmodel (excel)'!$C$6+$D$9,Output!Z5&lt;'Rekenmodel (excel)'!$C$6+$D$9+$C$2),-(Output!$C$9/Output!$C$2/Output!$D$9),0)</f>
        <v>0</v>
      </c>
      <c r="AA28" s="85">
        <f>IF(AND(Output!AA5&gt;='Rekenmodel (excel)'!$C$6+$D$9,Output!AA5&lt;'Rekenmodel (excel)'!$C$6+$D$9+$C$2),-(Output!$C$9/Output!$C$2/Output!$D$9),0)</f>
        <v>-2465.2319999999991</v>
      </c>
      <c r="AB28" s="85">
        <f>IF(AND(Output!AB5&gt;='Rekenmodel (excel)'!$C$6+$D$9,Output!AB5&lt;'Rekenmodel (excel)'!$C$6+$D$9+$C$2),-(Output!$C$9/Output!$C$2/Output!$D$9),0)</f>
        <v>-2465.2319999999991</v>
      </c>
      <c r="AC28" s="85">
        <f>IF(AND(Output!AC5&gt;='Rekenmodel (excel)'!$C$6+$D$9,Output!AC5&lt;'Rekenmodel (excel)'!$C$6+$D$9+$C$2),-(Output!$C$9/Output!$C$2/Output!$D$9),0)</f>
        <v>-2465.2319999999991</v>
      </c>
      <c r="AD28" s="85">
        <f>IF(AND(Output!AD5&gt;='Rekenmodel (excel)'!$C$6+$D$9,Output!AD5&lt;'Rekenmodel (excel)'!$C$6+$D$9+$C$2),-(Output!$C$9/Output!$C$2/Output!$D$9),0)</f>
        <v>-2465.2319999999991</v>
      </c>
      <c r="AE28" s="85">
        <f>IF(AND(Output!AE5&gt;='Rekenmodel (excel)'!$C$6+$D$9,Output!AE5&lt;'Rekenmodel (excel)'!$C$6+$D$9+$C$2),-(Output!$C$9/Output!$C$2/Output!$D$9),0)</f>
        <v>-2465.2319999999991</v>
      </c>
      <c r="AF28" s="85">
        <f>IF(AND(Output!AF5&gt;='Rekenmodel (excel)'!$C$6+$D$9,Output!AF5&lt;'Rekenmodel (excel)'!$C$6+$D$9+$C$2),-(Output!$C$9/Output!$C$2/Output!$D$9),0)</f>
        <v>-2465.2319999999991</v>
      </c>
      <c r="AG28" s="85">
        <f>IF(AND(Output!AG5&gt;='Rekenmodel (excel)'!$C$6+$D$9,Output!AG5&lt;'Rekenmodel (excel)'!$C$6+$D$9+$C$2),-(Output!$C$9/Output!$C$2/Output!$D$9),0)</f>
        <v>-2465.2319999999991</v>
      </c>
      <c r="AH28" s="85">
        <f>IF(AND(Output!AH5&gt;='Rekenmodel (excel)'!$C$6+$D$9,Output!AH5&lt;'Rekenmodel (excel)'!$C$6+$D$9+$C$2),-(Output!$C$9/Output!$C$2/Output!$D$9),0)</f>
        <v>-2465.2319999999991</v>
      </c>
      <c r="AI28" s="85">
        <f>IF(AND(Output!AI5&gt;='Rekenmodel (excel)'!$C$6+$D$9,Output!AI5&lt;'Rekenmodel (excel)'!$C$6+$D$9+$C$2),-(Output!$C$9/Output!$C$2/Output!$D$9),0)</f>
        <v>-2465.2319999999991</v>
      </c>
      <c r="AJ28" s="85">
        <f>IF(AND(Output!AJ5&gt;='Rekenmodel (excel)'!$C$6+$D$9,Output!AJ5&lt;'Rekenmodel (excel)'!$C$6+$D$9+$C$2),-(Output!$C$9/Output!$C$2/Output!$D$9),0)</f>
        <v>-2465.2319999999991</v>
      </c>
      <c r="AK28" s="85">
        <f>IF(AND(Output!AK5&gt;='Rekenmodel (excel)'!$C$6+$D$9,Output!AK5&lt;'Rekenmodel (excel)'!$C$6+$D$9+$C$2),-(Output!$C$9/Output!$C$2/Output!$D$9),0)</f>
        <v>-2465.2319999999991</v>
      </c>
      <c r="AL28" s="85">
        <f>IF(AND(Output!AL5&gt;='Rekenmodel (excel)'!$C$6+$D$9,Output!AL5&lt;'Rekenmodel (excel)'!$C$6+$D$9+$C$2),-(Output!$C$9/Output!$C$2/Output!$D$9),0)</f>
        <v>-2465.2319999999991</v>
      </c>
      <c r="AM28" s="85">
        <f>IF(AND(Output!AM5&gt;='Rekenmodel (excel)'!$C$6+$D$9,Output!AM5&lt;'Rekenmodel (excel)'!$C$6+$D$9+$C$2),-(Output!$C$9/Output!$C$2/Output!$D$9),0)</f>
        <v>-2465.2319999999991</v>
      </c>
      <c r="AN28" s="85">
        <f>IF(AND(Output!AN5&gt;='Rekenmodel (excel)'!$C$6+$D$9,Output!AN5&lt;'Rekenmodel (excel)'!$C$6+$D$9+$C$2),-(Output!$C$9/Output!$C$2/Output!$D$9),0)</f>
        <v>-2465.2319999999991</v>
      </c>
      <c r="AO28" s="85">
        <f>IF(AND(Output!AO5&gt;='Rekenmodel (excel)'!$C$6+$D$9,Output!AO5&lt;'Rekenmodel (excel)'!$C$6+$D$9+$C$2),-(Output!$C$9/Output!$C$2/Output!$D$9),0)</f>
        <v>-2465.2319999999991</v>
      </c>
      <c r="AP28" s="85">
        <f>IF(AND(Output!AP5&gt;='Rekenmodel (excel)'!$C$6+$D$9,Output!AP5&lt;'Rekenmodel (excel)'!$C$6+$D$9+$C$2),-(Output!$C$9/Output!$C$2/Output!$D$9),0)</f>
        <v>-2465.2319999999991</v>
      </c>
      <c r="AQ28" s="85">
        <f>IF(AND(Output!AQ5&gt;='Rekenmodel (excel)'!$C$6+$D$9,Output!AQ5&lt;'Rekenmodel (excel)'!$C$6+$D$9+$C$2),-(Output!$C$9/Output!$C$2/Output!$D$9),0)</f>
        <v>-2465.2319999999991</v>
      </c>
      <c r="AR28" s="85">
        <f>IF(AND(Output!AR5&gt;='Rekenmodel (excel)'!$C$6+$D$9,Output!AR5&lt;'Rekenmodel (excel)'!$C$6+$D$9+$C$2),-(Output!$C$9/Output!$C$2/Output!$D$9),0)</f>
        <v>-2465.2319999999991</v>
      </c>
      <c r="AS28" s="85">
        <f>IF(AND(Output!AS5&gt;='Rekenmodel (excel)'!$C$6+$D$9,Output!AS5&lt;'Rekenmodel (excel)'!$C$6+$D$9+$C$2),-(Output!$C$9/Output!$C$2/Output!$D$9),0)</f>
        <v>-2465.2319999999991</v>
      </c>
      <c r="AT28" s="85">
        <f>IF(AND(Output!AT5&gt;='Rekenmodel (excel)'!$C$6+$D$9,Output!AT5&lt;'Rekenmodel (excel)'!$C$6+$D$9+$C$2),-(Output!$C$9/Output!$C$2/Output!$D$9),0)</f>
        <v>-2465.2319999999991</v>
      </c>
      <c r="AU28" s="85">
        <f>IF(AND(Output!AU5&gt;='Rekenmodel (excel)'!$C$6+$D$9,Output!AU5&lt;'Rekenmodel (excel)'!$C$6+$D$9+$C$2),-(Output!$C$9/Output!$C$2/Output!$D$9),0)</f>
        <v>-2465.2319999999991</v>
      </c>
      <c r="AV28" s="85">
        <f>IF(AND(Output!AV5&gt;='Rekenmodel (excel)'!$C$6+$D$9,Output!AV5&lt;'Rekenmodel (excel)'!$C$6+$D$9+$C$2),-(Output!$C$9/Output!$C$2/Output!$D$9),0)</f>
        <v>-2465.2319999999991</v>
      </c>
      <c r="AW28" s="85">
        <f>IF(AND(Output!AW5&gt;='Rekenmodel (excel)'!$C$6+$D$9,Output!AW5&lt;'Rekenmodel (excel)'!$C$6+$D$9+$C$2),-(Output!$C$9/Output!$C$2/Output!$D$9),0)</f>
        <v>-2465.2319999999991</v>
      </c>
      <c r="AX28" s="85">
        <f>IF(AND(Output!AX5&gt;='Rekenmodel (excel)'!$C$6+$D$9,Output!AX5&lt;'Rekenmodel (excel)'!$C$6+$D$9+$C$2),-(Output!$C$9/Output!$C$2/Output!$D$9),0)</f>
        <v>-2465.2319999999991</v>
      </c>
      <c r="AY28" s="85">
        <f>IF(AND(Output!AY5&gt;='Rekenmodel (excel)'!$C$6+$D$9,Output!AY5&lt;'Rekenmodel (excel)'!$C$6+$D$9+$C$2),-(Output!$C$9/Output!$C$2/Output!$D$9),0)</f>
        <v>-2465.2319999999991</v>
      </c>
      <c r="AZ28" s="85">
        <f>IF(AND(Output!AZ5&gt;='Rekenmodel (excel)'!$C$6+$D$9,Output!AZ5&lt;'Rekenmodel (excel)'!$C$6+$D$9+$C$2),-(Output!$C$9/Output!$C$2/Output!$D$9),0)</f>
        <v>-2465.2319999999991</v>
      </c>
      <c r="BA28" s="85">
        <f>IF(AND(Output!BA5&gt;='Rekenmodel (excel)'!$C$6+$D$9,Output!BA5&lt;'Rekenmodel (excel)'!$C$6+$D$9+$C$2),-(Output!$C$9/Output!$C$2/Output!$D$9),0)</f>
        <v>-2465.2319999999991</v>
      </c>
      <c r="BB28" s="85">
        <f>IF(AND(Output!BB5&gt;='Rekenmodel (excel)'!$C$6+$D$9,Output!BB5&lt;'Rekenmodel (excel)'!$C$6+$D$9+$C$2),-(Output!$C$9/Output!$C$2/Output!$D$9),0)</f>
        <v>-2465.2319999999991</v>
      </c>
      <c r="BC28" s="85">
        <f>IF(AND(Output!BC5&gt;='Rekenmodel (excel)'!$C$6+$D$9,Output!BC5&lt;'Rekenmodel (excel)'!$C$6+$D$9+$C$2),-(Output!$C$9/Output!$C$2/Output!$D$9),0)</f>
        <v>-2465.2319999999991</v>
      </c>
      <c r="BD28" s="85">
        <f>IF(AND(Output!BD5&gt;='Rekenmodel (excel)'!$C$6+$D$9,Output!BD5&lt;'Rekenmodel (excel)'!$C$6+$D$9+$C$2),-(Output!$C$9/Output!$C$2/Output!$D$9),0)</f>
        <v>-2465.2319999999991</v>
      </c>
      <c r="BE28" s="85">
        <f>IF(AND(Output!BE5&gt;='Rekenmodel (excel)'!$C$6+$D$9,Output!BE5&lt;'Rekenmodel (excel)'!$C$6+$D$9+$C$2),-(Output!$C$9/Output!$C$2/Output!$D$9),0)</f>
        <v>0</v>
      </c>
      <c r="BF28" s="85">
        <f>IF(AND(Output!BF5&gt;='Rekenmodel (excel)'!$C$6+$D$9,Output!BF5&lt;'Rekenmodel (excel)'!$C$6+$D$9+$C$2),-(Output!$C$9/Output!$C$2/Output!$D$9),0)</f>
        <v>0</v>
      </c>
      <c r="BG28" s="85">
        <f>IF(AND(Output!BG5&gt;='Rekenmodel (excel)'!$C$6+$D$9,Output!BG5&lt;'Rekenmodel (excel)'!$C$6+$D$9+$C$2),-(Output!$C$9/Output!$C$2/Output!$D$9),0)</f>
        <v>0</v>
      </c>
      <c r="BH28" s="85">
        <f>IF(AND(Output!BH5&gt;='Rekenmodel (excel)'!$C$6+$D$9,Output!BH5&lt;'Rekenmodel (excel)'!$C$6+$D$9+$C$2),-(Output!$C$9/Output!$C$2/Output!$D$9),0)</f>
        <v>0</v>
      </c>
      <c r="BI28" s="85">
        <f>IF(AND(Output!BI5&gt;='Rekenmodel (excel)'!$C$6+$D$9,Output!BI5&lt;'Rekenmodel (excel)'!$C$6+$D$9+$C$2),-(Output!$C$9/Output!$C$2/Output!$D$9),0)</f>
        <v>0</v>
      </c>
      <c r="BJ28" s="85">
        <f>IF(AND(Output!BJ5&gt;='Rekenmodel (excel)'!$C$6+$D$9,Output!BJ5&lt;'Rekenmodel (excel)'!$C$6+$D$9+$C$2),-(Output!$C$9/Output!$C$2/Output!$D$9),0)</f>
        <v>0</v>
      </c>
      <c r="BK28" s="85">
        <f>IF(AND(Output!BK5&gt;='Rekenmodel (excel)'!$C$6+$D$9,Output!BK5&lt;'Rekenmodel (excel)'!$C$6+$D$9+$C$2),-(Output!$C$9/Output!$C$2/Output!$D$9),0)</f>
        <v>0</v>
      </c>
      <c r="BL28" s="85">
        <f>IF(AND(Output!BL5&gt;='Rekenmodel (excel)'!$C$6+$D$9,Output!BL5&lt;'Rekenmodel (excel)'!$C$6+$D$9+$C$2),-(Output!$C$9/Output!$C$2/Output!$D$9),0)</f>
        <v>0</v>
      </c>
      <c r="BM28" s="85">
        <f>IF(AND(Output!BM5&gt;='Rekenmodel (excel)'!$C$6+$D$9,Output!BM5&lt;'Rekenmodel (excel)'!$C$6+$D$9+$C$2),-(Output!$C$9/Output!$C$2/Output!$D$9),0)</f>
        <v>0</v>
      </c>
      <c r="BN28" s="85">
        <f>IF(AND(Output!BN5&gt;='Rekenmodel (excel)'!$C$6+$D$9,Output!BN5&lt;'Rekenmodel (excel)'!$C$6+$D$9+$C$2),-(Output!$C$9/Output!$C$2/Output!$D$9),0)</f>
        <v>0</v>
      </c>
      <c r="BO28" s="85">
        <f>IF(AND(Output!BO5&gt;='Rekenmodel (excel)'!$C$6+$D$9,Output!BO5&lt;'Rekenmodel (excel)'!$C$6+$D$9+$C$2),-(Output!$C$9/Output!$C$2/Output!$D$9),0)</f>
        <v>0</v>
      </c>
      <c r="BP28" s="85">
        <f>IF(AND(Output!BP5&gt;='Rekenmodel (excel)'!$C$6+$D$9,Output!BP5&lt;'Rekenmodel (excel)'!$C$6+$D$9+$C$2),-(Output!$C$9/Output!$C$2/Output!$D$9),0)</f>
        <v>0</v>
      </c>
      <c r="BQ28" s="85">
        <f>IF(AND(Output!BQ5&gt;='Rekenmodel (excel)'!$C$6+$D$9,Output!BQ5&lt;'Rekenmodel (excel)'!$C$6+$D$9+$C$2),-(Output!$C$9/Output!$C$2/Output!$D$9),0)</f>
        <v>0</v>
      </c>
      <c r="BR28" s="85">
        <f>IF(AND(Output!BR5&gt;='Rekenmodel (excel)'!$C$6+$D$9,Output!BR5&lt;'Rekenmodel (excel)'!$C$6+$D$9+$C$2),-(Output!$C$9/Output!$C$2/Output!$D$9),0)</f>
        <v>0</v>
      </c>
      <c r="BS28" s="85">
        <f>IF(AND(Output!BS5&gt;='Rekenmodel (excel)'!$C$6+$D$9,Output!BS5&lt;'Rekenmodel (excel)'!$C$6+$D$9+$C$2),-(Output!$C$9/Output!$C$2/Output!$D$9),0)</f>
        <v>0</v>
      </c>
      <c r="BT28" s="85">
        <f>IF(AND(Output!BT5&gt;='Rekenmodel (excel)'!$C$6+$D$9,Output!BT5&lt;'Rekenmodel (excel)'!$C$6+$D$9+$C$2),-(Output!$C$9/Output!$C$2/Output!$D$9),0)</f>
        <v>0</v>
      </c>
      <c r="BU28" s="85">
        <f>IF(AND(Output!BU5&gt;='Rekenmodel (excel)'!$C$6+$D$9,Output!BU5&lt;'Rekenmodel (excel)'!$C$6+$D$9+$C$2),-(Output!$C$9/Output!$C$2/Output!$D$9),0)</f>
        <v>0</v>
      </c>
      <c r="BV28" s="85">
        <f>IF(AND(Output!BV5&gt;='Rekenmodel (excel)'!$C$6+$D$9,Output!BV5&lt;'Rekenmodel (excel)'!$C$6+$D$9+$C$2),-(Output!$C$9/Output!$C$2/Output!$D$9),0)</f>
        <v>0</v>
      </c>
      <c r="BW28" s="85">
        <f>IF(AND(Output!BW5&gt;='Rekenmodel (excel)'!$C$6+$D$9,Output!BW5&lt;'Rekenmodel (excel)'!$C$6+$D$9+$C$2),-(Output!$C$9/Output!$C$2/Output!$D$9),0)</f>
        <v>0</v>
      </c>
      <c r="BX28" s="85">
        <f>IF(AND(Output!BX5&gt;='Rekenmodel (excel)'!$C$6+$D$9,Output!BX5&lt;'Rekenmodel (excel)'!$C$6+$D$9+$C$2),-(Output!$C$9/Output!$C$2/Output!$D$9),0)</f>
        <v>0</v>
      </c>
      <c r="BY28" s="85">
        <f>IF(AND(Output!BY5&gt;='Rekenmodel (excel)'!$C$6+$D$9,Output!BY5&lt;'Rekenmodel (excel)'!$C$6+$D$9+$C$2),-(Output!$C$9/Output!$C$2/Output!$D$9),0)</f>
        <v>0</v>
      </c>
      <c r="BZ28" s="85">
        <f>IF(AND(Output!BZ5&gt;='Rekenmodel (excel)'!$C$6+$D$9,Output!BZ5&lt;'Rekenmodel (excel)'!$C$6+$D$9+$C$2),-(Output!$C$9/Output!$C$2/Output!$D$9),0)</f>
        <v>0</v>
      </c>
      <c r="CA28" s="85">
        <f>IF(AND(Output!CA5&gt;='Rekenmodel (excel)'!$C$6+$D$9,Output!CA5&lt;'Rekenmodel (excel)'!$C$6+$D$9+$C$2),-(Output!$C$9/Output!$C$2/Output!$D$9),0)</f>
        <v>0</v>
      </c>
      <c r="CB28" s="85">
        <f>IF(AND(Output!CB5&gt;='Rekenmodel (excel)'!$C$6+$D$9,Output!CB5&lt;'Rekenmodel (excel)'!$C$6+$D$9+$C$2),-(Output!$C$9/Output!$C$2/Output!$D$9),0)</f>
        <v>0</v>
      </c>
      <c r="CC28" s="85">
        <f>IF(AND(Output!CC5&gt;='Rekenmodel (excel)'!$C$6+$D$9,Output!CC5&lt;'Rekenmodel (excel)'!$C$6+$D$9+$C$2),-(Output!$C$9/Output!$C$2/Output!$D$9),0)</f>
        <v>0</v>
      </c>
      <c r="CD28" s="85">
        <f>IF(AND(Output!CD5&gt;='Rekenmodel (excel)'!$C$6+$D$9,Output!CD5&lt;'Rekenmodel (excel)'!$C$6+$D$9+$C$2),-(Output!$C$9/Output!$C$2/Output!$D$9),0)</f>
        <v>0</v>
      </c>
      <c r="CE28" s="85">
        <f>IF(AND(Output!CE5&gt;='Rekenmodel (excel)'!$C$6+$D$9,Output!CE5&lt;'Rekenmodel (excel)'!$C$6+$D$9+$C$2),-(Output!$C$9/Output!$C$2/Output!$D$9),0)</f>
        <v>0</v>
      </c>
      <c r="CF28" s="85">
        <f>IF(AND(Output!CF5&gt;='Rekenmodel (excel)'!$C$6+$D$9,Output!CF5&lt;'Rekenmodel (excel)'!$C$6+$D$9+$C$2),-(Output!$C$9/Output!$C$2/Output!$D$9),0)</f>
        <v>0</v>
      </c>
      <c r="CG28" s="85">
        <f>IF(AND(Output!CG5&gt;='Rekenmodel (excel)'!$C$6+$D$9,Output!CG5&lt;'Rekenmodel (excel)'!$C$6+$D$9+$C$2),-(Output!$C$9/Output!$C$2/Output!$D$9),0)</f>
        <v>0</v>
      </c>
      <c r="CH28" s="85">
        <f>IF(AND(Output!CH5&gt;='Rekenmodel (excel)'!$C$6+$D$9,Output!CH5&lt;'Rekenmodel (excel)'!$C$6+$D$9+$C$2),-(Output!$C$9/Output!$C$2/Output!$D$9),0)</f>
        <v>0</v>
      </c>
    </row>
    <row r="30" spans="2:89" x14ac:dyDescent="0.45">
      <c r="B30" s="83" t="s">
        <v>46</v>
      </c>
      <c r="C30" s="83"/>
      <c r="D30" s="83"/>
      <c r="E30" s="83"/>
      <c r="F30" s="83"/>
      <c r="G30" s="85">
        <f>G26</f>
        <v>0</v>
      </c>
      <c r="H30" s="85">
        <f>G30+H26</f>
        <v>0</v>
      </c>
      <c r="I30" s="85">
        <f t="shared" ref="I30:BT32" si="9">H30+I26</f>
        <v>0</v>
      </c>
      <c r="J30" s="85">
        <f t="shared" si="9"/>
        <v>0</v>
      </c>
      <c r="K30" s="85">
        <f t="shared" si="9"/>
        <v>0</v>
      </c>
      <c r="L30" s="85">
        <f t="shared" si="9"/>
        <v>0</v>
      </c>
      <c r="M30" s="85">
        <f t="shared" si="9"/>
        <v>0</v>
      </c>
      <c r="N30" s="85">
        <f t="shared" si="9"/>
        <v>0</v>
      </c>
      <c r="O30" s="85">
        <f t="shared" si="9"/>
        <v>0</v>
      </c>
      <c r="P30" s="85">
        <f t="shared" si="9"/>
        <v>0</v>
      </c>
      <c r="Q30" s="85">
        <f t="shared" si="9"/>
        <v>0</v>
      </c>
      <c r="R30" s="85">
        <f t="shared" si="9"/>
        <v>0</v>
      </c>
      <c r="S30" s="85">
        <f t="shared" si="9"/>
        <v>0</v>
      </c>
      <c r="T30" s="85">
        <f t="shared" si="9"/>
        <v>0</v>
      </c>
      <c r="U30" s="85">
        <f t="shared" si="9"/>
        <v>0</v>
      </c>
      <c r="V30" s="85">
        <f t="shared" si="9"/>
        <v>0</v>
      </c>
      <c r="W30" s="85">
        <f t="shared" si="9"/>
        <v>0</v>
      </c>
      <c r="X30" s="85">
        <f t="shared" si="9"/>
        <v>0</v>
      </c>
      <c r="Y30" s="85">
        <f t="shared" si="9"/>
        <v>0</v>
      </c>
      <c r="Z30" s="85">
        <f t="shared" si="9"/>
        <v>0</v>
      </c>
      <c r="AA30" s="85">
        <f t="shared" si="9"/>
        <v>0</v>
      </c>
      <c r="AB30" s="85">
        <f t="shared" si="9"/>
        <v>0</v>
      </c>
      <c r="AC30" s="85">
        <f t="shared" si="9"/>
        <v>0</v>
      </c>
      <c r="AD30" s="85">
        <f t="shared" si="9"/>
        <v>0</v>
      </c>
      <c r="AE30" s="85">
        <f t="shared" si="9"/>
        <v>0</v>
      </c>
      <c r="AF30" s="85">
        <f t="shared" si="9"/>
        <v>0</v>
      </c>
      <c r="AG30" s="85">
        <f t="shared" si="9"/>
        <v>0</v>
      </c>
      <c r="AH30" s="85">
        <f t="shared" si="9"/>
        <v>0</v>
      </c>
      <c r="AI30" s="85">
        <f t="shared" si="9"/>
        <v>0</v>
      </c>
      <c r="AJ30" s="85">
        <f t="shared" si="9"/>
        <v>0</v>
      </c>
      <c r="AK30" s="85">
        <f t="shared" si="9"/>
        <v>0</v>
      </c>
      <c r="AL30" s="85">
        <f t="shared" si="9"/>
        <v>0</v>
      </c>
      <c r="AM30" s="85">
        <f t="shared" si="9"/>
        <v>0</v>
      </c>
      <c r="AN30" s="85">
        <f t="shared" si="9"/>
        <v>0</v>
      </c>
      <c r="AO30" s="85">
        <f t="shared" si="9"/>
        <v>0</v>
      </c>
      <c r="AP30" s="85">
        <f t="shared" si="9"/>
        <v>0</v>
      </c>
      <c r="AQ30" s="85">
        <f t="shared" si="9"/>
        <v>0</v>
      </c>
      <c r="AR30" s="85">
        <f t="shared" si="9"/>
        <v>0</v>
      </c>
      <c r="AS30" s="85">
        <f t="shared" si="9"/>
        <v>0</v>
      </c>
      <c r="AT30" s="85">
        <f t="shared" si="9"/>
        <v>0</v>
      </c>
      <c r="AU30" s="85">
        <f t="shared" si="9"/>
        <v>-2048.1999999999998</v>
      </c>
      <c r="AV30" s="85">
        <f t="shared" si="9"/>
        <v>-4096.3999999999996</v>
      </c>
      <c r="AW30" s="85">
        <f t="shared" si="9"/>
        <v>-6144.5999999999995</v>
      </c>
      <c r="AX30" s="85">
        <f t="shared" si="9"/>
        <v>-8192.7999999999993</v>
      </c>
      <c r="AY30" s="85">
        <f t="shared" si="9"/>
        <v>-10241</v>
      </c>
      <c r="AZ30" s="85">
        <f t="shared" si="9"/>
        <v>-12289.2</v>
      </c>
      <c r="BA30" s="85">
        <f t="shared" si="9"/>
        <v>-14337.400000000001</v>
      </c>
      <c r="BB30" s="85">
        <f t="shared" si="9"/>
        <v>-16385.600000000002</v>
      </c>
      <c r="BC30" s="85">
        <f t="shared" si="9"/>
        <v>-18433.800000000003</v>
      </c>
      <c r="BD30" s="85">
        <f t="shared" si="9"/>
        <v>-20482.000000000004</v>
      </c>
      <c r="BE30" s="85">
        <f t="shared" si="9"/>
        <v>-22530.200000000004</v>
      </c>
      <c r="BF30" s="85">
        <f t="shared" si="9"/>
        <v>-24578.400000000005</v>
      </c>
      <c r="BG30" s="85">
        <f t="shared" si="9"/>
        <v>-26626.600000000006</v>
      </c>
      <c r="BH30" s="85">
        <f t="shared" si="9"/>
        <v>-28674.800000000007</v>
      </c>
      <c r="BI30" s="85">
        <f t="shared" si="9"/>
        <v>-30723.000000000007</v>
      </c>
      <c r="BJ30" s="85">
        <f t="shared" si="9"/>
        <v>-32771.200000000004</v>
      </c>
      <c r="BK30" s="85">
        <f t="shared" si="9"/>
        <v>-34819.4</v>
      </c>
      <c r="BL30" s="85">
        <f t="shared" si="9"/>
        <v>-36867.599999999999</v>
      </c>
      <c r="BM30" s="85">
        <f t="shared" si="9"/>
        <v>-38915.799999999996</v>
      </c>
      <c r="BN30" s="85">
        <f t="shared" si="9"/>
        <v>-40963.999999999993</v>
      </c>
      <c r="BO30" s="85">
        <f t="shared" si="9"/>
        <v>-43012.19999999999</v>
      </c>
      <c r="BP30" s="85">
        <f t="shared" si="9"/>
        <v>-45060.399999999987</v>
      </c>
      <c r="BQ30" s="85">
        <f t="shared" si="9"/>
        <v>-47108.599999999984</v>
      </c>
      <c r="BR30" s="85">
        <f t="shared" si="9"/>
        <v>-49156.799999999981</v>
      </c>
      <c r="BS30" s="85">
        <f t="shared" si="9"/>
        <v>-51204.999999999978</v>
      </c>
      <c r="BT30" s="85">
        <f t="shared" si="9"/>
        <v>-53253.199999999975</v>
      </c>
      <c r="BU30" s="85">
        <f t="shared" ref="BU30:CH32" si="10">BT30+BU26</f>
        <v>-55301.399999999972</v>
      </c>
      <c r="BV30" s="85">
        <f t="shared" si="10"/>
        <v>-57349.599999999969</v>
      </c>
      <c r="BW30" s="85">
        <f t="shared" si="10"/>
        <v>-59397.799999999967</v>
      </c>
      <c r="BX30" s="85">
        <f t="shared" si="10"/>
        <v>-61445.999999999964</v>
      </c>
      <c r="BY30" s="85">
        <f t="shared" si="10"/>
        <v>-61445.999999999964</v>
      </c>
      <c r="BZ30" s="85">
        <f t="shared" si="10"/>
        <v>-61445.999999999964</v>
      </c>
      <c r="CA30" s="85">
        <f t="shared" si="10"/>
        <v>-61445.999999999964</v>
      </c>
      <c r="CB30" s="85">
        <f t="shared" si="10"/>
        <v>-61445.999999999964</v>
      </c>
      <c r="CC30" s="85">
        <f t="shared" si="10"/>
        <v>-61445.999999999964</v>
      </c>
      <c r="CD30" s="85">
        <f t="shared" si="10"/>
        <v>-61445.999999999964</v>
      </c>
      <c r="CE30" s="85">
        <f t="shared" si="10"/>
        <v>-61445.999999999964</v>
      </c>
      <c r="CF30" s="85">
        <f t="shared" si="10"/>
        <v>-61445.999999999964</v>
      </c>
      <c r="CG30" s="85">
        <f t="shared" si="10"/>
        <v>-61445.999999999964</v>
      </c>
      <c r="CH30" s="85">
        <f t="shared" si="10"/>
        <v>-61445.999999999964</v>
      </c>
    </row>
    <row r="31" spans="2:89" x14ac:dyDescent="0.45">
      <c r="B31" s="83" t="s">
        <v>46</v>
      </c>
      <c r="C31" s="83"/>
      <c r="D31" s="83"/>
      <c r="E31" s="83"/>
      <c r="F31" s="83"/>
      <c r="G31" s="85">
        <f>G27</f>
        <v>0</v>
      </c>
      <c r="H31" s="85">
        <f>G31+H27</f>
        <v>0</v>
      </c>
      <c r="I31" s="85">
        <f t="shared" si="9"/>
        <v>0</v>
      </c>
      <c r="J31" s="85">
        <f t="shared" si="9"/>
        <v>0</v>
      </c>
      <c r="K31" s="85">
        <f t="shared" si="9"/>
        <v>0</v>
      </c>
      <c r="L31" s="85">
        <f t="shared" si="9"/>
        <v>0</v>
      </c>
      <c r="M31" s="85">
        <f t="shared" si="9"/>
        <v>0</v>
      </c>
      <c r="N31" s="85">
        <f t="shared" si="9"/>
        <v>0</v>
      </c>
      <c r="O31" s="85">
        <f t="shared" si="9"/>
        <v>0</v>
      </c>
      <c r="P31" s="85">
        <f t="shared" si="9"/>
        <v>0</v>
      </c>
      <c r="Q31" s="85">
        <f t="shared" si="9"/>
        <v>0</v>
      </c>
      <c r="R31" s="85">
        <f t="shared" si="9"/>
        <v>0</v>
      </c>
      <c r="S31" s="85">
        <f t="shared" si="9"/>
        <v>0</v>
      </c>
      <c r="T31" s="85">
        <f t="shared" si="9"/>
        <v>0</v>
      </c>
      <c r="U31" s="85">
        <f t="shared" si="9"/>
        <v>0</v>
      </c>
      <c r="V31" s="85">
        <f t="shared" si="9"/>
        <v>0</v>
      </c>
      <c r="W31" s="85">
        <f t="shared" si="9"/>
        <v>0</v>
      </c>
      <c r="X31" s="85">
        <f t="shared" si="9"/>
        <v>0</v>
      </c>
      <c r="Y31" s="85">
        <f t="shared" si="9"/>
        <v>0</v>
      </c>
      <c r="Z31" s="85">
        <f t="shared" si="9"/>
        <v>0</v>
      </c>
      <c r="AA31" s="85">
        <f t="shared" si="9"/>
        <v>-18683.793333333331</v>
      </c>
      <c r="AB31" s="85">
        <f t="shared" si="9"/>
        <v>-37367.586666666662</v>
      </c>
      <c r="AC31" s="85">
        <f t="shared" si="9"/>
        <v>-56051.37999999999</v>
      </c>
      <c r="AD31" s="85">
        <f t="shared" si="9"/>
        <v>-74735.173333333325</v>
      </c>
      <c r="AE31" s="85">
        <f t="shared" si="9"/>
        <v>-93418.96666666666</v>
      </c>
      <c r="AF31" s="85">
        <f t="shared" si="9"/>
        <v>-112102.76</v>
      </c>
      <c r="AG31" s="85">
        <f t="shared" si="9"/>
        <v>-130786.55333333333</v>
      </c>
      <c r="AH31" s="85">
        <f t="shared" si="9"/>
        <v>-149470.34666666665</v>
      </c>
      <c r="AI31" s="85">
        <f t="shared" si="9"/>
        <v>-168154.13999999998</v>
      </c>
      <c r="AJ31" s="85">
        <f t="shared" si="9"/>
        <v>-186837.93333333332</v>
      </c>
      <c r="AK31" s="85">
        <f t="shared" si="9"/>
        <v>-205521.72666666665</v>
      </c>
      <c r="AL31" s="85">
        <f t="shared" si="9"/>
        <v>-224205.52</v>
      </c>
      <c r="AM31" s="85">
        <f t="shared" si="9"/>
        <v>-242889.31333333332</v>
      </c>
      <c r="AN31" s="85">
        <f t="shared" si="9"/>
        <v>-261573.10666666666</v>
      </c>
      <c r="AO31" s="85">
        <f t="shared" si="9"/>
        <v>-280256.89999999997</v>
      </c>
      <c r="AP31" s="85">
        <f t="shared" si="9"/>
        <v>-298940.6933333333</v>
      </c>
      <c r="AQ31" s="85">
        <f t="shared" si="9"/>
        <v>-317624.48666666663</v>
      </c>
      <c r="AR31" s="85">
        <f t="shared" si="9"/>
        <v>-336308.27999999997</v>
      </c>
      <c r="AS31" s="85">
        <f t="shared" si="9"/>
        <v>-354992.0733333333</v>
      </c>
      <c r="AT31" s="85">
        <f t="shared" si="9"/>
        <v>-373675.86666666664</v>
      </c>
      <c r="AU31" s="85">
        <f t="shared" si="9"/>
        <v>-392359.66</v>
      </c>
      <c r="AV31" s="85">
        <f t="shared" si="9"/>
        <v>-411043.45333333331</v>
      </c>
      <c r="AW31" s="85">
        <f t="shared" si="9"/>
        <v>-429727.24666666664</v>
      </c>
      <c r="AX31" s="85">
        <f t="shared" si="9"/>
        <v>-448411.04</v>
      </c>
      <c r="AY31" s="85">
        <f t="shared" si="9"/>
        <v>-467094.83333333331</v>
      </c>
      <c r="AZ31" s="85">
        <f t="shared" si="9"/>
        <v>-485778.62666666665</v>
      </c>
      <c r="BA31" s="85">
        <f t="shared" si="9"/>
        <v>-504462.42</v>
      </c>
      <c r="BB31" s="85">
        <f t="shared" si="9"/>
        <v>-523146.21333333332</v>
      </c>
      <c r="BC31" s="85">
        <f t="shared" si="9"/>
        <v>-541830.0066666666</v>
      </c>
      <c r="BD31" s="85">
        <f t="shared" si="9"/>
        <v>-560513.79999999993</v>
      </c>
      <c r="BE31" s="85">
        <f t="shared" si="9"/>
        <v>-560513.79999999993</v>
      </c>
      <c r="BF31" s="85">
        <f t="shared" si="9"/>
        <v>-560513.79999999993</v>
      </c>
      <c r="BG31" s="85">
        <f t="shared" si="9"/>
        <v>-560513.79999999993</v>
      </c>
      <c r="BH31" s="85">
        <f t="shared" si="9"/>
        <v>-560513.79999999993</v>
      </c>
      <c r="BI31" s="85">
        <f t="shared" si="9"/>
        <v>-560513.79999999993</v>
      </c>
      <c r="BJ31" s="85">
        <f t="shared" si="9"/>
        <v>-560513.79999999993</v>
      </c>
      <c r="BK31" s="85">
        <f t="shared" si="9"/>
        <v>-560513.79999999993</v>
      </c>
      <c r="BL31" s="85">
        <f t="shared" si="9"/>
        <v>-560513.79999999993</v>
      </c>
      <c r="BM31" s="85">
        <f t="shared" si="9"/>
        <v>-560513.79999999993</v>
      </c>
      <c r="BN31" s="85">
        <f t="shared" si="9"/>
        <v>-560513.79999999993</v>
      </c>
      <c r="BO31" s="85">
        <f t="shared" si="9"/>
        <v>-560513.79999999993</v>
      </c>
      <c r="BP31" s="85">
        <f t="shared" si="9"/>
        <v>-560513.79999999993</v>
      </c>
      <c r="BQ31" s="85">
        <f t="shared" si="9"/>
        <v>-560513.79999999993</v>
      </c>
      <c r="BR31" s="85">
        <f t="shared" si="9"/>
        <v>-560513.79999999993</v>
      </c>
      <c r="BS31" s="85">
        <f t="shared" si="9"/>
        <v>-560513.79999999993</v>
      </c>
      <c r="BT31" s="85">
        <f t="shared" si="9"/>
        <v>-560513.79999999993</v>
      </c>
      <c r="BU31" s="85">
        <f t="shared" si="10"/>
        <v>-560513.79999999993</v>
      </c>
      <c r="BV31" s="85">
        <f t="shared" si="10"/>
        <v>-560513.79999999993</v>
      </c>
      <c r="BW31" s="85">
        <f t="shared" si="10"/>
        <v>-560513.79999999993</v>
      </c>
      <c r="BX31" s="85">
        <f t="shared" si="10"/>
        <v>-560513.79999999993</v>
      </c>
      <c r="BY31" s="85">
        <f t="shared" si="10"/>
        <v>-560513.79999999993</v>
      </c>
      <c r="BZ31" s="85">
        <f t="shared" si="10"/>
        <v>-560513.79999999993</v>
      </c>
      <c r="CA31" s="85">
        <f t="shared" si="10"/>
        <v>-560513.79999999993</v>
      </c>
      <c r="CB31" s="85">
        <f t="shared" si="10"/>
        <v>-560513.79999999993</v>
      </c>
      <c r="CC31" s="85">
        <f t="shared" si="10"/>
        <v>-560513.79999999993</v>
      </c>
      <c r="CD31" s="85">
        <f t="shared" si="10"/>
        <v>-560513.79999999993</v>
      </c>
      <c r="CE31" s="85">
        <f t="shared" si="10"/>
        <v>-560513.79999999993</v>
      </c>
      <c r="CF31" s="85">
        <f t="shared" si="10"/>
        <v>-560513.79999999993</v>
      </c>
      <c r="CG31" s="85">
        <f t="shared" si="10"/>
        <v>-560513.79999999993</v>
      </c>
      <c r="CH31" s="85">
        <f t="shared" si="10"/>
        <v>-560513.79999999993</v>
      </c>
    </row>
    <row r="32" spans="2:89" x14ac:dyDescent="0.45">
      <c r="B32" s="83" t="s">
        <v>46</v>
      </c>
      <c r="C32" s="83"/>
      <c r="D32" s="83"/>
      <c r="E32" s="83"/>
      <c r="F32" s="83"/>
      <c r="G32" s="85">
        <f>G28</f>
        <v>0</v>
      </c>
      <c r="H32" s="85">
        <f>G32+H28</f>
        <v>0</v>
      </c>
      <c r="I32" s="85">
        <f t="shared" si="9"/>
        <v>0</v>
      </c>
      <c r="J32" s="85">
        <f t="shared" si="9"/>
        <v>0</v>
      </c>
      <c r="K32" s="85">
        <f t="shared" si="9"/>
        <v>0</v>
      </c>
      <c r="L32" s="85">
        <f t="shared" si="9"/>
        <v>0</v>
      </c>
      <c r="M32" s="85">
        <f t="shared" si="9"/>
        <v>0</v>
      </c>
      <c r="N32" s="85">
        <f t="shared" si="9"/>
        <v>0</v>
      </c>
      <c r="O32" s="85">
        <f t="shared" si="9"/>
        <v>0</v>
      </c>
      <c r="P32" s="85">
        <f t="shared" si="9"/>
        <v>0</v>
      </c>
      <c r="Q32" s="85">
        <f t="shared" si="9"/>
        <v>0</v>
      </c>
      <c r="R32" s="85">
        <f t="shared" si="9"/>
        <v>0</v>
      </c>
      <c r="S32" s="85">
        <f t="shared" si="9"/>
        <v>0</v>
      </c>
      <c r="T32" s="85">
        <f t="shared" si="9"/>
        <v>0</v>
      </c>
      <c r="U32" s="85">
        <f t="shared" si="9"/>
        <v>0</v>
      </c>
      <c r="V32" s="85">
        <f t="shared" si="9"/>
        <v>0</v>
      </c>
      <c r="W32" s="85">
        <f t="shared" si="9"/>
        <v>0</v>
      </c>
      <c r="X32" s="85">
        <f t="shared" si="9"/>
        <v>0</v>
      </c>
      <c r="Y32" s="85">
        <f t="shared" si="9"/>
        <v>0</v>
      </c>
      <c r="Z32" s="85">
        <f t="shared" si="9"/>
        <v>0</v>
      </c>
      <c r="AA32" s="85">
        <f t="shared" si="9"/>
        <v>-2465.2319999999991</v>
      </c>
      <c r="AB32" s="85">
        <f t="shared" si="9"/>
        <v>-4930.4639999999981</v>
      </c>
      <c r="AC32" s="85">
        <f t="shared" si="9"/>
        <v>-7395.6959999999972</v>
      </c>
      <c r="AD32" s="85">
        <f t="shared" si="9"/>
        <v>-9860.9279999999962</v>
      </c>
      <c r="AE32" s="85">
        <f t="shared" si="9"/>
        <v>-12326.159999999996</v>
      </c>
      <c r="AF32" s="85">
        <f t="shared" si="9"/>
        <v>-14791.391999999996</v>
      </c>
      <c r="AG32" s="85">
        <f t="shared" si="9"/>
        <v>-17256.623999999996</v>
      </c>
      <c r="AH32" s="85">
        <f t="shared" si="9"/>
        <v>-19721.855999999996</v>
      </c>
      <c r="AI32" s="85">
        <f t="shared" si="9"/>
        <v>-22187.087999999996</v>
      </c>
      <c r="AJ32" s="85">
        <f t="shared" si="9"/>
        <v>-24652.319999999996</v>
      </c>
      <c r="AK32" s="85">
        <f t="shared" si="9"/>
        <v>-27117.551999999996</v>
      </c>
      <c r="AL32" s="85">
        <f t="shared" si="9"/>
        <v>-29582.783999999996</v>
      </c>
      <c r="AM32" s="85">
        <f t="shared" si="9"/>
        <v>-32048.015999999996</v>
      </c>
      <c r="AN32" s="85">
        <f t="shared" si="9"/>
        <v>-34513.247999999992</v>
      </c>
      <c r="AO32" s="85">
        <f t="shared" si="9"/>
        <v>-36978.479999999989</v>
      </c>
      <c r="AP32" s="85">
        <f t="shared" si="9"/>
        <v>-39443.711999999985</v>
      </c>
      <c r="AQ32" s="85">
        <f t="shared" si="9"/>
        <v>-41908.943999999981</v>
      </c>
      <c r="AR32" s="85">
        <f t="shared" si="9"/>
        <v>-44374.175999999978</v>
      </c>
      <c r="AS32" s="85">
        <f t="shared" si="9"/>
        <v>-46839.407999999974</v>
      </c>
      <c r="AT32" s="85">
        <f t="shared" si="9"/>
        <v>-49304.63999999997</v>
      </c>
      <c r="AU32" s="85">
        <f t="shared" si="9"/>
        <v>-51769.871999999967</v>
      </c>
      <c r="AV32" s="85">
        <f t="shared" si="9"/>
        <v>-54235.103999999963</v>
      </c>
      <c r="AW32" s="85">
        <f t="shared" si="9"/>
        <v>-56700.335999999959</v>
      </c>
      <c r="AX32" s="85">
        <f t="shared" si="9"/>
        <v>-59165.567999999956</v>
      </c>
      <c r="AY32" s="85">
        <f t="shared" si="9"/>
        <v>-61630.799999999952</v>
      </c>
      <c r="AZ32" s="85">
        <f t="shared" si="9"/>
        <v>-64096.031999999948</v>
      </c>
      <c r="BA32" s="85">
        <f t="shared" si="9"/>
        <v>-66561.263999999952</v>
      </c>
      <c r="BB32" s="85">
        <f t="shared" si="9"/>
        <v>-69026.495999999956</v>
      </c>
      <c r="BC32" s="85">
        <f t="shared" si="9"/>
        <v>-71491.727999999959</v>
      </c>
      <c r="BD32" s="85">
        <f t="shared" si="9"/>
        <v>-73956.959999999963</v>
      </c>
      <c r="BE32" s="85">
        <f t="shared" si="9"/>
        <v>-73956.959999999963</v>
      </c>
      <c r="BF32" s="85">
        <f t="shared" si="9"/>
        <v>-73956.959999999963</v>
      </c>
      <c r="BG32" s="85">
        <f t="shared" si="9"/>
        <v>-73956.959999999963</v>
      </c>
      <c r="BH32" s="85">
        <f t="shared" si="9"/>
        <v>-73956.959999999963</v>
      </c>
      <c r="BI32" s="85">
        <f t="shared" si="9"/>
        <v>-73956.959999999963</v>
      </c>
      <c r="BJ32" s="85">
        <f t="shared" si="9"/>
        <v>-73956.959999999963</v>
      </c>
      <c r="BK32" s="85">
        <f t="shared" si="9"/>
        <v>-73956.959999999963</v>
      </c>
      <c r="BL32" s="85">
        <f t="shared" si="9"/>
        <v>-73956.959999999963</v>
      </c>
      <c r="BM32" s="85">
        <f t="shared" si="9"/>
        <v>-73956.959999999963</v>
      </c>
      <c r="BN32" s="85">
        <f t="shared" si="9"/>
        <v>-73956.959999999963</v>
      </c>
      <c r="BO32" s="85">
        <f t="shared" si="9"/>
        <v>-73956.959999999963</v>
      </c>
      <c r="BP32" s="85">
        <f t="shared" si="9"/>
        <v>-73956.959999999963</v>
      </c>
      <c r="BQ32" s="85">
        <f t="shared" si="9"/>
        <v>-73956.959999999963</v>
      </c>
      <c r="BR32" s="85">
        <f t="shared" si="9"/>
        <v>-73956.959999999963</v>
      </c>
      <c r="BS32" s="85">
        <f t="shared" si="9"/>
        <v>-73956.959999999963</v>
      </c>
      <c r="BT32" s="85">
        <f t="shared" si="9"/>
        <v>-73956.959999999963</v>
      </c>
      <c r="BU32" s="85">
        <f t="shared" si="10"/>
        <v>-73956.959999999963</v>
      </c>
      <c r="BV32" s="85">
        <f t="shared" si="10"/>
        <v>-73956.959999999963</v>
      </c>
      <c r="BW32" s="85">
        <f t="shared" si="10"/>
        <v>-73956.959999999963</v>
      </c>
      <c r="BX32" s="85">
        <f t="shared" si="10"/>
        <v>-73956.959999999963</v>
      </c>
      <c r="BY32" s="85">
        <f t="shared" si="10"/>
        <v>-73956.959999999963</v>
      </c>
      <c r="BZ32" s="85">
        <f t="shared" si="10"/>
        <v>-73956.959999999963</v>
      </c>
      <c r="CA32" s="85">
        <f t="shared" si="10"/>
        <v>-73956.959999999963</v>
      </c>
      <c r="CB32" s="85">
        <f t="shared" si="10"/>
        <v>-73956.959999999963</v>
      </c>
      <c r="CC32" s="85">
        <f t="shared" si="10"/>
        <v>-73956.959999999963</v>
      </c>
      <c r="CD32" s="85">
        <f t="shared" si="10"/>
        <v>-73956.959999999963</v>
      </c>
      <c r="CE32" s="85">
        <f t="shared" si="10"/>
        <v>-73956.959999999963</v>
      </c>
      <c r="CF32" s="85">
        <f t="shared" si="10"/>
        <v>-73956.959999999963</v>
      </c>
      <c r="CG32" s="85">
        <f t="shared" si="10"/>
        <v>-73956.959999999963</v>
      </c>
      <c r="CH32" s="85">
        <f t="shared" si="10"/>
        <v>-73956.959999999963</v>
      </c>
    </row>
    <row r="33" spans="2:88" s="87" customFormat="1" x14ac:dyDescent="0.45">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row>
    <row r="35" spans="2:88" x14ac:dyDescent="0.45">
      <c r="B35" s="83" t="s">
        <v>44</v>
      </c>
      <c r="C35" s="83"/>
      <c r="D35" s="83"/>
      <c r="E35" s="83"/>
      <c r="F35" s="83"/>
      <c r="G35" s="85">
        <f>G22+G30</f>
        <v>2048.1999999999998</v>
      </c>
      <c r="H35" s="85">
        <f t="shared" ref="H35:BS37" si="11">H22+H30</f>
        <v>4096.3999999999996</v>
      </c>
      <c r="I35" s="85">
        <f t="shared" si="11"/>
        <v>6144.5999999999995</v>
      </c>
      <c r="J35" s="85">
        <f t="shared" si="11"/>
        <v>8192.7999999999993</v>
      </c>
      <c r="K35" s="85">
        <f t="shared" si="11"/>
        <v>10241</v>
      </c>
      <c r="L35" s="85">
        <f t="shared" si="11"/>
        <v>12289.2</v>
      </c>
      <c r="M35" s="85">
        <f t="shared" si="11"/>
        <v>14337.400000000001</v>
      </c>
      <c r="N35" s="85">
        <f t="shared" si="11"/>
        <v>16385.600000000002</v>
      </c>
      <c r="O35" s="85">
        <f t="shared" si="11"/>
        <v>18433.800000000003</v>
      </c>
      <c r="P35" s="85">
        <f t="shared" si="11"/>
        <v>20482.000000000004</v>
      </c>
      <c r="Q35" s="85">
        <f t="shared" si="11"/>
        <v>22530.200000000004</v>
      </c>
      <c r="R35" s="85">
        <f t="shared" si="11"/>
        <v>24578.400000000005</v>
      </c>
      <c r="S35" s="85">
        <f t="shared" si="11"/>
        <v>26626.600000000006</v>
      </c>
      <c r="T35" s="85">
        <f t="shared" si="11"/>
        <v>28674.800000000007</v>
      </c>
      <c r="U35" s="85">
        <f t="shared" si="11"/>
        <v>30723.000000000007</v>
      </c>
      <c r="V35" s="85">
        <f t="shared" si="11"/>
        <v>32771.200000000004</v>
      </c>
      <c r="W35" s="85">
        <f t="shared" si="11"/>
        <v>34819.4</v>
      </c>
      <c r="X35" s="85">
        <f t="shared" si="11"/>
        <v>36867.599999999999</v>
      </c>
      <c r="Y35" s="85">
        <f t="shared" si="11"/>
        <v>38915.799999999996</v>
      </c>
      <c r="Z35" s="85">
        <f t="shared" si="11"/>
        <v>40963.999999999993</v>
      </c>
      <c r="AA35" s="85">
        <f t="shared" si="11"/>
        <v>43012.19999999999</v>
      </c>
      <c r="AB35" s="85">
        <f t="shared" si="11"/>
        <v>45060.399999999987</v>
      </c>
      <c r="AC35" s="85">
        <f t="shared" si="11"/>
        <v>47108.599999999984</v>
      </c>
      <c r="AD35" s="85">
        <f t="shared" si="11"/>
        <v>49156.799999999981</v>
      </c>
      <c r="AE35" s="85">
        <f t="shared" si="11"/>
        <v>51204.999999999978</v>
      </c>
      <c r="AF35" s="85">
        <f t="shared" si="11"/>
        <v>53253.199999999975</v>
      </c>
      <c r="AG35" s="85">
        <f t="shared" si="11"/>
        <v>55301.399999999972</v>
      </c>
      <c r="AH35" s="85">
        <f t="shared" si="11"/>
        <v>57349.599999999969</v>
      </c>
      <c r="AI35" s="85">
        <f t="shared" si="11"/>
        <v>59397.799999999967</v>
      </c>
      <c r="AJ35" s="85">
        <f t="shared" si="11"/>
        <v>61445.999999999964</v>
      </c>
      <c r="AK35" s="85">
        <f t="shared" si="11"/>
        <v>61445.999999999964</v>
      </c>
      <c r="AL35" s="85">
        <f t="shared" si="11"/>
        <v>61445.999999999964</v>
      </c>
      <c r="AM35" s="85">
        <f t="shared" si="11"/>
        <v>61445.999999999964</v>
      </c>
      <c r="AN35" s="85">
        <f t="shared" si="11"/>
        <v>61445.999999999964</v>
      </c>
      <c r="AO35" s="85">
        <f t="shared" si="11"/>
        <v>61445.999999999964</v>
      </c>
      <c r="AP35" s="85">
        <f t="shared" si="11"/>
        <v>61445.999999999964</v>
      </c>
      <c r="AQ35" s="85">
        <f t="shared" si="11"/>
        <v>61445.999999999964</v>
      </c>
      <c r="AR35" s="85">
        <f t="shared" si="11"/>
        <v>61445.999999999964</v>
      </c>
      <c r="AS35" s="85">
        <f t="shared" si="11"/>
        <v>61445.999999999964</v>
      </c>
      <c r="AT35" s="85">
        <f t="shared" si="11"/>
        <v>61445.999999999964</v>
      </c>
      <c r="AU35" s="85">
        <f t="shared" si="11"/>
        <v>59397.799999999967</v>
      </c>
      <c r="AV35" s="85">
        <f t="shared" si="11"/>
        <v>57349.599999999962</v>
      </c>
      <c r="AW35" s="85">
        <f t="shared" si="11"/>
        <v>55301.399999999965</v>
      </c>
      <c r="AX35" s="85">
        <f t="shared" si="11"/>
        <v>53253.199999999968</v>
      </c>
      <c r="AY35" s="85">
        <f t="shared" si="11"/>
        <v>51204.999999999964</v>
      </c>
      <c r="AZ35" s="85">
        <f t="shared" si="11"/>
        <v>49156.799999999959</v>
      </c>
      <c r="BA35" s="85">
        <f t="shared" si="11"/>
        <v>47108.599999999962</v>
      </c>
      <c r="BB35" s="85">
        <f t="shared" si="11"/>
        <v>45060.399999999965</v>
      </c>
      <c r="BC35" s="85">
        <f t="shared" si="11"/>
        <v>43012.199999999961</v>
      </c>
      <c r="BD35" s="85">
        <f t="shared" si="11"/>
        <v>40963.999999999956</v>
      </c>
      <c r="BE35" s="85">
        <f t="shared" si="11"/>
        <v>38915.799999999959</v>
      </c>
      <c r="BF35" s="85">
        <f t="shared" si="11"/>
        <v>36867.599999999962</v>
      </c>
      <c r="BG35" s="85">
        <f t="shared" si="11"/>
        <v>34819.399999999958</v>
      </c>
      <c r="BH35" s="85">
        <f t="shared" si="11"/>
        <v>32771.199999999953</v>
      </c>
      <c r="BI35" s="85">
        <f t="shared" si="11"/>
        <v>30722.999999999956</v>
      </c>
      <c r="BJ35" s="85">
        <f t="shared" si="11"/>
        <v>28674.799999999959</v>
      </c>
      <c r="BK35" s="85">
        <f t="shared" si="11"/>
        <v>26626.599999999962</v>
      </c>
      <c r="BL35" s="85">
        <f t="shared" si="11"/>
        <v>24578.399999999965</v>
      </c>
      <c r="BM35" s="85">
        <f t="shared" si="11"/>
        <v>22530.199999999968</v>
      </c>
      <c r="BN35" s="85">
        <f t="shared" si="11"/>
        <v>20481.999999999971</v>
      </c>
      <c r="BO35" s="85">
        <f t="shared" si="11"/>
        <v>18433.799999999974</v>
      </c>
      <c r="BP35" s="85">
        <f t="shared" si="11"/>
        <v>16385.599999999977</v>
      </c>
      <c r="BQ35" s="85">
        <f t="shared" si="11"/>
        <v>14337.39999999998</v>
      </c>
      <c r="BR35" s="85">
        <f t="shared" si="11"/>
        <v>12289.199999999983</v>
      </c>
      <c r="BS35" s="85">
        <f t="shared" si="11"/>
        <v>10240.999999999985</v>
      </c>
      <c r="BT35" s="85">
        <f t="shared" ref="BT35:CH37" si="12">BT22+BT30</f>
        <v>8192.7999999999884</v>
      </c>
      <c r="BU35" s="85">
        <f t="shared" si="12"/>
        <v>6144.5999999999913</v>
      </c>
      <c r="BV35" s="85">
        <f t="shared" si="12"/>
        <v>4096.3999999999942</v>
      </c>
      <c r="BW35" s="85">
        <f t="shared" si="12"/>
        <v>2048.1999999999971</v>
      </c>
      <c r="BX35" s="85">
        <f t="shared" si="12"/>
        <v>0</v>
      </c>
      <c r="BY35" s="85">
        <f t="shared" si="12"/>
        <v>0</v>
      </c>
      <c r="BZ35" s="85">
        <f t="shared" si="12"/>
        <v>0</v>
      </c>
      <c r="CA35" s="85">
        <f t="shared" si="12"/>
        <v>0</v>
      </c>
      <c r="CB35" s="85">
        <f t="shared" si="12"/>
        <v>0</v>
      </c>
      <c r="CC35" s="85">
        <f t="shared" si="12"/>
        <v>0</v>
      </c>
      <c r="CD35" s="85">
        <f t="shared" si="12"/>
        <v>0</v>
      </c>
      <c r="CE35" s="85">
        <f t="shared" si="12"/>
        <v>0</v>
      </c>
      <c r="CF35" s="85">
        <f t="shared" si="12"/>
        <v>0</v>
      </c>
      <c r="CG35" s="85">
        <f t="shared" si="12"/>
        <v>0</v>
      </c>
      <c r="CH35" s="85">
        <f t="shared" si="12"/>
        <v>0</v>
      </c>
    </row>
    <row r="36" spans="2:88" x14ac:dyDescent="0.45">
      <c r="B36" s="83" t="s">
        <v>44</v>
      </c>
      <c r="C36" s="83"/>
      <c r="D36" s="83"/>
      <c r="E36" s="83"/>
      <c r="F36" s="83"/>
      <c r="G36" s="85">
        <f>G23+G31</f>
        <v>18683.793333333331</v>
      </c>
      <c r="H36" s="85">
        <f t="shared" si="11"/>
        <v>37367.586666666662</v>
      </c>
      <c r="I36" s="85">
        <f t="shared" si="11"/>
        <v>56051.37999999999</v>
      </c>
      <c r="J36" s="85">
        <f t="shared" si="11"/>
        <v>74735.173333333325</v>
      </c>
      <c r="K36" s="85">
        <f t="shared" si="11"/>
        <v>93418.96666666666</v>
      </c>
      <c r="L36" s="85">
        <f t="shared" si="11"/>
        <v>112102.76</v>
      </c>
      <c r="M36" s="85">
        <f t="shared" si="11"/>
        <v>130786.55333333333</v>
      </c>
      <c r="N36" s="85">
        <f t="shared" si="11"/>
        <v>149470.34666666665</v>
      </c>
      <c r="O36" s="85">
        <f t="shared" si="11"/>
        <v>168154.13999999998</v>
      </c>
      <c r="P36" s="85">
        <f t="shared" si="11"/>
        <v>186837.93333333332</v>
      </c>
      <c r="Q36" s="85">
        <f t="shared" si="11"/>
        <v>205521.72666666665</v>
      </c>
      <c r="R36" s="85">
        <f t="shared" si="11"/>
        <v>224205.52</v>
      </c>
      <c r="S36" s="85">
        <f t="shared" si="11"/>
        <v>242889.31333333332</v>
      </c>
      <c r="T36" s="85">
        <f t="shared" si="11"/>
        <v>261573.10666666666</v>
      </c>
      <c r="U36" s="85">
        <f t="shared" si="11"/>
        <v>280256.89999999997</v>
      </c>
      <c r="V36" s="85">
        <f t="shared" si="11"/>
        <v>298940.6933333333</v>
      </c>
      <c r="W36" s="85">
        <f t="shared" si="11"/>
        <v>317624.48666666663</v>
      </c>
      <c r="X36" s="85">
        <f t="shared" si="11"/>
        <v>336308.27999999997</v>
      </c>
      <c r="Y36" s="85">
        <f t="shared" si="11"/>
        <v>354992.0733333333</v>
      </c>
      <c r="Z36" s="85">
        <f t="shared" si="11"/>
        <v>373675.86666666664</v>
      </c>
      <c r="AA36" s="85">
        <f t="shared" si="11"/>
        <v>373675.86666666664</v>
      </c>
      <c r="AB36" s="85">
        <f t="shared" si="11"/>
        <v>373675.86666666664</v>
      </c>
      <c r="AC36" s="85">
        <f t="shared" si="11"/>
        <v>373675.86666666664</v>
      </c>
      <c r="AD36" s="85">
        <f t="shared" si="11"/>
        <v>373675.86666666664</v>
      </c>
      <c r="AE36" s="85">
        <f t="shared" si="11"/>
        <v>373675.86666666664</v>
      </c>
      <c r="AF36" s="85">
        <f t="shared" si="11"/>
        <v>373675.86666666664</v>
      </c>
      <c r="AG36" s="85">
        <f t="shared" si="11"/>
        <v>373675.86666666664</v>
      </c>
      <c r="AH36" s="85">
        <f t="shared" si="11"/>
        <v>373675.8666666667</v>
      </c>
      <c r="AI36" s="85">
        <f t="shared" si="11"/>
        <v>373675.86666666658</v>
      </c>
      <c r="AJ36" s="85">
        <f t="shared" si="11"/>
        <v>373675.86666666658</v>
      </c>
      <c r="AK36" s="85">
        <f t="shared" si="11"/>
        <v>354992.07333333325</v>
      </c>
      <c r="AL36" s="85">
        <f t="shared" si="11"/>
        <v>336308.27999999991</v>
      </c>
      <c r="AM36" s="85">
        <f t="shared" si="11"/>
        <v>317624.48666666658</v>
      </c>
      <c r="AN36" s="85">
        <f t="shared" si="11"/>
        <v>298940.69333333324</v>
      </c>
      <c r="AO36" s="85">
        <f t="shared" si="11"/>
        <v>280256.89999999997</v>
      </c>
      <c r="AP36" s="85">
        <f t="shared" si="11"/>
        <v>261573.10666666663</v>
      </c>
      <c r="AQ36" s="85">
        <f t="shared" si="11"/>
        <v>242889.3133333333</v>
      </c>
      <c r="AR36" s="85">
        <f t="shared" si="11"/>
        <v>224205.51999999996</v>
      </c>
      <c r="AS36" s="85">
        <f t="shared" si="11"/>
        <v>205521.72666666663</v>
      </c>
      <c r="AT36" s="85">
        <f t="shared" si="11"/>
        <v>186837.93333333329</v>
      </c>
      <c r="AU36" s="85">
        <f t="shared" si="11"/>
        <v>168154.13999999996</v>
      </c>
      <c r="AV36" s="85">
        <f t="shared" si="11"/>
        <v>149470.34666666662</v>
      </c>
      <c r="AW36" s="85">
        <f t="shared" si="11"/>
        <v>130786.55333333329</v>
      </c>
      <c r="AX36" s="85">
        <f t="shared" si="11"/>
        <v>112102.75999999995</v>
      </c>
      <c r="AY36" s="85">
        <f t="shared" si="11"/>
        <v>93418.966666666616</v>
      </c>
      <c r="AZ36" s="85">
        <f t="shared" si="11"/>
        <v>74735.173333333281</v>
      </c>
      <c r="BA36" s="85">
        <f t="shared" si="11"/>
        <v>56051.379999999946</v>
      </c>
      <c r="BB36" s="85">
        <f t="shared" si="11"/>
        <v>37367.586666666612</v>
      </c>
      <c r="BC36" s="85">
        <f t="shared" si="11"/>
        <v>18683.793333333335</v>
      </c>
      <c r="BD36" s="85">
        <f t="shared" si="11"/>
        <v>0</v>
      </c>
      <c r="BE36" s="85">
        <f t="shared" si="11"/>
        <v>0</v>
      </c>
      <c r="BF36" s="85">
        <f t="shared" si="11"/>
        <v>0</v>
      </c>
      <c r="BG36" s="85">
        <f t="shared" si="11"/>
        <v>0</v>
      </c>
      <c r="BH36" s="85">
        <f t="shared" si="11"/>
        <v>0</v>
      </c>
      <c r="BI36" s="85">
        <f t="shared" si="11"/>
        <v>0</v>
      </c>
      <c r="BJ36" s="85">
        <f t="shared" si="11"/>
        <v>0</v>
      </c>
      <c r="BK36" s="85">
        <f t="shared" si="11"/>
        <v>0</v>
      </c>
      <c r="BL36" s="85">
        <f t="shared" si="11"/>
        <v>0</v>
      </c>
      <c r="BM36" s="85">
        <f t="shared" si="11"/>
        <v>0</v>
      </c>
      <c r="BN36" s="85">
        <f t="shared" si="11"/>
        <v>0</v>
      </c>
      <c r="BO36" s="85">
        <f t="shared" si="11"/>
        <v>0</v>
      </c>
      <c r="BP36" s="85">
        <f t="shared" si="11"/>
        <v>0</v>
      </c>
      <c r="BQ36" s="85">
        <f t="shared" si="11"/>
        <v>0</v>
      </c>
      <c r="BR36" s="85">
        <f t="shared" si="11"/>
        <v>0</v>
      </c>
      <c r="BS36" s="85">
        <f t="shared" si="11"/>
        <v>0</v>
      </c>
      <c r="BT36" s="85">
        <f t="shared" si="12"/>
        <v>0</v>
      </c>
      <c r="BU36" s="85">
        <f t="shared" si="12"/>
        <v>0</v>
      </c>
      <c r="BV36" s="85">
        <f t="shared" si="12"/>
        <v>0</v>
      </c>
      <c r="BW36" s="85">
        <f t="shared" si="12"/>
        <v>0</v>
      </c>
      <c r="BX36" s="85">
        <f t="shared" si="12"/>
        <v>0</v>
      </c>
      <c r="BY36" s="85">
        <f t="shared" si="12"/>
        <v>0</v>
      </c>
      <c r="BZ36" s="85">
        <f t="shared" si="12"/>
        <v>0</v>
      </c>
      <c r="CA36" s="85">
        <f t="shared" si="12"/>
        <v>0</v>
      </c>
      <c r="CB36" s="85">
        <f t="shared" si="12"/>
        <v>0</v>
      </c>
      <c r="CC36" s="85">
        <f t="shared" si="12"/>
        <v>0</v>
      </c>
      <c r="CD36" s="85">
        <f t="shared" si="12"/>
        <v>0</v>
      </c>
      <c r="CE36" s="85">
        <f t="shared" si="12"/>
        <v>0</v>
      </c>
      <c r="CF36" s="85">
        <f t="shared" si="12"/>
        <v>0</v>
      </c>
      <c r="CG36" s="85">
        <f t="shared" si="12"/>
        <v>0</v>
      </c>
      <c r="CH36" s="85">
        <f t="shared" si="12"/>
        <v>0</v>
      </c>
    </row>
    <row r="37" spans="2:88" x14ac:dyDescent="0.45">
      <c r="B37" s="83" t="s">
        <v>44</v>
      </c>
      <c r="C37" s="83"/>
      <c r="D37" s="83"/>
      <c r="E37" s="83"/>
      <c r="F37" s="83"/>
      <c r="G37" s="85">
        <f>G24+G32</f>
        <v>2465.2319999999991</v>
      </c>
      <c r="H37" s="85">
        <f t="shared" si="11"/>
        <v>4930.4639999999981</v>
      </c>
      <c r="I37" s="85">
        <f t="shared" si="11"/>
        <v>7395.6959999999972</v>
      </c>
      <c r="J37" s="85">
        <f t="shared" si="11"/>
        <v>9860.9279999999962</v>
      </c>
      <c r="K37" s="85">
        <f t="shared" si="11"/>
        <v>12326.159999999996</v>
      </c>
      <c r="L37" s="85">
        <f t="shared" si="11"/>
        <v>14791.391999999996</v>
      </c>
      <c r="M37" s="85">
        <f t="shared" si="11"/>
        <v>17256.623999999996</v>
      </c>
      <c r="N37" s="85">
        <f t="shared" si="11"/>
        <v>19721.855999999996</v>
      </c>
      <c r="O37" s="85">
        <f t="shared" si="11"/>
        <v>22187.087999999996</v>
      </c>
      <c r="P37" s="85">
        <f t="shared" si="11"/>
        <v>24652.319999999996</v>
      </c>
      <c r="Q37" s="85">
        <f t="shared" si="11"/>
        <v>27117.551999999996</v>
      </c>
      <c r="R37" s="85">
        <f t="shared" si="11"/>
        <v>29582.783999999996</v>
      </c>
      <c r="S37" s="85">
        <f t="shared" si="11"/>
        <v>32048.015999999996</v>
      </c>
      <c r="T37" s="85">
        <f t="shared" si="11"/>
        <v>34513.247999999992</v>
      </c>
      <c r="U37" s="85">
        <f t="shared" si="11"/>
        <v>36978.479999999989</v>
      </c>
      <c r="V37" s="85">
        <f t="shared" si="11"/>
        <v>39443.711999999985</v>
      </c>
      <c r="W37" s="85">
        <f t="shared" si="11"/>
        <v>41908.943999999981</v>
      </c>
      <c r="X37" s="85">
        <f t="shared" si="11"/>
        <v>44374.175999999978</v>
      </c>
      <c r="Y37" s="85">
        <f t="shared" si="11"/>
        <v>46839.407999999974</v>
      </c>
      <c r="Z37" s="85">
        <f t="shared" si="11"/>
        <v>49304.63999999997</v>
      </c>
      <c r="AA37" s="85">
        <f t="shared" si="11"/>
        <v>49304.63999999997</v>
      </c>
      <c r="AB37" s="85">
        <f t="shared" si="11"/>
        <v>49304.639999999963</v>
      </c>
      <c r="AC37" s="85">
        <f t="shared" si="11"/>
        <v>49304.639999999963</v>
      </c>
      <c r="AD37" s="85">
        <f t="shared" si="11"/>
        <v>49304.639999999956</v>
      </c>
      <c r="AE37" s="85">
        <f t="shared" si="11"/>
        <v>49304.639999999956</v>
      </c>
      <c r="AF37" s="85">
        <f t="shared" si="11"/>
        <v>49304.639999999956</v>
      </c>
      <c r="AG37" s="85">
        <f t="shared" si="11"/>
        <v>49304.639999999956</v>
      </c>
      <c r="AH37" s="85">
        <f t="shared" si="11"/>
        <v>49304.639999999956</v>
      </c>
      <c r="AI37" s="85">
        <f t="shared" si="11"/>
        <v>49304.639999999963</v>
      </c>
      <c r="AJ37" s="85">
        <f t="shared" si="11"/>
        <v>49304.63999999997</v>
      </c>
      <c r="AK37" s="85">
        <f t="shared" si="11"/>
        <v>46839.407999999967</v>
      </c>
      <c r="AL37" s="85">
        <f t="shared" si="11"/>
        <v>44374.175999999963</v>
      </c>
      <c r="AM37" s="85">
        <f t="shared" si="11"/>
        <v>41908.943999999967</v>
      </c>
      <c r="AN37" s="85">
        <f t="shared" si="11"/>
        <v>39443.71199999997</v>
      </c>
      <c r="AO37" s="85">
        <f t="shared" si="11"/>
        <v>36978.479999999974</v>
      </c>
      <c r="AP37" s="85">
        <f t="shared" si="11"/>
        <v>34513.247999999978</v>
      </c>
      <c r="AQ37" s="85">
        <f t="shared" si="11"/>
        <v>32048.015999999981</v>
      </c>
      <c r="AR37" s="85">
        <f t="shared" si="11"/>
        <v>29582.783999999985</v>
      </c>
      <c r="AS37" s="85">
        <f t="shared" si="11"/>
        <v>27117.551999999989</v>
      </c>
      <c r="AT37" s="85">
        <f t="shared" si="11"/>
        <v>24652.319999999992</v>
      </c>
      <c r="AU37" s="85">
        <f t="shared" si="11"/>
        <v>22187.087999999996</v>
      </c>
      <c r="AV37" s="85">
        <f t="shared" si="11"/>
        <v>19721.856</v>
      </c>
      <c r="AW37" s="85">
        <f t="shared" si="11"/>
        <v>17256.624000000003</v>
      </c>
      <c r="AX37" s="85">
        <f t="shared" si="11"/>
        <v>14791.392000000007</v>
      </c>
      <c r="AY37" s="85">
        <f t="shared" si="11"/>
        <v>12326.160000000011</v>
      </c>
      <c r="AZ37" s="85">
        <f t="shared" si="11"/>
        <v>9860.9280000000144</v>
      </c>
      <c r="BA37" s="85">
        <f t="shared" si="11"/>
        <v>7395.6960000000108</v>
      </c>
      <c r="BB37" s="85">
        <f t="shared" si="11"/>
        <v>4930.4640000000072</v>
      </c>
      <c r="BC37" s="85">
        <f t="shared" si="11"/>
        <v>2465.2320000000036</v>
      </c>
      <c r="BD37" s="85">
        <f t="shared" si="11"/>
        <v>0</v>
      </c>
      <c r="BE37" s="85">
        <f t="shared" si="11"/>
        <v>0</v>
      </c>
      <c r="BF37" s="85">
        <f t="shared" si="11"/>
        <v>0</v>
      </c>
      <c r="BG37" s="85">
        <f t="shared" si="11"/>
        <v>0</v>
      </c>
      <c r="BH37" s="85">
        <f t="shared" si="11"/>
        <v>0</v>
      </c>
      <c r="BI37" s="85">
        <f t="shared" si="11"/>
        <v>0</v>
      </c>
      <c r="BJ37" s="85">
        <f t="shared" si="11"/>
        <v>0</v>
      </c>
      <c r="BK37" s="85">
        <f t="shared" si="11"/>
        <v>0</v>
      </c>
      <c r="BL37" s="85">
        <f t="shared" si="11"/>
        <v>0</v>
      </c>
      <c r="BM37" s="85">
        <f t="shared" si="11"/>
        <v>0</v>
      </c>
      <c r="BN37" s="85">
        <f t="shared" si="11"/>
        <v>0</v>
      </c>
      <c r="BO37" s="85">
        <f t="shared" si="11"/>
        <v>0</v>
      </c>
      <c r="BP37" s="85">
        <f t="shared" si="11"/>
        <v>0</v>
      </c>
      <c r="BQ37" s="85">
        <f t="shared" si="11"/>
        <v>0</v>
      </c>
      <c r="BR37" s="85">
        <f t="shared" si="11"/>
        <v>0</v>
      </c>
      <c r="BS37" s="85">
        <f t="shared" si="11"/>
        <v>0</v>
      </c>
      <c r="BT37" s="85">
        <f t="shared" si="12"/>
        <v>0</v>
      </c>
      <c r="BU37" s="85">
        <f t="shared" si="12"/>
        <v>0</v>
      </c>
      <c r="BV37" s="85">
        <f t="shared" si="12"/>
        <v>0</v>
      </c>
      <c r="BW37" s="85">
        <f t="shared" si="12"/>
        <v>0</v>
      </c>
      <c r="BX37" s="85">
        <f t="shared" si="12"/>
        <v>0</v>
      </c>
      <c r="BY37" s="85">
        <f t="shared" si="12"/>
        <v>0</v>
      </c>
      <c r="BZ37" s="85">
        <f t="shared" si="12"/>
        <v>0</v>
      </c>
      <c r="CA37" s="85">
        <f t="shared" si="12"/>
        <v>0</v>
      </c>
      <c r="CB37" s="85">
        <f t="shared" si="12"/>
        <v>0</v>
      </c>
      <c r="CC37" s="85">
        <f t="shared" si="12"/>
        <v>0</v>
      </c>
      <c r="CD37" s="85">
        <f t="shared" si="12"/>
        <v>0</v>
      </c>
      <c r="CE37" s="85">
        <f t="shared" si="12"/>
        <v>0</v>
      </c>
      <c r="CF37" s="85">
        <f t="shared" si="12"/>
        <v>0</v>
      </c>
      <c r="CG37" s="85">
        <f t="shared" si="12"/>
        <v>0</v>
      </c>
      <c r="CH37" s="85">
        <f t="shared" si="12"/>
        <v>0</v>
      </c>
    </row>
    <row r="38" spans="2:88" x14ac:dyDescent="0.45">
      <c r="B38" s="94" t="s">
        <v>47</v>
      </c>
      <c r="C38" s="94"/>
      <c r="D38" s="94"/>
      <c r="E38" s="94"/>
      <c r="F38" s="94" t="s">
        <v>22</v>
      </c>
      <c r="G38" s="95">
        <f>SUM(G35:G37)</f>
        <v>23197.225333333332</v>
      </c>
      <c r="H38" s="95">
        <f t="shared" ref="H38:BS38" si="13">SUM(H35:H37)</f>
        <v>46394.450666666664</v>
      </c>
      <c r="I38" s="95">
        <f t="shared" si="13"/>
        <v>69591.675999999992</v>
      </c>
      <c r="J38" s="95">
        <f t="shared" si="13"/>
        <v>92788.901333333328</v>
      </c>
      <c r="K38" s="95">
        <f t="shared" si="13"/>
        <v>115986.12666666665</v>
      </c>
      <c r="L38" s="95">
        <f t="shared" si="13"/>
        <v>139183.35199999998</v>
      </c>
      <c r="M38" s="95">
        <f t="shared" si="13"/>
        <v>162380.57733333332</v>
      </c>
      <c r="N38" s="95">
        <f t="shared" si="13"/>
        <v>185577.80266666666</v>
      </c>
      <c r="O38" s="95">
        <f t="shared" si="13"/>
        <v>208775.02799999999</v>
      </c>
      <c r="P38" s="95">
        <f t="shared" si="13"/>
        <v>231972.25333333333</v>
      </c>
      <c r="Q38" s="95">
        <f t="shared" si="13"/>
        <v>255169.47866666666</v>
      </c>
      <c r="R38" s="95">
        <f t="shared" si="13"/>
        <v>278366.70399999997</v>
      </c>
      <c r="S38" s="95">
        <f t="shared" si="13"/>
        <v>301563.92933333333</v>
      </c>
      <c r="T38" s="95">
        <f t="shared" si="13"/>
        <v>324761.15466666664</v>
      </c>
      <c r="U38" s="95">
        <f t="shared" si="13"/>
        <v>347958.37999999995</v>
      </c>
      <c r="V38" s="95">
        <f t="shared" si="13"/>
        <v>371155.60533333331</v>
      </c>
      <c r="W38" s="95">
        <f t="shared" si="13"/>
        <v>394352.83066666662</v>
      </c>
      <c r="X38" s="95">
        <f t="shared" si="13"/>
        <v>417550.05599999992</v>
      </c>
      <c r="Y38" s="95">
        <f t="shared" si="13"/>
        <v>440747.28133333329</v>
      </c>
      <c r="Z38" s="95">
        <f t="shared" si="13"/>
        <v>463944.5066666666</v>
      </c>
      <c r="AA38" s="95">
        <f t="shared" si="13"/>
        <v>465992.70666666661</v>
      </c>
      <c r="AB38" s="95">
        <f t="shared" si="13"/>
        <v>468040.90666666656</v>
      </c>
      <c r="AC38" s="95">
        <f t="shared" si="13"/>
        <v>470089.10666666657</v>
      </c>
      <c r="AD38" s="95">
        <f t="shared" si="13"/>
        <v>472137.30666666658</v>
      </c>
      <c r="AE38" s="95">
        <f t="shared" si="13"/>
        <v>474185.5066666666</v>
      </c>
      <c r="AF38" s="95">
        <f t="shared" si="13"/>
        <v>476233.70666666655</v>
      </c>
      <c r="AG38" s="95">
        <f t="shared" si="13"/>
        <v>478281.90666666656</v>
      </c>
      <c r="AH38" s="95">
        <f t="shared" si="13"/>
        <v>480330.10666666663</v>
      </c>
      <c r="AI38" s="95">
        <f t="shared" si="13"/>
        <v>482378.30666666653</v>
      </c>
      <c r="AJ38" s="95">
        <f t="shared" si="13"/>
        <v>484426.50666666648</v>
      </c>
      <c r="AK38" s="95">
        <f t="shared" si="13"/>
        <v>463277.48133333318</v>
      </c>
      <c r="AL38" s="95">
        <f t="shared" si="13"/>
        <v>442128.45599999983</v>
      </c>
      <c r="AM38" s="95">
        <f t="shared" si="13"/>
        <v>420979.43066666648</v>
      </c>
      <c r="AN38" s="95">
        <f t="shared" si="13"/>
        <v>399830.40533333318</v>
      </c>
      <c r="AO38" s="95">
        <f t="shared" si="13"/>
        <v>378681.37999999989</v>
      </c>
      <c r="AP38" s="95">
        <f t="shared" si="13"/>
        <v>357532.35466666654</v>
      </c>
      <c r="AQ38" s="95">
        <f t="shared" si="13"/>
        <v>336383.32933333324</v>
      </c>
      <c r="AR38" s="95">
        <f t="shared" si="13"/>
        <v>315234.30399999989</v>
      </c>
      <c r="AS38" s="95">
        <f t="shared" si="13"/>
        <v>294085.27866666653</v>
      </c>
      <c r="AT38" s="95">
        <f t="shared" si="13"/>
        <v>272936.25333333324</v>
      </c>
      <c r="AU38" s="95">
        <f t="shared" si="13"/>
        <v>249739.0279999999</v>
      </c>
      <c r="AV38" s="95">
        <f t="shared" si="13"/>
        <v>226541.8026666666</v>
      </c>
      <c r="AW38" s="95">
        <f t="shared" si="13"/>
        <v>203344.57733333326</v>
      </c>
      <c r="AX38" s="95">
        <f t="shared" si="13"/>
        <v>180147.3519999999</v>
      </c>
      <c r="AY38" s="95">
        <f t="shared" si="13"/>
        <v>156950.12666666659</v>
      </c>
      <c r="AZ38" s="95">
        <f t="shared" si="13"/>
        <v>133752.90133333326</v>
      </c>
      <c r="BA38" s="95">
        <f t="shared" si="13"/>
        <v>110555.67599999992</v>
      </c>
      <c r="BB38" s="95">
        <f t="shared" si="13"/>
        <v>87358.450666666584</v>
      </c>
      <c r="BC38" s="95">
        <f t="shared" si="13"/>
        <v>64161.225333333299</v>
      </c>
      <c r="BD38" s="95">
        <f t="shared" si="13"/>
        <v>40963.999999999956</v>
      </c>
      <c r="BE38" s="95">
        <f t="shared" si="13"/>
        <v>38915.799999999959</v>
      </c>
      <c r="BF38" s="95">
        <f t="shared" si="13"/>
        <v>36867.599999999962</v>
      </c>
      <c r="BG38" s="95">
        <f t="shared" si="13"/>
        <v>34819.399999999958</v>
      </c>
      <c r="BH38" s="95">
        <f t="shared" si="13"/>
        <v>32771.199999999953</v>
      </c>
      <c r="BI38" s="95">
        <f t="shared" si="13"/>
        <v>30722.999999999956</v>
      </c>
      <c r="BJ38" s="95">
        <f t="shared" si="13"/>
        <v>28674.799999999959</v>
      </c>
      <c r="BK38" s="95">
        <f t="shared" si="13"/>
        <v>26626.599999999962</v>
      </c>
      <c r="BL38" s="95">
        <f t="shared" si="13"/>
        <v>24578.399999999965</v>
      </c>
      <c r="BM38" s="95">
        <f t="shared" si="13"/>
        <v>22530.199999999968</v>
      </c>
      <c r="BN38" s="95">
        <f t="shared" si="13"/>
        <v>20481.999999999971</v>
      </c>
      <c r="BO38" s="95">
        <f t="shared" si="13"/>
        <v>18433.799999999974</v>
      </c>
      <c r="BP38" s="95">
        <f t="shared" si="13"/>
        <v>16385.599999999977</v>
      </c>
      <c r="BQ38" s="95">
        <f t="shared" si="13"/>
        <v>14337.39999999998</v>
      </c>
      <c r="BR38" s="95">
        <f t="shared" si="13"/>
        <v>12289.199999999983</v>
      </c>
      <c r="BS38" s="95">
        <f t="shared" si="13"/>
        <v>10240.999999999985</v>
      </c>
      <c r="BT38" s="95">
        <f t="shared" ref="BT38:CH38" si="14">SUM(BT35:BT37)</f>
        <v>8192.7999999999884</v>
      </c>
      <c r="BU38" s="95">
        <f t="shared" si="14"/>
        <v>6144.5999999999913</v>
      </c>
      <c r="BV38" s="95">
        <f t="shared" si="14"/>
        <v>4096.3999999999942</v>
      </c>
      <c r="BW38" s="95">
        <f t="shared" si="14"/>
        <v>2048.1999999999971</v>
      </c>
      <c r="BX38" s="95">
        <f t="shared" si="14"/>
        <v>0</v>
      </c>
      <c r="BY38" s="95">
        <f t="shared" si="14"/>
        <v>0</v>
      </c>
      <c r="BZ38" s="95">
        <f t="shared" si="14"/>
        <v>0</v>
      </c>
      <c r="CA38" s="95">
        <f t="shared" si="14"/>
        <v>0</v>
      </c>
      <c r="CB38" s="95">
        <f t="shared" si="14"/>
        <v>0</v>
      </c>
      <c r="CC38" s="95">
        <f t="shared" si="14"/>
        <v>0</v>
      </c>
      <c r="CD38" s="95">
        <f t="shared" si="14"/>
        <v>0</v>
      </c>
      <c r="CE38" s="95">
        <f t="shared" si="14"/>
        <v>0</v>
      </c>
      <c r="CF38" s="95">
        <f t="shared" si="14"/>
        <v>0</v>
      </c>
      <c r="CG38" s="95">
        <f t="shared" si="14"/>
        <v>0</v>
      </c>
      <c r="CH38" s="95">
        <f t="shared" si="14"/>
        <v>0</v>
      </c>
      <c r="CI38" s="3">
        <f>SUM(G38:CH38)</f>
        <v>15147255.199999996</v>
      </c>
      <c r="CJ38" s="3">
        <f>CI38/20</f>
        <v>757362.75999999978</v>
      </c>
    </row>
    <row r="40" spans="2:88" x14ac:dyDescent="0.45">
      <c r="B40" s="83" t="s">
        <v>23</v>
      </c>
      <c r="C40" s="83"/>
      <c r="D40" s="83"/>
      <c r="E40" s="83"/>
      <c r="F40" s="83"/>
      <c r="G40" s="85">
        <f>G35*$C$3*(40/2)</f>
        <v>819.28</v>
      </c>
      <c r="H40" s="85">
        <f t="shared" ref="H40:BS40" si="15">H35*$C$3*(40/2)</f>
        <v>1638.56</v>
      </c>
      <c r="I40" s="85">
        <f t="shared" si="15"/>
        <v>2457.84</v>
      </c>
      <c r="J40" s="85">
        <f t="shared" si="15"/>
        <v>3277.12</v>
      </c>
      <c r="K40" s="85">
        <f t="shared" si="15"/>
        <v>4096.3999999999996</v>
      </c>
      <c r="L40" s="85">
        <f t="shared" si="15"/>
        <v>4915.68</v>
      </c>
      <c r="M40" s="85">
        <f t="shared" si="15"/>
        <v>5734.9600000000009</v>
      </c>
      <c r="N40" s="85">
        <f t="shared" si="15"/>
        <v>6554.2400000000007</v>
      </c>
      <c r="O40" s="85">
        <f t="shared" si="15"/>
        <v>7373.52</v>
      </c>
      <c r="P40" s="85">
        <f t="shared" si="15"/>
        <v>8192.8000000000029</v>
      </c>
      <c r="Q40" s="85">
        <f t="shared" si="15"/>
        <v>9012.0800000000017</v>
      </c>
      <c r="R40" s="85">
        <f t="shared" si="15"/>
        <v>9831.3600000000024</v>
      </c>
      <c r="S40" s="85">
        <f t="shared" si="15"/>
        <v>10650.640000000003</v>
      </c>
      <c r="T40" s="85">
        <f t="shared" si="15"/>
        <v>11469.920000000002</v>
      </c>
      <c r="U40" s="85">
        <f t="shared" si="15"/>
        <v>12289.200000000003</v>
      </c>
      <c r="V40" s="85">
        <f t="shared" si="15"/>
        <v>13108.480000000001</v>
      </c>
      <c r="W40" s="85">
        <f t="shared" si="15"/>
        <v>13927.76</v>
      </c>
      <c r="X40" s="85">
        <f t="shared" si="15"/>
        <v>14747.039999999999</v>
      </c>
      <c r="Y40" s="85">
        <f t="shared" si="15"/>
        <v>15566.319999999998</v>
      </c>
      <c r="Z40" s="85">
        <f t="shared" si="15"/>
        <v>16385.599999999999</v>
      </c>
      <c r="AA40" s="85">
        <f t="shared" si="15"/>
        <v>17204.879999999997</v>
      </c>
      <c r="AB40" s="85">
        <f t="shared" si="15"/>
        <v>18024.159999999996</v>
      </c>
      <c r="AC40" s="85">
        <f t="shared" si="15"/>
        <v>18843.439999999995</v>
      </c>
      <c r="AD40" s="85">
        <f t="shared" si="15"/>
        <v>19662.719999999994</v>
      </c>
      <c r="AE40" s="85">
        <f t="shared" si="15"/>
        <v>20481.999999999993</v>
      </c>
      <c r="AF40" s="85">
        <f t="shared" si="15"/>
        <v>21301.279999999992</v>
      </c>
      <c r="AG40" s="85">
        <f t="shared" si="15"/>
        <v>22120.55999999999</v>
      </c>
      <c r="AH40" s="85">
        <f t="shared" si="15"/>
        <v>22939.839999999989</v>
      </c>
      <c r="AI40" s="85">
        <f t="shared" si="15"/>
        <v>23759.119999999988</v>
      </c>
      <c r="AJ40" s="85">
        <f t="shared" si="15"/>
        <v>24578.399999999987</v>
      </c>
      <c r="AK40" s="85">
        <f t="shared" si="15"/>
        <v>24578.399999999987</v>
      </c>
      <c r="AL40" s="85">
        <f t="shared" si="15"/>
        <v>24578.399999999987</v>
      </c>
      <c r="AM40" s="85">
        <f t="shared" si="15"/>
        <v>24578.399999999987</v>
      </c>
      <c r="AN40" s="85">
        <f t="shared" si="15"/>
        <v>24578.399999999987</v>
      </c>
      <c r="AO40" s="85">
        <f t="shared" si="15"/>
        <v>24578.399999999987</v>
      </c>
      <c r="AP40" s="85">
        <f t="shared" si="15"/>
        <v>24578.399999999987</v>
      </c>
      <c r="AQ40" s="85">
        <f t="shared" si="15"/>
        <v>24578.399999999987</v>
      </c>
      <c r="AR40" s="85">
        <f t="shared" si="15"/>
        <v>24578.399999999987</v>
      </c>
      <c r="AS40" s="85">
        <f t="shared" si="15"/>
        <v>24578.399999999987</v>
      </c>
      <c r="AT40" s="85">
        <f t="shared" si="15"/>
        <v>24578.399999999987</v>
      </c>
      <c r="AU40" s="85">
        <f t="shared" si="15"/>
        <v>23759.119999999988</v>
      </c>
      <c r="AV40" s="85">
        <f t="shared" si="15"/>
        <v>22939.839999999986</v>
      </c>
      <c r="AW40" s="85">
        <f t="shared" si="15"/>
        <v>22120.559999999987</v>
      </c>
      <c r="AX40" s="85">
        <f t="shared" si="15"/>
        <v>21301.279999999988</v>
      </c>
      <c r="AY40" s="85">
        <f t="shared" si="15"/>
        <v>20481.999999999985</v>
      </c>
      <c r="AZ40" s="85">
        <f t="shared" si="15"/>
        <v>19662.719999999983</v>
      </c>
      <c r="BA40" s="85">
        <f t="shared" si="15"/>
        <v>18843.439999999984</v>
      </c>
      <c r="BB40" s="85">
        <f t="shared" si="15"/>
        <v>18024.159999999985</v>
      </c>
      <c r="BC40" s="85">
        <f t="shared" si="15"/>
        <v>17204.879999999983</v>
      </c>
      <c r="BD40" s="85">
        <f t="shared" si="15"/>
        <v>16385.599999999984</v>
      </c>
      <c r="BE40" s="85">
        <f t="shared" si="15"/>
        <v>15566.319999999985</v>
      </c>
      <c r="BF40" s="85">
        <f t="shared" si="15"/>
        <v>14747.039999999986</v>
      </c>
      <c r="BG40" s="85">
        <f t="shared" si="15"/>
        <v>13927.759999999982</v>
      </c>
      <c r="BH40" s="85">
        <f t="shared" si="15"/>
        <v>13108.479999999981</v>
      </c>
      <c r="BI40" s="85">
        <f t="shared" si="15"/>
        <v>12289.199999999983</v>
      </c>
      <c r="BJ40" s="85">
        <f t="shared" si="15"/>
        <v>11469.919999999984</v>
      </c>
      <c r="BK40" s="85">
        <f t="shared" si="15"/>
        <v>10650.639999999985</v>
      </c>
      <c r="BL40" s="85">
        <f t="shared" si="15"/>
        <v>9831.359999999986</v>
      </c>
      <c r="BM40" s="85">
        <f t="shared" si="15"/>
        <v>9012.0799999999872</v>
      </c>
      <c r="BN40" s="85">
        <f t="shared" si="15"/>
        <v>8192.7999999999884</v>
      </c>
      <c r="BO40" s="85">
        <f t="shared" si="15"/>
        <v>7373.5199999999895</v>
      </c>
      <c r="BP40" s="85">
        <f t="shared" si="15"/>
        <v>6554.2399999999907</v>
      </c>
      <c r="BQ40" s="85">
        <f t="shared" si="15"/>
        <v>5734.9599999999919</v>
      </c>
      <c r="BR40" s="85">
        <f t="shared" si="15"/>
        <v>4915.679999999993</v>
      </c>
      <c r="BS40" s="85">
        <f t="shared" si="15"/>
        <v>4096.3999999999942</v>
      </c>
      <c r="BT40" s="85">
        <f t="shared" ref="BT40:CH40" si="16">BT35*$C$3*(40/2)</f>
        <v>3277.1199999999953</v>
      </c>
      <c r="BU40" s="85">
        <f t="shared" si="16"/>
        <v>2457.8399999999965</v>
      </c>
      <c r="BV40" s="85">
        <f t="shared" si="16"/>
        <v>1638.5599999999977</v>
      </c>
      <c r="BW40" s="85">
        <f t="shared" si="16"/>
        <v>819.27999999999884</v>
      </c>
      <c r="BX40" s="85">
        <f t="shared" si="16"/>
        <v>0</v>
      </c>
      <c r="BY40" s="85">
        <f t="shared" si="16"/>
        <v>0</v>
      </c>
      <c r="BZ40" s="85">
        <f t="shared" si="16"/>
        <v>0</v>
      </c>
      <c r="CA40" s="85">
        <f t="shared" si="16"/>
        <v>0</v>
      </c>
      <c r="CB40" s="85">
        <f t="shared" si="16"/>
        <v>0</v>
      </c>
      <c r="CC40" s="85">
        <f t="shared" si="16"/>
        <v>0</v>
      </c>
      <c r="CD40" s="85">
        <f t="shared" si="16"/>
        <v>0</v>
      </c>
      <c r="CE40" s="85">
        <f t="shared" si="16"/>
        <v>0</v>
      </c>
      <c r="CF40" s="85">
        <f t="shared" si="16"/>
        <v>0</v>
      </c>
      <c r="CG40" s="85">
        <f t="shared" si="16"/>
        <v>0</v>
      </c>
      <c r="CH40" s="85">
        <f t="shared" si="16"/>
        <v>0</v>
      </c>
    </row>
    <row r="41" spans="2:88" x14ac:dyDescent="0.45">
      <c r="B41" s="83" t="s">
        <v>23</v>
      </c>
      <c r="C41" s="83"/>
      <c r="D41" s="83"/>
      <c r="E41" s="83"/>
      <c r="F41" s="83"/>
      <c r="G41" s="85">
        <f>G36*$C$3*(20/2)</f>
        <v>3736.7586666666666</v>
      </c>
      <c r="H41" s="85">
        <f t="shared" ref="H41:BS42" si="17">H36*$C$3*(20/2)</f>
        <v>7473.5173333333332</v>
      </c>
      <c r="I41" s="85">
        <f t="shared" si="17"/>
        <v>11210.275999999998</v>
      </c>
      <c r="J41" s="85">
        <f t="shared" si="17"/>
        <v>14947.034666666666</v>
      </c>
      <c r="K41" s="85">
        <f t="shared" si="17"/>
        <v>18683.793333333335</v>
      </c>
      <c r="L41" s="85">
        <f t="shared" si="17"/>
        <v>22420.551999999996</v>
      </c>
      <c r="M41" s="85">
        <f t="shared" si="17"/>
        <v>26157.310666666668</v>
      </c>
      <c r="N41" s="85">
        <f t="shared" si="17"/>
        <v>29894.069333333333</v>
      </c>
      <c r="O41" s="85">
        <f t="shared" si="17"/>
        <v>33630.827999999994</v>
      </c>
      <c r="P41" s="85">
        <f t="shared" si="17"/>
        <v>37367.58666666667</v>
      </c>
      <c r="Q41" s="85">
        <f t="shared" si="17"/>
        <v>41104.345333333331</v>
      </c>
      <c r="R41" s="85">
        <f t="shared" si="17"/>
        <v>44841.103999999992</v>
      </c>
      <c r="S41" s="85">
        <f t="shared" si="17"/>
        <v>48577.862666666668</v>
      </c>
      <c r="T41" s="85">
        <f t="shared" si="17"/>
        <v>52314.621333333336</v>
      </c>
      <c r="U41" s="85">
        <f t="shared" si="17"/>
        <v>56051.37999999999</v>
      </c>
      <c r="V41" s="85">
        <f t="shared" si="17"/>
        <v>59788.138666666666</v>
      </c>
      <c r="W41" s="85">
        <f t="shared" si="17"/>
        <v>63524.897333333327</v>
      </c>
      <c r="X41" s="85">
        <f t="shared" si="17"/>
        <v>67261.655999999988</v>
      </c>
      <c r="Y41" s="85">
        <f t="shared" si="17"/>
        <v>70998.414666666664</v>
      </c>
      <c r="Z41" s="85">
        <f t="shared" si="17"/>
        <v>74735.17333333334</v>
      </c>
      <c r="AA41" s="85">
        <f t="shared" si="17"/>
        <v>74735.17333333334</v>
      </c>
      <c r="AB41" s="85">
        <f t="shared" si="17"/>
        <v>74735.17333333334</v>
      </c>
      <c r="AC41" s="85">
        <f t="shared" si="17"/>
        <v>74735.17333333334</v>
      </c>
      <c r="AD41" s="85">
        <f t="shared" si="17"/>
        <v>74735.17333333334</v>
      </c>
      <c r="AE41" s="85">
        <f t="shared" si="17"/>
        <v>74735.17333333334</v>
      </c>
      <c r="AF41" s="85">
        <f t="shared" si="17"/>
        <v>74735.17333333334</v>
      </c>
      <c r="AG41" s="85">
        <f t="shared" si="17"/>
        <v>74735.17333333334</v>
      </c>
      <c r="AH41" s="85">
        <f t="shared" si="17"/>
        <v>74735.17333333334</v>
      </c>
      <c r="AI41" s="85">
        <f t="shared" si="17"/>
        <v>74735.17333333331</v>
      </c>
      <c r="AJ41" s="85">
        <f t="shared" si="17"/>
        <v>74735.17333333331</v>
      </c>
      <c r="AK41" s="85">
        <f t="shared" si="17"/>
        <v>70998.414666666649</v>
      </c>
      <c r="AL41" s="85">
        <f t="shared" si="17"/>
        <v>67261.655999999988</v>
      </c>
      <c r="AM41" s="85">
        <f t="shared" si="17"/>
        <v>63524.89733333332</v>
      </c>
      <c r="AN41" s="85">
        <f t="shared" si="17"/>
        <v>59788.138666666644</v>
      </c>
      <c r="AO41" s="85">
        <f t="shared" si="17"/>
        <v>56051.37999999999</v>
      </c>
      <c r="AP41" s="85">
        <f t="shared" si="17"/>
        <v>52314.621333333329</v>
      </c>
      <c r="AQ41" s="85">
        <f t="shared" si="17"/>
        <v>48577.862666666661</v>
      </c>
      <c r="AR41" s="85">
        <f t="shared" si="17"/>
        <v>44841.103999999992</v>
      </c>
      <c r="AS41" s="85">
        <f t="shared" si="17"/>
        <v>41104.345333333324</v>
      </c>
      <c r="AT41" s="85">
        <f t="shared" si="17"/>
        <v>37367.586666666655</v>
      </c>
      <c r="AU41" s="85">
        <f t="shared" si="17"/>
        <v>33630.827999999994</v>
      </c>
      <c r="AV41" s="85">
        <f t="shared" si="17"/>
        <v>29894.069333333322</v>
      </c>
      <c r="AW41" s="85">
        <f t="shared" si="17"/>
        <v>26157.310666666657</v>
      </c>
      <c r="AX41" s="85">
        <f t="shared" si="17"/>
        <v>22420.551999999989</v>
      </c>
      <c r="AY41" s="85">
        <f t="shared" si="17"/>
        <v>18683.793333333324</v>
      </c>
      <c r="AZ41" s="85">
        <f t="shared" si="17"/>
        <v>14947.034666666657</v>
      </c>
      <c r="BA41" s="85">
        <f t="shared" si="17"/>
        <v>11210.275999999991</v>
      </c>
      <c r="BB41" s="85">
        <f t="shared" si="17"/>
        <v>7473.5173333333223</v>
      </c>
      <c r="BC41" s="85">
        <f t="shared" si="17"/>
        <v>3736.7586666666671</v>
      </c>
      <c r="BD41" s="85">
        <f t="shared" si="17"/>
        <v>0</v>
      </c>
      <c r="BE41" s="85">
        <f t="shared" si="17"/>
        <v>0</v>
      </c>
      <c r="BF41" s="85">
        <f t="shared" si="17"/>
        <v>0</v>
      </c>
      <c r="BG41" s="85">
        <f t="shared" si="17"/>
        <v>0</v>
      </c>
      <c r="BH41" s="85">
        <f t="shared" si="17"/>
        <v>0</v>
      </c>
      <c r="BI41" s="85">
        <f t="shared" si="17"/>
        <v>0</v>
      </c>
      <c r="BJ41" s="85">
        <f t="shared" si="17"/>
        <v>0</v>
      </c>
      <c r="BK41" s="85">
        <f t="shared" si="17"/>
        <v>0</v>
      </c>
      <c r="BL41" s="85">
        <f t="shared" si="17"/>
        <v>0</v>
      </c>
      <c r="BM41" s="85">
        <f t="shared" si="17"/>
        <v>0</v>
      </c>
      <c r="BN41" s="85">
        <f t="shared" si="17"/>
        <v>0</v>
      </c>
      <c r="BO41" s="85">
        <f t="shared" si="17"/>
        <v>0</v>
      </c>
      <c r="BP41" s="85">
        <f t="shared" si="17"/>
        <v>0</v>
      </c>
      <c r="BQ41" s="85">
        <f t="shared" si="17"/>
        <v>0</v>
      </c>
      <c r="BR41" s="85">
        <f t="shared" si="17"/>
        <v>0</v>
      </c>
      <c r="BS41" s="85">
        <f t="shared" si="17"/>
        <v>0</v>
      </c>
      <c r="BT41" s="85">
        <f t="shared" ref="BT41:CH42" si="18">BT36*$C$3*(20/2)</f>
        <v>0</v>
      </c>
      <c r="BU41" s="85">
        <f t="shared" si="18"/>
        <v>0</v>
      </c>
      <c r="BV41" s="85">
        <f t="shared" si="18"/>
        <v>0</v>
      </c>
      <c r="BW41" s="85">
        <f t="shared" si="18"/>
        <v>0</v>
      </c>
      <c r="BX41" s="85">
        <f t="shared" si="18"/>
        <v>0</v>
      </c>
      <c r="BY41" s="85">
        <f t="shared" si="18"/>
        <v>0</v>
      </c>
      <c r="BZ41" s="85">
        <f t="shared" si="18"/>
        <v>0</v>
      </c>
      <c r="CA41" s="85">
        <f t="shared" si="18"/>
        <v>0</v>
      </c>
      <c r="CB41" s="85">
        <f t="shared" si="18"/>
        <v>0</v>
      </c>
      <c r="CC41" s="85">
        <f t="shared" si="18"/>
        <v>0</v>
      </c>
      <c r="CD41" s="85">
        <f t="shared" si="18"/>
        <v>0</v>
      </c>
      <c r="CE41" s="85">
        <f t="shared" si="18"/>
        <v>0</v>
      </c>
      <c r="CF41" s="85">
        <f t="shared" si="18"/>
        <v>0</v>
      </c>
      <c r="CG41" s="85">
        <f t="shared" si="18"/>
        <v>0</v>
      </c>
      <c r="CH41" s="85">
        <f t="shared" si="18"/>
        <v>0</v>
      </c>
    </row>
    <row r="42" spans="2:88" x14ac:dyDescent="0.45">
      <c r="B42" s="83" t="s">
        <v>23</v>
      </c>
      <c r="C42" s="83"/>
      <c r="D42" s="83"/>
      <c r="E42" s="83"/>
      <c r="F42" s="83"/>
      <c r="G42" s="85">
        <f>G37*$C$3*(20/2)</f>
        <v>493.04639999999984</v>
      </c>
      <c r="H42" s="85">
        <f t="shared" si="17"/>
        <v>986.09279999999967</v>
      </c>
      <c r="I42" s="85">
        <f t="shared" si="17"/>
        <v>1479.1391999999994</v>
      </c>
      <c r="J42" s="85">
        <f t="shared" si="17"/>
        <v>1972.1855999999993</v>
      </c>
      <c r="K42" s="85">
        <f t="shared" si="17"/>
        <v>2465.2319999999991</v>
      </c>
      <c r="L42" s="85">
        <f t="shared" si="17"/>
        <v>2958.2783999999992</v>
      </c>
      <c r="M42" s="85">
        <f t="shared" si="17"/>
        <v>3451.3247999999994</v>
      </c>
      <c r="N42" s="85">
        <f t="shared" si="17"/>
        <v>3944.3711999999996</v>
      </c>
      <c r="O42" s="85">
        <f t="shared" si="17"/>
        <v>4437.4175999999998</v>
      </c>
      <c r="P42" s="85">
        <f t="shared" si="17"/>
        <v>4930.4639999999999</v>
      </c>
      <c r="Q42" s="85">
        <f t="shared" si="17"/>
        <v>5423.5103999999992</v>
      </c>
      <c r="R42" s="85">
        <f t="shared" si="17"/>
        <v>5916.5567999999994</v>
      </c>
      <c r="S42" s="85">
        <f t="shared" si="17"/>
        <v>6409.6031999999996</v>
      </c>
      <c r="T42" s="85">
        <f t="shared" si="17"/>
        <v>6902.6495999999988</v>
      </c>
      <c r="U42" s="85">
        <f t="shared" si="17"/>
        <v>7395.6959999999981</v>
      </c>
      <c r="V42" s="85">
        <f t="shared" si="17"/>
        <v>7888.7423999999974</v>
      </c>
      <c r="W42" s="85">
        <f t="shared" si="17"/>
        <v>8381.7887999999966</v>
      </c>
      <c r="X42" s="85">
        <f t="shared" si="17"/>
        <v>8874.8351999999959</v>
      </c>
      <c r="Y42" s="85">
        <f t="shared" si="17"/>
        <v>9367.8815999999952</v>
      </c>
      <c r="Z42" s="85">
        <f t="shared" si="17"/>
        <v>9860.9279999999944</v>
      </c>
      <c r="AA42" s="85">
        <f t="shared" si="17"/>
        <v>9860.9279999999944</v>
      </c>
      <c r="AB42" s="85">
        <f t="shared" si="17"/>
        <v>9860.9279999999926</v>
      </c>
      <c r="AC42" s="85">
        <f t="shared" si="17"/>
        <v>9860.9279999999926</v>
      </c>
      <c r="AD42" s="85">
        <f t="shared" si="17"/>
        <v>9860.9279999999908</v>
      </c>
      <c r="AE42" s="85">
        <f t="shared" si="17"/>
        <v>9860.9279999999908</v>
      </c>
      <c r="AF42" s="85">
        <f t="shared" si="17"/>
        <v>9860.9279999999908</v>
      </c>
      <c r="AG42" s="85">
        <f t="shared" si="17"/>
        <v>9860.9279999999908</v>
      </c>
      <c r="AH42" s="85">
        <f t="shared" si="17"/>
        <v>9860.9279999999908</v>
      </c>
      <c r="AI42" s="85">
        <f t="shared" si="17"/>
        <v>9860.9279999999926</v>
      </c>
      <c r="AJ42" s="85">
        <f t="shared" si="17"/>
        <v>9860.9279999999944</v>
      </c>
      <c r="AK42" s="85">
        <f t="shared" si="17"/>
        <v>9367.8815999999933</v>
      </c>
      <c r="AL42" s="85">
        <f t="shared" si="17"/>
        <v>8874.8351999999941</v>
      </c>
      <c r="AM42" s="85">
        <f t="shared" si="17"/>
        <v>8381.788799999993</v>
      </c>
      <c r="AN42" s="85">
        <f t="shared" si="17"/>
        <v>7888.7423999999937</v>
      </c>
      <c r="AO42" s="85">
        <f t="shared" si="17"/>
        <v>7395.6959999999945</v>
      </c>
      <c r="AP42" s="85">
        <f t="shared" si="17"/>
        <v>6902.6495999999952</v>
      </c>
      <c r="AQ42" s="85">
        <f t="shared" si="17"/>
        <v>6409.6031999999968</v>
      </c>
      <c r="AR42" s="85">
        <f t="shared" si="17"/>
        <v>5916.5567999999976</v>
      </c>
      <c r="AS42" s="85">
        <f t="shared" si="17"/>
        <v>5423.5103999999974</v>
      </c>
      <c r="AT42" s="85">
        <f t="shared" si="17"/>
        <v>4930.4639999999981</v>
      </c>
      <c r="AU42" s="85">
        <f t="shared" si="17"/>
        <v>4437.4175999999998</v>
      </c>
      <c r="AV42" s="85">
        <f t="shared" si="17"/>
        <v>3944.3712</v>
      </c>
      <c r="AW42" s="85">
        <f t="shared" si="17"/>
        <v>3451.3248000000012</v>
      </c>
      <c r="AX42" s="85">
        <f t="shared" si="17"/>
        <v>2958.2784000000015</v>
      </c>
      <c r="AY42" s="85">
        <f t="shared" si="17"/>
        <v>2465.2320000000022</v>
      </c>
      <c r="AZ42" s="85">
        <f t="shared" si="17"/>
        <v>1972.1856000000028</v>
      </c>
      <c r="BA42" s="85">
        <f t="shared" si="17"/>
        <v>1479.1392000000021</v>
      </c>
      <c r="BB42" s="85">
        <f t="shared" si="17"/>
        <v>986.09280000000138</v>
      </c>
      <c r="BC42" s="85">
        <f t="shared" si="17"/>
        <v>493.04640000000069</v>
      </c>
      <c r="BD42" s="85">
        <f t="shared" si="17"/>
        <v>0</v>
      </c>
      <c r="BE42" s="85">
        <f t="shared" si="17"/>
        <v>0</v>
      </c>
      <c r="BF42" s="85">
        <f t="shared" si="17"/>
        <v>0</v>
      </c>
      <c r="BG42" s="85">
        <f t="shared" si="17"/>
        <v>0</v>
      </c>
      <c r="BH42" s="85">
        <f t="shared" si="17"/>
        <v>0</v>
      </c>
      <c r="BI42" s="85">
        <f t="shared" si="17"/>
        <v>0</v>
      </c>
      <c r="BJ42" s="85">
        <f t="shared" si="17"/>
        <v>0</v>
      </c>
      <c r="BK42" s="85">
        <f t="shared" si="17"/>
        <v>0</v>
      </c>
      <c r="BL42" s="85">
        <f t="shared" si="17"/>
        <v>0</v>
      </c>
      <c r="BM42" s="85">
        <f t="shared" si="17"/>
        <v>0</v>
      </c>
      <c r="BN42" s="85">
        <f t="shared" si="17"/>
        <v>0</v>
      </c>
      <c r="BO42" s="85">
        <f t="shared" si="17"/>
        <v>0</v>
      </c>
      <c r="BP42" s="85">
        <f t="shared" si="17"/>
        <v>0</v>
      </c>
      <c r="BQ42" s="85">
        <f t="shared" si="17"/>
        <v>0</v>
      </c>
      <c r="BR42" s="85">
        <f t="shared" si="17"/>
        <v>0</v>
      </c>
      <c r="BS42" s="85">
        <f t="shared" si="17"/>
        <v>0</v>
      </c>
      <c r="BT42" s="85">
        <f t="shared" si="18"/>
        <v>0</v>
      </c>
      <c r="BU42" s="85">
        <f t="shared" si="18"/>
        <v>0</v>
      </c>
      <c r="BV42" s="85">
        <f t="shared" si="18"/>
        <v>0</v>
      </c>
      <c r="BW42" s="85">
        <f t="shared" si="18"/>
        <v>0</v>
      </c>
      <c r="BX42" s="85">
        <f t="shared" si="18"/>
        <v>0</v>
      </c>
      <c r="BY42" s="85">
        <f t="shared" si="18"/>
        <v>0</v>
      </c>
      <c r="BZ42" s="85">
        <f t="shared" si="18"/>
        <v>0</v>
      </c>
      <c r="CA42" s="85">
        <f t="shared" si="18"/>
        <v>0</v>
      </c>
      <c r="CB42" s="85">
        <f t="shared" si="18"/>
        <v>0</v>
      </c>
      <c r="CC42" s="85">
        <f t="shared" si="18"/>
        <v>0</v>
      </c>
      <c r="CD42" s="85">
        <f t="shared" si="18"/>
        <v>0</v>
      </c>
      <c r="CE42" s="85">
        <f t="shared" si="18"/>
        <v>0</v>
      </c>
      <c r="CF42" s="85">
        <f t="shared" si="18"/>
        <v>0</v>
      </c>
      <c r="CG42" s="85">
        <f t="shared" si="18"/>
        <v>0</v>
      </c>
      <c r="CH42" s="85">
        <f t="shared" si="18"/>
        <v>0</v>
      </c>
    </row>
    <row r="43" spans="2:88" x14ac:dyDescent="0.45">
      <c r="B43" s="94" t="s">
        <v>47</v>
      </c>
      <c r="C43" s="94"/>
      <c r="D43" s="94"/>
      <c r="E43" s="94"/>
      <c r="F43" s="94" t="s">
        <v>23</v>
      </c>
      <c r="G43" s="95">
        <f>SUM(G40:G42)</f>
        <v>5049.0850666666665</v>
      </c>
      <c r="H43" s="95">
        <f t="shared" ref="H43:BS43" si="19">SUM(H40:H42)</f>
        <v>10098.170133333333</v>
      </c>
      <c r="I43" s="95">
        <f t="shared" si="19"/>
        <v>15147.255199999998</v>
      </c>
      <c r="J43" s="95">
        <f t="shared" si="19"/>
        <v>20196.340266666666</v>
      </c>
      <c r="K43" s="95">
        <f t="shared" si="19"/>
        <v>25245.425333333336</v>
      </c>
      <c r="L43" s="95">
        <f t="shared" si="19"/>
        <v>30294.510399999996</v>
      </c>
      <c r="M43" s="95">
        <f t="shared" si="19"/>
        <v>35343.595466666673</v>
      </c>
      <c r="N43" s="95">
        <f t="shared" si="19"/>
        <v>40392.680533333332</v>
      </c>
      <c r="O43" s="95">
        <f t="shared" si="19"/>
        <v>45441.765599999999</v>
      </c>
      <c r="P43" s="95">
        <f t="shared" si="19"/>
        <v>50490.850666666673</v>
      </c>
      <c r="Q43" s="95">
        <f t="shared" si="19"/>
        <v>55539.935733333332</v>
      </c>
      <c r="R43" s="95">
        <f t="shared" si="19"/>
        <v>60589.020799999991</v>
      </c>
      <c r="S43" s="95">
        <f t="shared" si="19"/>
        <v>65638.105866666665</v>
      </c>
      <c r="T43" s="95">
        <f t="shared" si="19"/>
        <v>70687.190933333346</v>
      </c>
      <c r="U43" s="95">
        <f t="shared" si="19"/>
        <v>75736.275999999983</v>
      </c>
      <c r="V43" s="95">
        <f t="shared" si="19"/>
        <v>80785.361066666665</v>
      </c>
      <c r="W43" s="95">
        <f t="shared" si="19"/>
        <v>85834.446133333317</v>
      </c>
      <c r="X43" s="95">
        <f t="shared" si="19"/>
        <v>90883.531199999983</v>
      </c>
      <c r="Y43" s="95">
        <f t="shared" si="19"/>
        <v>95932.61626666665</v>
      </c>
      <c r="Z43" s="95">
        <f t="shared" si="19"/>
        <v>100981.70133333335</v>
      </c>
      <c r="AA43" s="95">
        <f t="shared" si="19"/>
        <v>101800.98133333334</v>
      </c>
      <c r="AB43" s="95">
        <f t="shared" si="19"/>
        <v>102620.26133333333</v>
      </c>
      <c r="AC43" s="95">
        <f t="shared" si="19"/>
        <v>103439.54133333333</v>
      </c>
      <c r="AD43" s="95">
        <f t="shared" si="19"/>
        <v>104258.82133333333</v>
      </c>
      <c r="AE43" s="95">
        <f t="shared" si="19"/>
        <v>105078.10133333332</v>
      </c>
      <c r="AF43" s="95">
        <f t="shared" si="19"/>
        <v>105897.38133333332</v>
      </c>
      <c r="AG43" s="95">
        <f t="shared" si="19"/>
        <v>106716.66133333332</v>
      </c>
      <c r="AH43" s="95">
        <f t="shared" si="19"/>
        <v>107535.94133333332</v>
      </c>
      <c r="AI43" s="95">
        <f t="shared" si="19"/>
        <v>108355.22133333329</v>
      </c>
      <c r="AJ43" s="95">
        <f t="shared" si="19"/>
        <v>109174.5013333333</v>
      </c>
      <c r="AK43" s="95">
        <f t="shared" si="19"/>
        <v>104944.69626666664</v>
      </c>
      <c r="AL43" s="95">
        <f t="shared" si="19"/>
        <v>100714.89119999998</v>
      </c>
      <c r="AM43" s="95">
        <f t="shared" si="19"/>
        <v>96485.086133333301</v>
      </c>
      <c r="AN43" s="95">
        <f t="shared" si="19"/>
        <v>92255.281066666619</v>
      </c>
      <c r="AO43" s="95">
        <f t="shared" si="19"/>
        <v>88025.475999999966</v>
      </c>
      <c r="AP43" s="95">
        <f t="shared" si="19"/>
        <v>83795.670933333298</v>
      </c>
      <c r="AQ43" s="95">
        <f t="shared" si="19"/>
        <v>79565.865866666645</v>
      </c>
      <c r="AR43" s="95">
        <f t="shared" si="19"/>
        <v>75336.060799999977</v>
      </c>
      <c r="AS43" s="95">
        <f t="shared" si="19"/>
        <v>71106.25573333331</v>
      </c>
      <c r="AT43" s="95">
        <f t="shared" si="19"/>
        <v>66876.450666666642</v>
      </c>
      <c r="AU43" s="95">
        <f t="shared" si="19"/>
        <v>61827.365599999983</v>
      </c>
      <c r="AV43" s="95">
        <f t="shared" si="19"/>
        <v>56778.280533333309</v>
      </c>
      <c r="AW43" s="95">
        <f t="shared" si="19"/>
        <v>51729.195466666642</v>
      </c>
      <c r="AX43" s="95">
        <f t="shared" si="19"/>
        <v>46680.110399999983</v>
      </c>
      <c r="AY43" s="95">
        <f t="shared" si="19"/>
        <v>41631.025333333309</v>
      </c>
      <c r="AZ43" s="95">
        <f t="shared" si="19"/>
        <v>36581.940266666643</v>
      </c>
      <c r="BA43" s="95">
        <f t="shared" si="19"/>
        <v>31532.855199999976</v>
      </c>
      <c r="BB43" s="95">
        <f t="shared" si="19"/>
        <v>26483.77013333331</v>
      </c>
      <c r="BC43" s="95">
        <f t="shared" si="19"/>
        <v>21434.685066666651</v>
      </c>
      <c r="BD43" s="95">
        <f t="shared" si="19"/>
        <v>16385.599999999984</v>
      </c>
      <c r="BE43" s="95">
        <f t="shared" si="19"/>
        <v>15566.319999999985</v>
      </c>
      <c r="BF43" s="95">
        <f t="shared" si="19"/>
        <v>14747.039999999986</v>
      </c>
      <c r="BG43" s="95">
        <f t="shared" si="19"/>
        <v>13927.759999999982</v>
      </c>
      <c r="BH43" s="95">
        <f t="shared" si="19"/>
        <v>13108.479999999981</v>
      </c>
      <c r="BI43" s="95">
        <f t="shared" si="19"/>
        <v>12289.199999999983</v>
      </c>
      <c r="BJ43" s="95">
        <f t="shared" si="19"/>
        <v>11469.919999999984</v>
      </c>
      <c r="BK43" s="95">
        <f t="shared" si="19"/>
        <v>10650.639999999985</v>
      </c>
      <c r="BL43" s="95">
        <f t="shared" si="19"/>
        <v>9831.359999999986</v>
      </c>
      <c r="BM43" s="95">
        <f t="shared" si="19"/>
        <v>9012.0799999999872</v>
      </c>
      <c r="BN43" s="95">
        <f t="shared" si="19"/>
        <v>8192.7999999999884</v>
      </c>
      <c r="BO43" s="95">
        <f t="shared" si="19"/>
        <v>7373.5199999999895</v>
      </c>
      <c r="BP43" s="95">
        <f t="shared" si="19"/>
        <v>6554.2399999999907</v>
      </c>
      <c r="BQ43" s="95">
        <f t="shared" si="19"/>
        <v>5734.9599999999919</v>
      </c>
      <c r="BR43" s="95">
        <f t="shared" si="19"/>
        <v>4915.679999999993</v>
      </c>
      <c r="BS43" s="95">
        <f t="shared" si="19"/>
        <v>4096.3999999999942</v>
      </c>
      <c r="BT43" s="95">
        <f t="shared" ref="BT43:CH43" si="20">SUM(BT40:BT42)</f>
        <v>3277.1199999999953</v>
      </c>
      <c r="BU43" s="95">
        <f t="shared" si="20"/>
        <v>2457.8399999999965</v>
      </c>
      <c r="BV43" s="95">
        <f t="shared" si="20"/>
        <v>1638.5599999999977</v>
      </c>
      <c r="BW43" s="95">
        <f t="shared" si="20"/>
        <v>819.27999999999884</v>
      </c>
      <c r="BX43" s="95">
        <f t="shared" si="20"/>
        <v>0</v>
      </c>
      <c r="BY43" s="95">
        <f t="shared" si="20"/>
        <v>0</v>
      </c>
      <c r="BZ43" s="95">
        <f t="shared" si="20"/>
        <v>0</v>
      </c>
      <c r="CA43" s="95">
        <f t="shared" si="20"/>
        <v>0</v>
      </c>
      <c r="CB43" s="95">
        <f t="shared" si="20"/>
        <v>0</v>
      </c>
      <c r="CC43" s="95">
        <f t="shared" si="20"/>
        <v>0</v>
      </c>
      <c r="CD43" s="95">
        <f t="shared" si="20"/>
        <v>0</v>
      </c>
      <c r="CE43" s="95">
        <f t="shared" si="20"/>
        <v>0</v>
      </c>
      <c r="CF43" s="95">
        <f t="shared" si="20"/>
        <v>0</v>
      </c>
      <c r="CG43" s="95">
        <f t="shared" si="20"/>
        <v>0</v>
      </c>
      <c r="CH43" s="95">
        <f t="shared" si="20"/>
        <v>0</v>
      </c>
      <c r="CI43" s="3">
        <f>SUM(G43:CH43)</f>
        <v>3521019.0399999991</v>
      </c>
      <c r="CJ43" s="3">
        <f>CI43/20</f>
        <v>176050.95199999996</v>
      </c>
    </row>
    <row r="45" spans="2:88" x14ac:dyDescent="0.45">
      <c r="B45" s="96" t="s">
        <v>48</v>
      </c>
      <c r="C45" s="96"/>
      <c r="D45" s="96"/>
      <c r="E45" s="96"/>
      <c r="F45" s="96"/>
      <c r="G45" s="97">
        <f>G38+G43</f>
        <v>28246.310399999998</v>
      </c>
      <c r="H45" s="97">
        <f t="shared" ref="H45:BS45" si="21">H38+H43</f>
        <v>56492.620799999997</v>
      </c>
      <c r="I45" s="97">
        <f t="shared" si="21"/>
        <v>84738.931199999992</v>
      </c>
      <c r="J45" s="97">
        <f t="shared" si="21"/>
        <v>112985.24159999999</v>
      </c>
      <c r="K45" s="97">
        <f t="shared" si="21"/>
        <v>141231.552</v>
      </c>
      <c r="L45" s="97">
        <f t="shared" si="21"/>
        <v>169477.86239999998</v>
      </c>
      <c r="M45" s="97">
        <f t="shared" si="21"/>
        <v>197724.1728</v>
      </c>
      <c r="N45" s="97">
        <f t="shared" si="21"/>
        <v>225970.48319999999</v>
      </c>
      <c r="O45" s="97">
        <f t="shared" si="21"/>
        <v>254216.79359999998</v>
      </c>
      <c r="P45" s="97">
        <f t="shared" si="21"/>
        <v>282463.10399999999</v>
      </c>
      <c r="Q45" s="97">
        <f t="shared" si="21"/>
        <v>310709.41440000001</v>
      </c>
      <c r="R45" s="97">
        <f t="shared" si="21"/>
        <v>338955.72479999997</v>
      </c>
      <c r="S45" s="97">
        <f t="shared" si="21"/>
        <v>367202.03519999998</v>
      </c>
      <c r="T45" s="97">
        <f t="shared" si="21"/>
        <v>395448.3456</v>
      </c>
      <c r="U45" s="97">
        <f t="shared" si="21"/>
        <v>423694.65599999996</v>
      </c>
      <c r="V45" s="97">
        <f t="shared" si="21"/>
        <v>451940.96639999998</v>
      </c>
      <c r="W45" s="97">
        <f t="shared" si="21"/>
        <v>480187.27679999993</v>
      </c>
      <c r="X45" s="97">
        <f t="shared" si="21"/>
        <v>508433.58719999989</v>
      </c>
      <c r="Y45" s="97">
        <f t="shared" si="21"/>
        <v>536679.89759999991</v>
      </c>
      <c r="Z45" s="97">
        <f t="shared" si="21"/>
        <v>564926.20799999998</v>
      </c>
      <c r="AA45" s="97">
        <f t="shared" si="21"/>
        <v>567793.68799999997</v>
      </c>
      <c r="AB45" s="97">
        <f t="shared" si="21"/>
        <v>570661.16799999983</v>
      </c>
      <c r="AC45" s="97">
        <f t="shared" si="21"/>
        <v>573528.64799999993</v>
      </c>
      <c r="AD45" s="97">
        <f t="shared" si="21"/>
        <v>576396.12799999991</v>
      </c>
      <c r="AE45" s="97">
        <f t="shared" si="21"/>
        <v>579263.60799999989</v>
      </c>
      <c r="AF45" s="97">
        <f t="shared" si="21"/>
        <v>582131.08799999987</v>
      </c>
      <c r="AG45" s="97">
        <f t="shared" si="21"/>
        <v>584998.56799999985</v>
      </c>
      <c r="AH45" s="97">
        <f t="shared" si="21"/>
        <v>587866.04799999995</v>
      </c>
      <c r="AI45" s="97">
        <f t="shared" si="21"/>
        <v>590733.52799999982</v>
      </c>
      <c r="AJ45" s="97">
        <f t="shared" si="21"/>
        <v>593601.0079999998</v>
      </c>
      <c r="AK45" s="97">
        <f t="shared" si="21"/>
        <v>568222.17759999982</v>
      </c>
      <c r="AL45" s="97">
        <f t="shared" si="21"/>
        <v>542843.34719999984</v>
      </c>
      <c r="AM45" s="97">
        <f t="shared" si="21"/>
        <v>517464.51679999975</v>
      </c>
      <c r="AN45" s="97">
        <f t="shared" si="21"/>
        <v>492085.68639999977</v>
      </c>
      <c r="AO45" s="97">
        <f t="shared" si="21"/>
        <v>466706.85599999985</v>
      </c>
      <c r="AP45" s="97">
        <f t="shared" si="21"/>
        <v>441328.02559999982</v>
      </c>
      <c r="AQ45" s="97">
        <f t="shared" si="21"/>
        <v>415949.1951999999</v>
      </c>
      <c r="AR45" s="97">
        <f t="shared" si="21"/>
        <v>390570.36479999986</v>
      </c>
      <c r="AS45" s="97">
        <f t="shared" si="21"/>
        <v>365191.53439999983</v>
      </c>
      <c r="AT45" s="97">
        <f t="shared" si="21"/>
        <v>339812.70399999991</v>
      </c>
      <c r="AU45" s="97">
        <f t="shared" si="21"/>
        <v>311566.39359999989</v>
      </c>
      <c r="AV45" s="97">
        <f t="shared" si="21"/>
        <v>283320.08319999988</v>
      </c>
      <c r="AW45" s="97">
        <f t="shared" si="21"/>
        <v>255073.77279999992</v>
      </c>
      <c r="AX45" s="97">
        <f t="shared" si="21"/>
        <v>226827.46239999987</v>
      </c>
      <c r="AY45" s="97">
        <f t="shared" si="21"/>
        <v>198581.15199999989</v>
      </c>
      <c r="AZ45" s="97">
        <f t="shared" si="21"/>
        <v>170334.8415999999</v>
      </c>
      <c r="BA45" s="97">
        <f t="shared" si="21"/>
        <v>142088.53119999991</v>
      </c>
      <c r="BB45" s="97">
        <f t="shared" si="21"/>
        <v>113842.22079999989</v>
      </c>
      <c r="BC45" s="97">
        <f t="shared" si="21"/>
        <v>85595.91039999995</v>
      </c>
      <c r="BD45" s="97">
        <f t="shared" si="21"/>
        <v>57349.59999999994</v>
      </c>
      <c r="BE45" s="97">
        <f t="shared" si="21"/>
        <v>54482.119999999944</v>
      </c>
      <c r="BF45" s="97">
        <f t="shared" si="21"/>
        <v>51614.639999999948</v>
      </c>
      <c r="BG45" s="97">
        <f t="shared" si="21"/>
        <v>48747.159999999938</v>
      </c>
      <c r="BH45" s="97">
        <f t="shared" si="21"/>
        <v>45879.679999999935</v>
      </c>
      <c r="BI45" s="97">
        <f t="shared" si="21"/>
        <v>43012.199999999939</v>
      </c>
      <c r="BJ45" s="97">
        <f t="shared" si="21"/>
        <v>40144.719999999943</v>
      </c>
      <c r="BK45" s="97">
        <f t="shared" si="21"/>
        <v>37277.239999999947</v>
      </c>
      <c r="BL45" s="97">
        <f t="shared" si="21"/>
        <v>34409.759999999951</v>
      </c>
      <c r="BM45" s="97">
        <f t="shared" si="21"/>
        <v>31542.279999999955</v>
      </c>
      <c r="BN45" s="97">
        <f t="shared" si="21"/>
        <v>28674.799999999959</v>
      </c>
      <c r="BO45" s="97">
        <f t="shared" si="21"/>
        <v>25807.319999999963</v>
      </c>
      <c r="BP45" s="97">
        <f t="shared" si="21"/>
        <v>22939.839999999967</v>
      </c>
      <c r="BQ45" s="97">
        <f t="shared" si="21"/>
        <v>20072.359999999971</v>
      </c>
      <c r="BR45" s="97">
        <f t="shared" si="21"/>
        <v>17204.879999999976</v>
      </c>
      <c r="BS45" s="97">
        <f t="shared" si="21"/>
        <v>14337.39999999998</v>
      </c>
      <c r="BT45" s="97">
        <f t="shared" ref="BT45:CH45" si="22">BT38+BT43</f>
        <v>11469.919999999984</v>
      </c>
      <c r="BU45" s="97">
        <f t="shared" si="22"/>
        <v>8602.4399999999878</v>
      </c>
      <c r="BV45" s="97">
        <f t="shared" si="22"/>
        <v>5734.9599999999919</v>
      </c>
      <c r="BW45" s="97">
        <f t="shared" si="22"/>
        <v>2867.4799999999959</v>
      </c>
      <c r="BX45" s="97">
        <f t="shared" si="22"/>
        <v>0</v>
      </c>
      <c r="BY45" s="97">
        <f t="shared" si="22"/>
        <v>0</v>
      </c>
      <c r="BZ45" s="97">
        <f t="shared" si="22"/>
        <v>0</v>
      </c>
      <c r="CA45" s="97">
        <f t="shared" si="22"/>
        <v>0</v>
      </c>
      <c r="CB45" s="97">
        <f t="shared" si="22"/>
        <v>0</v>
      </c>
      <c r="CC45" s="97">
        <f t="shared" si="22"/>
        <v>0</v>
      </c>
      <c r="CD45" s="97">
        <f t="shared" si="22"/>
        <v>0</v>
      </c>
      <c r="CE45" s="97">
        <f t="shared" si="22"/>
        <v>0</v>
      </c>
      <c r="CF45" s="97">
        <f t="shared" si="22"/>
        <v>0</v>
      </c>
      <c r="CG45" s="97">
        <f t="shared" si="22"/>
        <v>0</v>
      </c>
      <c r="CH45" s="97">
        <f t="shared" si="22"/>
        <v>0</v>
      </c>
      <c r="CI45" s="3">
        <f>SUM(G45:CH45)</f>
        <v>18668274.239999998</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DB340D94DEF041BDF9B87F97F6D9A5" ma:contentTypeVersion="8" ma:contentTypeDescription="Een nieuw document maken." ma:contentTypeScope="" ma:versionID="9265c9e6c3253fff3fca9384073c5090">
  <xsd:schema xmlns:xsd="http://www.w3.org/2001/XMLSchema" xmlns:xs="http://www.w3.org/2001/XMLSchema" xmlns:p="http://schemas.microsoft.com/office/2006/metadata/properties" xmlns:ns2="45f6ce90-ba85-4ef2-b43f-c64448cd95eb" xmlns:ns3="89c10fbd-6af1-4898-9407-5b8479383c0d" targetNamespace="http://schemas.microsoft.com/office/2006/metadata/properties" ma:root="true" ma:fieldsID="f33bf4cb7a01bac87db4f7633c631b72" ns2:_="" ns3:_="">
    <xsd:import namespace="45f6ce90-ba85-4ef2-b43f-c64448cd95eb"/>
    <xsd:import namespace="89c10fbd-6af1-4898-9407-5b8479383c0d"/>
    <xsd:element name="properties">
      <xsd:complexType>
        <xsd:sequence>
          <xsd:element name="documentManagement">
            <xsd:complexType>
              <xsd:all>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f6ce90-ba85-4ef2-b43f-c64448cd95eb" elementFormDefault="qualified">
    <xsd:import namespace="http://schemas.microsoft.com/office/2006/documentManagement/types"/>
    <xsd:import namespace="http://schemas.microsoft.com/office/infopath/2007/PartnerControls"/>
    <xsd:element name="SharedWithUsers" ma:index="8" nillable="true" ma:displayName="Gedeel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9c10fbd-6af1-4898-9407-5b8479383c0d"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AD5787-52C2-448E-9191-3EBEE11A3C9A}">
  <ds:schemaRefs>
    <ds:schemaRef ds:uri="http://schemas.microsoft.com/sharepoint/v3/contenttype/forms"/>
  </ds:schemaRefs>
</ds:datastoreItem>
</file>

<file path=customXml/itemProps2.xml><?xml version="1.0" encoding="utf-8"?>
<ds:datastoreItem xmlns:ds="http://schemas.openxmlformats.org/officeDocument/2006/customXml" ds:itemID="{5158F3A4-5B35-451E-9156-139A67D2657E}">
  <ds:schemaRefs>
    <ds:schemaRef ds:uri="http://purl.org/dc/elements/1.1/"/>
    <ds:schemaRef ds:uri="http://schemas.microsoft.com/office/2006/metadata/properties"/>
    <ds:schemaRef ds:uri="45f6ce90-ba85-4ef2-b43f-c64448cd95eb"/>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9c10fbd-6af1-4898-9407-5b8479383c0d"/>
    <ds:schemaRef ds:uri="http://www.w3.org/XML/1998/namespace"/>
    <ds:schemaRef ds:uri="http://purl.org/dc/dcmitype/"/>
  </ds:schemaRefs>
</ds:datastoreItem>
</file>

<file path=customXml/itemProps3.xml><?xml version="1.0" encoding="utf-8"?>
<ds:datastoreItem xmlns:ds="http://schemas.openxmlformats.org/officeDocument/2006/customXml" ds:itemID="{000A62FD-DA8F-41E2-90AE-BCB26A8F12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f6ce90-ba85-4ef2-b43f-c64448cd95eb"/>
    <ds:schemaRef ds:uri="89c10fbd-6af1-4898-9407-5b8479383c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Uitleg (tekst)</vt:lpstr>
      <vt:lpstr>Uitleg</vt:lpstr>
      <vt:lpstr>Rekenmodel</vt:lpstr>
      <vt:lpstr>Rekenmodel (excel)</vt:lpstr>
      <vt:lpstr>Output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Jaakke, Jurgen (jja)</dc:creator>
  <cp:lastModifiedBy>Anja Buisman</cp:lastModifiedBy>
  <dcterms:created xsi:type="dcterms:W3CDTF">2020-02-17T15:11:14Z</dcterms:created>
  <dcterms:modified xsi:type="dcterms:W3CDTF">2021-07-26T08:33:45Z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5225633-f92c-4cc3-8039-da610ec32b8c_Enabled">
    <vt:lpwstr>True</vt:lpwstr>
  </property>
  <property fmtid="{D5CDD505-2E9C-101B-9397-08002B2CF9AE}" pid="3" name="MSIP_Label_95225633-f92c-4cc3-8039-da610ec32b8c_SiteId">
    <vt:lpwstr>039901df-31e4-4a23-b00c-1f9800e5961c</vt:lpwstr>
  </property>
  <property fmtid="{D5CDD505-2E9C-101B-9397-08002B2CF9AE}" pid="4" name="MSIP_Label_95225633-f92c-4cc3-8039-da610ec32b8c_Owner">
    <vt:lpwstr>jja@tg.nl</vt:lpwstr>
  </property>
  <property fmtid="{D5CDD505-2E9C-101B-9397-08002B2CF9AE}" pid="5" name="MSIP_Label_95225633-f92c-4cc3-8039-da610ec32b8c_SetDate">
    <vt:lpwstr>2020-02-17T15:11:26.3138654Z</vt:lpwstr>
  </property>
  <property fmtid="{D5CDD505-2E9C-101B-9397-08002B2CF9AE}" pid="6" name="MSIP_Label_95225633-f92c-4cc3-8039-da610ec32b8c_Name">
    <vt:lpwstr>TG standaard</vt:lpwstr>
  </property>
  <property fmtid="{D5CDD505-2E9C-101B-9397-08002B2CF9AE}" pid="7" name="MSIP_Label_95225633-f92c-4cc3-8039-da610ec32b8c_Application">
    <vt:lpwstr>Microsoft Azure Information Protection</vt:lpwstr>
  </property>
  <property fmtid="{D5CDD505-2E9C-101B-9397-08002B2CF9AE}" pid="8" name="MSIP_Label_95225633-f92c-4cc3-8039-da610ec32b8c_ActionId">
    <vt:lpwstr>77e214fd-8539-4a05-82fc-9f367f2b082d</vt:lpwstr>
  </property>
  <property fmtid="{D5CDD505-2E9C-101B-9397-08002B2CF9AE}" pid="9" name="MSIP_Label_95225633-f92c-4cc3-8039-da610ec32b8c_Extended_MSFT_Method">
    <vt:lpwstr>Automatic</vt:lpwstr>
  </property>
  <property fmtid="{D5CDD505-2E9C-101B-9397-08002B2CF9AE}" pid="10" name="Sensitivity">
    <vt:lpwstr>TG standaard</vt:lpwstr>
  </property>
  <property fmtid="{D5CDD505-2E9C-101B-9397-08002B2CF9AE}" pid="11" name="ContentTypeId">
    <vt:lpwstr>0x01010063DB340D94DEF041BDF9B87F97F6D9A5</vt:lpwstr>
  </property>
</Properties>
</file>