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Persoonlijk\vng\Label C kantoren\"/>
    </mc:Choice>
  </mc:AlternateContent>
  <xr:revisionPtr revIDLastSave="0" documentId="8_{3C9730BB-BEFB-463E-AE49-A3EE926DDCAD}" xr6:coauthVersionLast="45" xr6:coauthVersionMax="45" xr10:uidLastSave="{00000000-0000-0000-0000-000000000000}"/>
  <bookViews>
    <workbookView xWindow="-108" yWindow="-108" windowWidth="23256" windowHeight="12576" tabRatio="884" xr2:uid="{00000000-000D-0000-FFFF-FFFF00000000}"/>
  </bookViews>
  <sheets>
    <sheet name="AlleGemeenten" sheetId="68" r:id="rId1"/>
    <sheet name="Toelichting" sheetId="1" state="hidden" r:id="rId2"/>
    <sheet name="Jeugd" sheetId="2" state="hidden" r:id="rId3"/>
    <sheet name="Maatschappelijke ondersteuning" sheetId="3" state="hidden" r:id="rId4"/>
    <sheet name="Participatie" sheetId="4" state="hidden" r:id="rId5"/>
    <sheet name="iu Wmo" sheetId="5" state="hidden" r:id="rId6"/>
    <sheet name="Loon- en prijsbijstelling (1)" sheetId="6" state="hidden" r:id="rId7"/>
    <sheet name="Loon- en prijsbijstelling (2)" sheetId="7" state="hidden" r:id="rId8"/>
    <sheet name="Loon- en prijsbijstelling (3)" sheetId="8" state="hidden" r:id="rId9"/>
    <sheet name="Loon- en prijsbijstelling (4)" sheetId="9" state="hidden" r:id="rId10"/>
    <sheet name="Verrekening Voogdij 18+" sheetId="10" state="hidden" r:id="rId11"/>
    <sheet name="Verh leeftijdsgr gezinshuizen" sheetId="11" state="hidden" r:id="rId12"/>
    <sheet name="Landelijke Vreemdelingenvoorz" sheetId="12" state="hidden" r:id="rId13"/>
    <sheet name="Ambulantisering in de ggz" sheetId="13" state="hidden" r:id="rId14"/>
    <sheet name="SVB PGB trekkkingsrechten (1)" sheetId="14" state="hidden" r:id="rId15"/>
    <sheet name="Mobiliteitshulpmiddelen wlz" sheetId="15" state="hidden" r:id="rId16"/>
    <sheet name="SVB PGB trekkkingsrechten (2)" sheetId="16" state="hidden" r:id="rId17"/>
    <sheet name="Donorwet" sheetId="17" state="hidden" r:id="rId18"/>
    <sheet name="Toezicht voorschoolse educatie" sheetId="18" state="hidden" r:id="rId19"/>
    <sheet name="Compensatiereg. Voogdij 18+" sheetId="19" state="hidden" r:id="rId20"/>
    <sheet name="Europese richtlijn energieprest" sheetId="20" state="hidden" r:id="rId21"/>
    <sheet name="Verrekening Voogdij 18+ (2)" sheetId="21" state="hidden" r:id="rId22"/>
    <sheet name="Lokale culturele voorzieningen" sheetId="22" state="hidden" r:id="rId23"/>
    <sheet name="Inhaalzorg Jeugdwet" sheetId="23" state="hidden" r:id="rId24"/>
    <sheet name="Inhaalzorg Wmo 2015" sheetId="24" state="hidden" r:id="rId25"/>
    <sheet name="SVB PGB trekkkingsrechten (3)" sheetId="25" state="hidden" r:id="rId26"/>
    <sheet name="SVB PGB trekkkingsrechten (4)" sheetId="26" state="hidden" r:id="rId27"/>
    <sheet name="Handhaving energielabel C kant." sheetId="27" state="hidden" r:id="rId28"/>
    <sheet name="Buurt- en dorpshuizen" sheetId="28" state="hidden" r:id="rId29"/>
    <sheet name="Vrijwilligersorganisaties" sheetId="29" state="hidden" r:id="rId30"/>
    <sheet name="Lokale culturele voorzien. (2)" sheetId="30" state="hidden" r:id="rId31"/>
    <sheet name="Toezicht en handhaving" sheetId="31" state="hidden" r:id="rId32"/>
    <sheet name="Aanvullend pakket re-integratie" sheetId="32" state="hidden" r:id="rId33"/>
    <sheet name="Impuls Re-integratie" sheetId="33" state="hidden" r:id="rId34"/>
    <sheet name="Gemeentelijk schuldenbeleid" sheetId="34" state="hidden" r:id="rId35"/>
    <sheet name="Bijzondere bijstand" sheetId="35" state="hidden" r:id="rId36"/>
    <sheet name="Logisch ontwerp GBA" sheetId="36" state="hidden" r:id="rId37"/>
    <sheet name="Permanente reg. kiezers buitenl" sheetId="37" state="hidden" r:id="rId38"/>
    <sheet name="Briefstembureau" sheetId="38" state="hidden" r:id="rId39"/>
    <sheet name="Vervangend briefstembewijs" sheetId="39" state="hidden" r:id="rId40"/>
    <sheet name="Persoonskaartenarchief" sheetId="40" state="hidden" r:id="rId41"/>
    <sheet name="Continuïteit van zorg" sheetId="41" state="hidden" r:id="rId42"/>
    <sheet name="Bijdrage MO en DiGiD" sheetId="42" state="hidden" r:id="rId43"/>
    <sheet name="Bijdrage BRP" sheetId="43" state="hidden" r:id="rId44"/>
    <sheet name="Bijdrage GDI" sheetId="44" state="hidden" r:id="rId45"/>
    <sheet name="Mobiliteitshulpmiddelen" sheetId="45" state="hidden" r:id="rId46"/>
    <sheet name="Compensatie quarantainekosten" sheetId="46" state="hidden" r:id="rId47"/>
    <sheet name="TONK" sheetId="47" state="hidden" r:id="rId48"/>
    <sheet name="Afvalinzameling" sheetId="48" state="hidden" r:id="rId49"/>
    <sheet name="Perspectief jeugd en jongeren" sheetId="49" state="hidden" r:id="rId50"/>
    <sheet name="Jongerenwerk" sheetId="50" state="hidden" r:id="rId51"/>
    <sheet name="Mentale ondersteuning" sheetId="51" state="hidden" r:id="rId52"/>
    <sheet name="Activiteiten en ontmoetingen" sheetId="52" state="hidden" r:id="rId53"/>
    <sheet name="Bestrijden eenzaamheid ouderen" sheetId="53" state="hidden" r:id="rId54"/>
    <sheet name="Extra begeleiding en ondersteun" sheetId="54" state="hidden" r:id="rId55"/>
    <sheet name="Wachttijd specialistische jz" sheetId="55" state="hidden" r:id="rId56"/>
    <sheet name="Verdringing + lichte jeugdzorg" sheetId="56" state="hidden" r:id="rId57"/>
    <sheet name="POH jeugd GGZ" sheetId="57" state="hidden" r:id="rId58"/>
    <sheet name="Compensatieregeling Voogdij 18+" sheetId="58" state="hidden" r:id="rId59"/>
    <sheet name="Ketensysteem jeugd" sheetId="59" state="hidden" r:id="rId60"/>
    <sheet name="Meningokokken" sheetId="60" state="hidden" r:id="rId61"/>
    <sheet name="Informed consent" sheetId="61" state="hidden" r:id="rId62"/>
    <sheet name="Handhaving energielabel C k (2" sheetId="62" state="hidden" r:id="rId63"/>
    <sheet name="Beter kenbaar" sheetId="63" state="hidden" r:id="rId64"/>
    <sheet name="Handelsregister" sheetId="64" state="hidden" r:id="rId65"/>
    <sheet name="Perm reg kiezers buitenl (2)" sheetId="65" state="hidden" r:id="rId66"/>
    <sheet name="Anti-discriminatievoorzieningen" sheetId="66" state="hidden" r:id="rId67"/>
    <sheet name="Blad1" sheetId="67" state="hidden" r:id="rId68"/>
  </sheets>
  <definedNames>
    <definedName name="_xlnm._FilterDatabase" localSheetId="0" hidden="1">AlleGemeenten!$A$1:$F$353</definedName>
    <definedName name="gemc">Jeugd!$A$2:$A$3</definedName>
    <definedName name="grond21">Blad1!$A$3:$CA$356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68" l="1"/>
  <c r="F4" i="68"/>
  <c r="F5" i="68"/>
  <c r="F6" i="68"/>
  <c r="F7" i="68"/>
  <c r="F8" i="68"/>
  <c r="F9" i="68"/>
  <c r="F10" i="68"/>
  <c r="F11" i="68"/>
  <c r="F12" i="68"/>
  <c r="F13" i="68"/>
  <c r="F14" i="68"/>
  <c r="F15" i="68"/>
  <c r="F16" i="68"/>
  <c r="F17" i="68"/>
  <c r="F18" i="68"/>
  <c r="F19" i="68"/>
  <c r="F20" i="68"/>
  <c r="F21" i="68"/>
  <c r="F22" i="68"/>
  <c r="F23" i="68"/>
  <c r="F24" i="68"/>
  <c r="F25" i="68"/>
  <c r="F26" i="68"/>
  <c r="F27" i="68"/>
  <c r="F28" i="68"/>
  <c r="F29" i="68"/>
  <c r="F30" i="68"/>
  <c r="F31" i="68"/>
  <c r="F32" i="68"/>
  <c r="F33" i="68"/>
  <c r="F34" i="68"/>
  <c r="F35" i="68"/>
  <c r="F36" i="68"/>
  <c r="F37" i="68"/>
  <c r="F38" i="68"/>
  <c r="F39" i="68"/>
  <c r="F40" i="68"/>
  <c r="F41" i="68"/>
  <c r="F42" i="68"/>
  <c r="F43" i="68"/>
  <c r="F44" i="68"/>
  <c r="F45" i="68"/>
  <c r="F46" i="68"/>
  <c r="F47" i="68"/>
  <c r="F48" i="68"/>
  <c r="F49" i="68"/>
  <c r="F50" i="68"/>
  <c r="F51" i="68"/>
  <c r="F52" i="68"/>
  <c r="F53" i="68"/>
  <c r="F54" i="68"/>
  <c r="F55" i="68"/>
  <c r="F56" i="68"/>
  <c r="F57" i="68"/>
  <c r="F58" i="68"/>
  <c r="F59" i="68"/>
  <c r="F60" i="68"/>
  <c r="F61" i="68"/>
  <c r="F62" i="68"/>
  <c r="F63" i="68"/>
  <c r="F64" i="68"/>
  <c r="F65" i="68"/>
  <c r="F66" i="68"/>
  <c r="F67" i="68"/>
  <c r="F68" i="68"/>
  <c r="F69" i="68"/>
  <c r="F70" i="68"/>
  <c r="F71" i="68"/>
  <c r="F72" i="68"/>
  <c r="F73" i="68"/>
  <c r="F74" i="68"/>
  <c r="F75" i="68"/>
  <c r="F76" i="68"/>
  <c r="F77" i="68"/>
  <c r="F78" i="68"/>
  <c r="F79" i="68"/>
  <c r="F80" i="68"/>
  <c r="F81" i="68"/>
  <c r="F82" i="68"/>
  <c r="F83" i="68"/>
  <c r="F84" i="68"/>
  <c r="F85" i="68"/>
  <c r="F86" i="68"/>
  <c r="F87" i="68"/>
  <c r="F88" i="68"/>
  <c r="F89" i="68"/>
  <c r="F90" i="68"/>
  <c r="F91" i="68"/>
  <c r="F92" i="68"/>
  <c r="F93" i="68"/>
  <c r="F94" i="68"/>
  <c r="F95" i="68"/>
  <c r="F96" i="68"/>
  <c r="F97" i="68"/>
  <c r="F98" i="68"/>
  <c r="F99" i="68"/>
  <c r="F100" i="68"/>
  <c r="F101" i="68"/>
  <c r="F102" i="68"/>
  <c r="F103" i="68"/>
  <c r="F104" i="68"/>
  <c r="F105" i="68"/>
  <c r="F106" i="68"/>
  <c r="F107" i="68"/>
  <c r="F108" i="68"/>
  <c r="F109" i="68"/>
  <c r="F110" i="68"/>
  <c r="F111" i="68"/>
  <c r="F112" i="68"/>
  <c r="F113" i="68"/>
  <c r="F114" i="68"/>
  <c r="F115" i="68"/>
  <c r="F116" i="68"/>
  <c r="F117" i="68"/>
  <c r="F118" i="68"/>
  <c r="F119" i="68"/>
  <c r="F120" i="68"/>
  <c r="F121" i="68"/>
  <c r="F122" i="68"/>
  <c r="F123" i="68"/>
  <c r="F124" i="68"/>
  <c r="F125" i="68"/>
  <c r="F126" i="68"/>
  <c r="F127" i="68"/>
  <c r="F128" i="68"/>
  <c r="F129" i="68"/>
  <c r="F130" i="68"/>
  <c r="F131" i="68"/>
  <c r="F132" i="68"/>
  <c r="F133" i="68"/>
  <c r="F134" i="68"/>
  <c r="F135" i="68"/>
  <c r="F136" i="68"/>
  <c r="F137" i="68"/>
  <c r="F138" i="68"/>
  <c r="F139" i="68"/>
  <c r="F140" i="68"/>
  <c r="F141" i="68"/>
  <c r="F142" i="68"/>
  <c r="F143" i="68"/>
  <c r="F144" i="68"/>
  <c r="F145" i="68"/>
  <c r="F146" i="68"/>
  <c r="F147" i="68"/>
  <c r="F148" i="68"/>
  <c r="F149" i="68"/>
  <c r="F150" i="68"/>
  <c r="F151" i="68"/>
  <c r="F152" i="68"/>
  <c r="F153" i="68"/>
  <c r="F154" i="68"/>
  <c r="F155" i="68"/>
  <c r="F156" i="68"/>
  <c r="F157" i="68"/>
  <c r="F158" i="68"/>
  <c r="F159" i="68"/>
  <c r="F160" i="68"/>
  <c r="F161" i="68"/>
  <c r="F162" i="68"/>
  <c r="F163" i="68"/>
  <c r="F164" i="68"/>
  <c r="F165" i="68"/>
  <c r="F166" i="68"/>
  <c r="F167" i="68"/>
  <c r="F168" i="68"/>
  <c r="F169" i="68"/>
  <c r="F170" i="68"/>
  <c r="F171" i="68"/>
  <c r="F172" i="68"/>
  <c r="F173" i="68"/>
  <c r="F174" i="68"/>
  <c r="F175" i="68"/>
  <c r="F176" i="68"/>
  <c r="F177" i="68"/>
  <c r="F178" i="68"/>
  <c r="F179" i="68"/>
  <c r="F180" i="68"/>
  <c r="F181" i="68"/>
  <c r="F182" i="68"/>
  <c r="F183" i="68"/>
  <c r="F184" i="68"/>
  <c r="F185" i="68"/>
  <c r="F186" i="68"/>
  <c r="F187" i="68"/>
  <c r="F188" i="68"/>
  <c r="F189" i="68"/>
  <c r="F190" i="68"/>
  <c r="F191" i="68"/>
  <c r="F192" i="68"/>
  <c r="F193" i="68"/>
  <c r="F194" i="68"/>
  <c r="F195" i="68"/>
  <c r="F196" i="68"/>
  <c r="F197" i="68"/>
  <c r="F198" i="68"/>
  <c r="F199" i="68"/>
  <c r="F200" i="68"/>
  <c r="F201" i="68"/>
  <c r="F202" i="68"/>
  <c r="F203" i="68"/>
  <c r="F204" i="68"/>
  <c r="F205" i="68"/>
  <c r="F206" i="68"/>
  <c r="F207" i="68"/>
  <c r="F208" i="68"/>
  <c r="F209" i="68"/>
  <c r="F210" i="68"/>
  <c r="F211" i="68"/>
  <c r="F212" i="68"/>
  <c r="F213" i="68"/>
  <c r="F214" i="68"/>
  <c r="F215" i="68"/>
  <c r="F216" i="68"/>
  <c r="F217" i="68"/>
  <c r="F218" i="68"/>
  <c r="F219" i="68"/>
  <c r="F220" i="68"/>
  <c r="F221" i="68"/>
  <c r="F222" i="68"/>
  <c r="F223" i="68"/>
  <c r="F224" i="68"/>
  <c r="F225" i="68"/>
  <c r="F226" i="68"/>
  <c r="F227" i="68"/>
  <c r="F228" i="68"/>
  <c r="F229" i="68"/>
  <c r="F230" i="68"/>
  <c r="F231" i="68"/>
  <c r="F232" i="68"/>
  <c r="F233" i="68"/>
  <c r="F234" i="68"/>
  <c r="F235" i="68"/>
  <c r="F236" i="68"/>
  <c r="F237" i="68"/>
  <c r="F238" i="68"/>
  <c r="F239" i="68"/>
  <c r="F240" i="68"/>
  <c r="F241" i="68"/>
  <c r="F242" i="68"/>
  <c r="F243" i="68"/>
  <c r="F244" i="68"/>
  <c r="F245" i="68"/>
  <c r="F246" i="68"/>
  <c r="F247" i="68"/>
  <c r="F248" i="68"/>
  <c r="F249" i="68"/>
  <c r="F250" i="68"/>
  <c r="F251" i="68"/>
  <c r="F252" i="68"/>
  <c r="F253" i="68"/>
  <c r="F254" i="68"/>
  <c r="F255" i="68"/>
  <c r="F256" i="68"/>
  <c r="F257" i="68"/>
  <c r="F258" i="68"/>
  <c r="F259" i="68"/>
  <c r="F260" i="68"/>
  <c r="F261" i="68"/>
  <c r="F262" i="68"/>
  <c r="F263" i="68"/>
  <c r="F264" i="68"/>
  <c r="F265" i="68"/>
  <c r="F266" i="68"/>
  <c r="F267" i="68"/>
  <c r="F268" i="68"/>
  <c r="F269" i="68"/>
  <c r="F270" i="68"/>
  <c r="F271" i="68"/>
  <c r="F272" i="68"/>
  <c r="F273" i="68"/>
  <c r="F274" i="68"/>
  <c r="F275" i="68"/>
  <c r="F276" i="68"/>
  <c r="F277" i="68"/>
  <c r="F278" i="68"/>
  <c r="F279" i="68"/>
  <c r="F280" i="68"/>
  <c r="F281" i="68"/>
  <c r="F282" i="68"/>
  <c r="F283" i="68"/>
  <c r="F284" i="68"/>
  <c r="F285" i="68"/>
  <c r="F286" i="68"/>
  <c r="F287" i="68"/>
  <c r="F288" i="68"/>
  <c r="F289" i="68"/>
  <c r="F290" i="68"/>
  <c r="F291" i="68"/>
  <c r="F292" i="68"/>
  <c r="F293" i="68"/>
  <c r="F294" i="68"/>
  <c r="F295" i="68"/>
  <c r="F296" i="68"/>
  <c r="F297" i="68"/>
  <c r="F298" i="68"/>
  <c r="F299" i="68"/>
  <c r="F300" i="68"/>
  <c r="F301" i="68"/>
  <c r="F302" i="68"/>
  <c r="F303" i="68"/>
  <c r="F304" i="68"/>
  <c r="F305" i="68"/>
  <c r="F306" i="68"/>
  <c r="F307" i="68"/>
  <c r="F308" i="68"/>
  <c r="F309" i="68"/>
  <c r="F310" i="68"/>
  <c r="F311" i="68"/>
  <c r="F312" i="68"/>
  <c r="F313" i="68"/>
  <c r="F314" i="68"/>
  <c r="F315" i="68"/>
  <c r="F316" i="68"/>
  <c r="F317" i="68"/>
  <c r="F318" i="68"/>
  <c r="F319" i="68"/>
  <c r="F320" i="68"/>
  <c r="F321" i="68"/>
  <c r="F322" i="68"/>
  <c r="F323" i="68"/>
  <c r="F324" i="68"/>
  <c r="F325" i="68"/>
  <c r="F326" i="68"/>
  <c r="F327" i="68"/>
  <c r="F328" i="68"/>
  <c r="F329" i="68"/>
  <c r="F330" i="68"/>
  <c r="F331" i="68"/>
  <c r="F332" i="68"/>
  <c r="F333" i="68"/>
  <c r="F334" i="68"/>
  <c r="F335" i="68"/>
  <c r="F336" i="68"/>
  <c r="F337" i="68"/>
  <c r="F338" i="68"/>
  <c r="F339" i="68"/>
  <c r="F340" i="68"/>
  <c r="F341" i="68"/>
  <c r="F342" i="68"/>
  <c r="F343" i="68"/>
  <c r="F344" i="68"/>
  <c r="F345" i="68"/>
  <c r="F346" i="68"/>
  <c r="F347" i="68"/>
  <c r="F348" i="68"/>
  <c r="F349" i="68"/>
  <c r="F350" i="68"/>
  <c r="F351" i="68"/>
  <c r="F352" i="68"/>
  <c r="F353" i="68"/>
  <c r="F2" i="68"/>
  <c r="B4" i="66" l="1"/>
  <c r="A3" i="66"/>
  <c r="B4" i="65"/>
  <c r="A3" i="65"/>
  <c r="B4" i="64"/>
  <c r="A3" i="64"/>
  <c r="B4" i="63"/>
  <c r="A3" i="63"/>
  <c r="B4" i="62"/>
  <c r="A3" i="62"/>
  <c r="B4" i="61"/>
  <c r="A3" i="61"/>
  <c r="B4" i="60"/>
  <c r="A3" i="60"/>
  <c r="B4" i="59"/>
  <c r="A3" i="59"/>
  <c r="B4" i="58"/>
  <c r="A3" i="58"/>
  <c r="B4" i="57"/>
  <c r="A3" i="57"/>
  <c r="B4" i="56"/>
  <c r="A3" i="56"/>
  <c r="B4" i="55"/>
  <c r="A3" i="55"/>
  <c r="B4" i="54"/>
  <c r="A3" i="54"/>
  <c r="B4" i="53"/>
  <c r="A3" i="53"/>
  <c r="B4" i="52"/>
  <c r="A3" i="52"/>
  <c r="B4" i="51"/>
  <c r="A3" i="51"/>
  <c r="B4" i="50"/>
  <c r="A3" i="50"/>
  <c r="B4" i="49"/>
  <c r="A3" i="49"/>
  <c r="B4" i="48"/>
  <c r="A3" i="48"/>
  <c r="B4" i="47"/>
  <c r="A3" i="47"/>
  <c r="B4" i="46"/>
  <c r="A3" i="46"/>
  <c r="B4" i="45"/>
  <c r="A3" i="45"/>
  <c r="B4" i="44"/>
  <c r="A3" i="44"/>
  <c r="B4" i="43"/>
  <c r="A3" i="43"/>
  <c r="B4" i="42"/>
  <c r="A3" i="42"/>
  <c r="B4" i="41"/>
  <c r="A3" i="41"/>
  <c r="B4" i="40"/>
  <c r="A3" i="40"/>
  <c r="B4" i="39"/>
  <c r="A3" i="39"/>
  <c r="B4" i="38"/>
  <c r="A3" i="38"/>
  <c r="B4" i="37"/>
  <c r="A3" i="37"/>
  <c r="B4" i="36"/>
  <c r="A3" i="36"/>
  <c r="B4" i="35"/>
  <c r="A3" i="35"/>
  <c r="B4" i="34"/>
  <c r="A3" i="34"/>
  <c r="B4" i="33"/>
  <c r="A3" i="33"/>
  <c r="B4" i="32"/>
  <c r="A3" i="32"/>
  <c r="B4" i="31"/>
  <c r="A3" i="31"/>
  <c r="B4" i="30"/>
  <c r="A3" i="30"/>
  <c r="B4" i="29"/>
  <c r="A3" i="29"/>
  <c r="B4" i="28"/>
  <c r="A3" i="28"/>
  <c r="B4" i="27"/>
  <c r="A3" i="27"/>
  <c r="B4" i="26"/>
  <c r="A3" i="26"/>
  <c r="B4" i="25"/>
  <c r="A3" i="25"/>
  <c r="B4" i="24"/>
  <c r="A3" i="24"/>
  <c r="B4" i="23"/>
  <c r="A3" i="23"/>
  <c r="B4" i="22"/>
  <c r="A3" i="22"/>
  <c r="B4" i="21"/>
  <c r="A3" i="21"/>
  <c r="B4" i="20"/>
  <c r="A3" i="20"/>
  <c r="B4" i="19"/>
  <c r="A3" i="19"/>
  <c r="B4" i="18"/>
  <c r="A3" i="18"/>
  <c r="B4" i="17"/>
  <c r="A3" i="17"/>
  <c r="B4" i="16"/>
  <c r="A3" i="16"/>
  <c r="B4" i="15"/>
  <c r="A3" i="15"/>
  <c r="B4" i="14"/>
  <c r="A3" i="14"/>
  <c r="B4" i="13"/>
  <c r="A3" i="13"/>
  <c r="B4" i="12"/>
  <c r="A3" i="12"/>
  <c r="B4" i="11"/>
  <c r="A3" i="11"/>
  <c r="B4" i="10"/>
  <c r="A3" i="10"/>
  <c r="B4" i="9"/>
  <c r="A3" i="9"/>
  <c r="B4" i="8"/>
  <c r="A3" i="8"/>
  <c r="B4" i="7"/>
  <c r="A3" i="7"/>
  <c r="B4" i="6"/>
  <c r="A3" i="6"/>
  <c r="B4" i="5"/>
  <c r="A3" i="5"/>
  <c r="B4" i="4"/>
  <c r="A3" i="4"/>
  <c r="B4" i="3"/>
  <c r="A3" i="3"/>
  <c r="B3" i="2"/>
  <c r="B3" i="61" s="1"/>
  <c r="CA358" i="67"/>
  <c r="BZ358" i="67"/>
  <c r="BY358" i="67"/>
  <c r="BX358" i="67"/>
  <c r="BW358" i="67"/>
  <c r="BV358" i="67"/>
  <c r="BU358" i="67"/>
  <c r="BT358" i="67"/>
  <c r="BS358" i="67"/>
  <c r="BR358" i="67"/>
  <c r="BQ358" i="67"/>
  <c r="BP358" i="67"/>
  <c r="BO358" i="67"/>
  <c r="BN358" i="67"/>
  <c r="BM358" i="67"/>
  <c r="BL358" i="67"/>
  <c r="BK358" i="67"/>
  <c r="BJ358" i="67"/>
  <c r="BI358" i="67"/>
  <c r="BH358" i="67"/>
  <c r="BG358" i="67"/>
  <c r="BF358" i="67"/>
  <c r="BE358" i="67"/>
  <c r="BD358" i="67"/>
  <c r="BC358" i="67"/>
  <c r="BB358" i="67"/>
  <c r="BA358" i="67"/>
  <c r="AZ358" i="67"/>
  <c r="AY358" i="67"/>
  <c r="AX358" i="67"/>
  <c r="AW358" i="67"/>
  <c r="AV358" i="67"/>
  <c r="AU358" i="67"/>
  <c r="AT358" i="67"/>
  <c r="AS358" i="67"/>
  <c r="AR358" i="67"/>
  <c r="AQ358" i="67"/>
  <c r="AP358" i="67"/>
  <c r="AN358" i="67"/>
  <c r="AM358" i="67"/>
  <c r="AL358" i="67"/>
  <c r="AK358" i="67"/>
  <c r="AJ358" i="67"/>
  <c r="AI358" i="67"/>
  <c r="AH358" i="67"/>
  <c r="AG358" i="67"/>
  <c r="AF358" i="67"/>
  <c r="AE358" i="67"/>
  <c r="AD358" i="67"/>
  <c r="AC358" i="67"/>
  <c r="AB358" i="67"/>
  <c r="AA358" i="67"/>
  <c r="Z358" i="67"/>
  <c r="Y358" i="67"/>
  <c r="X358" i="67"/>
  <c r="W358" i="67"/>
  <c r="V358" i="67"/>
  <c r="U358" i="67"/>
  <c r="T358" i="67"/>
  <c r="S358" i="67"/>
  <c r="R358" i="67"/>
  <c r="Q358" i="67"/>
  <c r="P358" i="67"/>
  <c r="O358" i="67"/>
  <c r="N358" i="67"/>
  <c r="M358" i="67"/>
  <c r="L358" i="67"/>
  <c r="K358" i="67"/>
  <c r="J358" i="67"/>
  <c r="I358" i="67"/>
  <c r="H358" i="67"/>
  <c r="G358" i="67"/>
  <c r="F358" i="67"/>
  <c r="E358" i="67"/>
  <c r="B14" i="66"/>
  <c r="F14" i="66" s="1"/>
  <c r="H14" i="66" s="1"/>
  <c r="H16" i="66" s="1"/>
  <c r="B14" i="65"/>
  <c r="F14" i="65" s="1"/>
  <c r="H14" i="65" s="1"/>
  <c r="H16" i="65" s="1"/>
  <c r="B14" i="64"/>
  <c r="F14" i="64" s="1"/>
  <c r="H14" i="64" s="1"/>
  <c r="H16" i="64" s="1"/>
  <c r="B14" i="62"/>
  <c r="F14" i="62" s="1"/>
  <c r="H14" i="62" s="1"/>
  <c r="H16" i="62" s="1"/>
  <c r="B14" i="61"/>
  <c r="F14" i="61" s="1"/>
  <c r="H14" i="61" s="1"/>
  <c r="H16" i="61" s="1"/>
  <c r="B14" i="60"/>
  <c r="F14" i="60" s="1"/>
  <c r="H14" i="60" s="1"/>
  <c r="H16" i="60" s="1"/>
  <c r="B25" i="59"/>
  <c r="F25" i="59" s="1"/>
  <c r="H25" i="59" s="1"/>
  <c r="B24" i="59"/>
  <c r="F24" i="59" s="1"/>
  <c r="H24" i="59" s="1"/>
  <c r="B23" i="59"/>
  <c r="F23" i="59" s="1"/>
  <c r="H23" i="59" s="1"/>
  <c r="B22" i="59"/>
  <c r="F22" i="59" s="1"/>
  <c r="H22" i="59" s="1"/>
  <c r="B21" i="59"/>
  <c r="F21" i="59" s="1"/>
  <c r="H21" i="59" s="1"/>
  <c r="B20" i="59"/>
  <c r="F20" i="59" s="1"/>
  <c r="H20" i="59" s="1"/>
  <c r="B19" i="59"/>
  <c r="F19" i="59" s="1"/>
  <c r="H19" i="59" s="1"/>
  <c r="B18" i="59"/>
  <c r="F18" i="59" s="1"/>
  <c r="H18" i="59" s="1"/>
  <c r="B17" i="59"/>
  <c r="F17" i="59" s="1"/>
  <c r="H17" i="59" s="1"/>
  <c r="B16" i="59"/>
  <c r="F16" i="59" s="1"/>
  <c r="H16" i="59" s="1"/>
  <c r="B15" i="59"/>
  <c r="F15" i="59" s="1"/>
  <c r="H15" i="59" s="1"/>
  <c r="B14" i="59"/>
  <c r="F14" i="59" s="1"/>
  <c r="H14" i="59" s="1"/>
  <c r="B25" i="58"/>
  <c r="F25" i="58" s="1"/>
  <c r="H25" i="58" s="1"/>
  <c r="B24" i="58"/>
  <c r="F24" i="58" s="1"/>
  <c r="H24" i="58" s="1"/>
  <c r="B23" i="58"/>
  <c r="F23" i="58" s="1"/>
  <c r="H23" i="58" s="1"/>
  <c r="B22" i="58"/>
  <c r="F22" i="58" s="1"/>
  <c r="H22" i="58" s="1"/>
  <c r="B21" i="58"/>
  <c r="F21" i="58" s="1"/>
  <c r="H21" i="58" s="1"/>
  <c r="B20" i="58"/>
  <c r="F20" i="58" s="1"/>
  <c r="H20" i="58" s="1"/>
  <c r="B19" i="58"/>
  <c r="F19" i="58" s="1"/>
  <c r="H19" i="58" s="1"/>
  <c r="B18" i="58"/>
  <c r="F18" i="58" s="1"/>
  <c r="H18" i="58" s="1"/>
  <c r="B17" i="58"/>
  <c r="F17" i="58" s="1"/>
  <c r="H17" i="58" s="1"/>
  <c r="B16" i="58"/>
  <c r="F16" i="58" s="1"/>
  <c r="H16" i="58" s="1"/>
  <c r="B15" i="58"/>
  <c r="F15" i="58" s="1"/>
  <c r="H15" i="58" s="1"/>
  <c r="B14" i="58"/>
  <c r="F14" i="58" s="1"/>
  <c r="H14" i="58" s="1"/>
  <c r="B25" i="57"/>
  <c r="F25" i="57" s="1"/>
  <c r="H25" i="57" s="1"/>
  <c r="B24" i="57"/>
  <c r="F24" i="57" s="1"/>
  <c r="H24" i="57" s="1"/>
  <c r="B23" i="57"/>
  <c r="F23" i="57" s="1"/>
  <c r="H23" i="57" s="1"/>
  <c r="B22" i="57"/>
  <c r="F22" i="57" s="1"/>
  <c r="H22" i="57" s="1"/>
  <c r="B21" i="57"/>
  <c r="F21" i="57" s="1"/>
  <c r="H21" i="57" s="1"/>
  <c r="B20" i="57"/>
  <c r="F20" i="57" s="1"/>
  <c r="H20" i="57" s="1"/>
  <c r="B19" i="57"/>
  <c r="F19" i="57" s="1"/>
  <c r="H19" i="57" s="1"/>
  <c r="B18" i="57"/>
  <c r="F18" i="57" s="1"/>
  <c r="H18" i="57" s="1"/>
  <c r="B17" i="57"/>
  <c r="F17" i="57" s="1"/>
  <c r="H17" i="57" s="1"/>
  <c r="B16" i="57"/>
  <c r="F16" i="57" s="1"/>
  <c r="H16" i="57" s="1"/>
  <c r="B15" i="57"/>
  <c r="F15" i="57" s="1"/>
  <c r="H15" i="57" s="1"/>
  <c r="B14" i="57"/>
  <c r="F14" i="57" s="1"/>
  <c r="H14" i="57" s="1"/>
  <c r="F25" i="56"/>
  <c r="H25" i="56" s="1"/>
  <c r="B25" i="56"/>
  <c r="B24" i="56"/>
  <c r="F24" i="56" s="1"/>
  <c r="H24" i="56" s="1"/>
  <c r="B23" i="56"/>
  <c r="F23" i="56" s="1"/>
  <c r="H23" i="56" s="1"/>
  <c r="B22" i="56"/>
  <c r="F22" i="56" s="1"/>
  <c r="H22" i="56" s="1"/>
  <c r="B21" i="56"/>
  <c r="F21" i="56" s="1"/>
  <c r="H21" i="56" s="1"/>
  <c r="F20" i="56"/>
  <c r="H20" i="56" s="1"/>
  <c r="B20" i="56"/>
  <c r="B19" i="56"/>
  <c r="F19" i="56" s="1"/>
  <c r="H19" i="56" s="1"/>
  <c r="B18" i="56"/>
  <c r="F18" i="56" s="1"/>
  <c r="H18" i="56" s="1"/>
  <c r="B17" i="56"/>
  <c r="F17" i="56" s="1"/>
  <c r="H17" i="56" s="1"/>
  <c r="B16" i="56"/>
  <c r="F16" i="56" s="1"/>
  <c r="H16" i="56" s="1"/>
  <c r="B15" i="56"/>
  <c r="F15" i="56" s="1"/>
  <c r="H15" i="56" s="1"/>
  <c r="B14" i="56"/>
  <c r="F14" i="56" s="1"/>
  <c r="H14" i="56" s="1"/>
  <c r="B25" i="55"/>
  <c r="F25" i="55" s="1"/>
  <c r="H25" i="55" s="1"/>
  <c r="B24" i="55"/>
  <c r="F24" i="55" s="1"/>
  <c r="H24" i="55" s="1"/>
  <c r="B23" i="55"/>
  <c r="F23" i="55" s="1"/>
  <c r="H23" i="55" s="1"/>
  <c r="B22" i="55"/>
  <c r="F22" i="55" s="1"/>
  <c r="H22" i="55" s="1"/>
  <c r="B21" i="55"/>
  <c r="F21" i="55" s="1"/>
  <c r="H21" i="55" s="1"/>
  <c r="B20" i="55"/>
  <c r="F20" i="55" s="1"/>
  <c r="H20" i="55" s="1"/>
  <c r="B19" i="55"/>
  <c r="F19" i="55" s="1"/>
  <c r="H19" i="55" s="1"/>
  <c r="B18" i="55"/>
  <c r="F18" i="55" s="1"/>
  <c r="H18" i="55" s="1"/>
  <c r="B17" i="55"/>
  <c r="F17" i="55" s="1"/>
  <c r="H17" i="55" s="1"/>
  <c r="B16" i="55"/>
  <c r="F16" i="55" s="1"/>
  <c r="H16" i="55" s="1"/>
  <c r="B15" i="55"/>
  <c r="F15" i="55" s="1"/>
  <c r="H15" i="55" s="1"/>
  <c r="B14" i="55"/>
  <c r="F14" i="55" s="1"/>
  <c r="H14" i="55" s="1"/>
  <c r="B23" i="54"/>
  <c r="F23" i="54" s="1"/>
  <c r="H23" i="54" s="1"/>
  <c r="B22" i="54"/>
  <c r="F22" i="54" s="1"/>
  <c r="H22" i="54" s="1"/>
  <c r="B21" i="54"/>
  <c r="F21" i="54" s="1"/>
  <c r="H21" i="54" s="1"/>
  <c r="B20" i="54"/>
  <c r="F20" i="54" s="1"/>
  <c r="H20" i="54" s="1"/>
  <c r="B19" i="54"/>
  <c r="F19" i="54" s="1"/>
  <c r="H19" i="54" s="1"/>
  <c r="B18" i="54"/>
  <c r="F18" i="54" s="1"/>
  <c r="H18" i="54" s="1"/>
  <c r="B17" i="54"/>
  <c r="F17" i="54" s="1"/>
  <c r="H17" i="54" s="1"/>
  <c r="B16" i="54"/>
  <c r="F16" i="54" s="1"/>
  <c r="H16" i="54" s="1"/>
  <c r="B15" i="54"/>
  <c r="F15" i="54" s="1"/>
  <c r="H15" i="54" s="1"/>
  <c r="B14" i="54"/>
  <c r="F14" i="54" s="1"/>
  <c r="H14" i="54" s="1"/>
  <c r="B14" i="53"/>
  <c r="F14" i="53" s="1"/>
  <c r="H14" i="53" s="1"/>
  <c r="H16" i="53" s="1"/>
  <c r="B27" i="52"/>
  <c r="F27" i="52" s="1"/>
  <c r="H27" i="52" s="1"/>
  <c r="B26" i="52"/>
  <c r="F26" i="52" s="1"/>
  <c r="H26" i="52" s="1"/>
  <c r="B25" i="52"/>
  <c r="F25" i="52" s="1"/>
  <c r="H25" i="52" s="1"/>
  <c r="B24" i="52"/>
  <c r="F24" i="52" s="1"/>
  <c r="H24" i="52" s="1"/>
  <c r="B23" i="52"/>
  <c r="F23" i="52" s="1"/>
  <c r="H23" i="52" s="1"/>
  <c r="B22" i="52"/>
  <c r="F22" i="52" s="1"/>
  <c r="H22" i="52" s="1"/>
  <c r="B21" i="52"/>
  <c r="F21" i="52" s="1"/>
  <c r="H21" i="52" s="1"/>
  <c r="B20" i="52"/>
  <c r="F20" i="52" s="1"/>
  <c r="H20" i="52" s="1"/>
  <c r="B19" i="52"/>
  <c r="F19" i="52" s="1"/>
  <c r="H19" i="52" s="1"/>
  <c r="B18" i="52"/>
  <c r="F18" i="52" s="1"/>
  <c r="H18" i="52" s="1"/>
  <c r="B17" i="52"/>
  <c r="F17" i="52" s="1"/>
  <c r="H17" i="52" s="1"/>
  <c r="B16" i="52"/>
  <c r="F16" i="52" s="1"/>
  <c r="H16" i="52" s="1"/>
  <c r="B15" i="52"/>
  <c r="F15" i="52" s="1"/>
  <c r="H15" i="52" s="1"/>
  <c r="B14" i="52"/>
  <c r="F14" i="52" s="1"/>
  <c r="H14" i="52" s="1"/>
  <c r="B29" i="51"/>
  <c r="F29" i="51" s="1"/>
  <c r="H29" i="51" s="1"/>
  <c r="B28" i="51"/>
  <c r="F28" i="51" s="1"/>
  <c r="H28" i="51" s="1"/>
  <c r="B27" i="51"/>
  <c r="F27" i="51" s="1"/>
  <c r="H27" i="51" s="1"/>
  <c r="B26" i="51"/>
  <c r="F26" i="51" s="1"/>
  <c r="H26" i="51" s="1"/>
  <c r="B25" i="51"/>
  <c r="F25" i="51" s="1"/>
  <c r="H25" i="51" s="1"/>
  <c r="F24" i="51"/>
  <c r="H24" i="51" s="1"/>
  <c r="B24" i="51"/>
  <c r="B23" i="51"/>
  <c r="F23" i="51" s="1"/>
  <c r="H23" i="51" s="1"/>
  <c r="B22" i="51"/>
  <c r="F22" i="51" s="1"/>
  <c r="H22" i="51" s="1"/>
  <c r="B21" i="51"/>
  <c r="F21" i="51" s="1"/>
  <c r="H21" i="51" s="1"/>
  <c r="F20" i="51"/>
  <c r="H20" i="51" s="1"/>
  <c r="B20" i="51"/>
  <c r="B19" i="51"/>
  <c r="F19" i="51" s="1"/>
  <c r="H19" i="51" s="1"/>
  <c r="B18" i="51"/>
  <c r="F18" i="51" s="1"/>
  <c r="H18" i="51" s="1"/>
  <c r="B17" i="51"/>
  <c r="F17" i="51" s="1"/>
  <c r="H17" i="51" s="1"/>
  <c r="B16" i="51"/>
  <c r="F16" i="51" s="1"/>
  <c r="H16" i="51" s="1"/>
  <c r="B15" i="51"/>
  <c r="F15" i="51" s="1"/>
  <c r="H15" i="51" s="1"/>
  <c r="B14" i="51"/>
  <c r="F14" i="51" s="1"/>
  <c r="H14" i="51" s="1"/>
  <c r="B29" i="50"/>
  <c r="F29" i="50" s="1"/>
  <c r="H29" i="50" s="1"/>
  <c r="B28" i="50"/>
  <c r="F28" i="50" s="1"/>
  <c r="H28" i="50" s="1"/>
  <c r="F27" i="50"/>
  <c r="H27" i="50" s="1"/>
  <c r="B27" i="50"/>
  <c r="B26" i="50"/>
  <c r="F26" i="50" s="1"/>
  <c r="H26" i="50" s="1"/>
  <c r="B25" i="50"/>
  <c r="F25" i="50" s="1"/>
  <c r="H25" i="50" s="1"/>
  <c r="B24" i="50"/>
  <c r="F24" i="50" s="1"/>
  <c r="H24" i="50" s="1"/>
  <c r="B23" i="50"/>
  <c r="F23" i="50" s="1"/>
  <c r="H23" i="50" s="1"/>
  <c r="B22" i="50"/>
  <c r="F22" i="50" s="1"/>
  <c r="H22" i="50" s="1"/>
  <c r="B21" i="50"/>
  <c r="F21" i="50" s="1"/>
  <c r="H21" i="50" s="1"/>
  <c r="B20" i="50"/>
  <c r="F20" i="50" s="1"/>
  <c r="H20" i="50" s="1"/>
  <c r="B19" i="50"/>
  <c r="F19" i="50" s="1"/>
  <c r="H19" i="50" s="1"/>
  <c r="B18" i="50"/>
  <c r="F18" i="50" s="1"/>
  <c r="H18" i="50" s="1"/>
  <c r="B17" i="50"/>
  <c r="F17" i="50" s="1"/>
  <c r="H17" i="50" s="1"/>
  <c r="B16" i="50"/>
  <c r="F16" i="50" s="1"/>
  <c r="H16" i="50" s="1"/>
  <c r="B15" i="50"/>
  <c r="F15" i="50" s="1"/>
  <c r="H15" i="50" s="1"/>
  <c r="B14" i="50"/>
  <c r="F14" i="50" s="1"/>
  <c r="H14" i="50" s="1"/>
  <c r="B25" i="49"/>
  <c r="F25" i="49" s="1"/>
  <c r="H25" i="49" s="1"/>
  <c r="B24" i="49"/>
  <c r="F24" i="49" s="1"/>
  <c r="H24" i="49" s="1"/>
  <c r="B23" i="49"/>
  <c r="F23" i="49" s="1"/>
  <c r="H23" i="49" s="1"/>
  <c r="B22" i="49"/>
  <c r="F22" i="49" s="1"/>
  <c r="H22" i="49" s="1"/>
  <c r="B21" i="49"/>
  <c r="F21" i="49" s="1"/>
  <c r="H21" i="49" s="1"/>
  <c r="B20" i="49"/>
  <c r="F20" i="49" s="1"/>
  <c r="H20" i="49" s="1"/>
  <c r="B19" i="49"/>
  <c r="F19" i="49" s="1"/>
  <c r="H19" i="49" s="1"/>
  <c r="B18" i="49"/>
  <c r="F18" i="49" s="1"/>
  <c r="H18" i="49" s="1"/>
  <c r="B17" i="49"/>
  <c r="F17" i="49" s="1"/>
  <c r="H17" i="49" s="1"/>
  <c r="B16" i="49"/>
  <c r="F16" i="49" s="1"/>
  <c r="H16" i="49" s="1"/>
  <c r="B15" i="49"/>
  <c r="F15" i="49" s="1"/>
  <c r="H15" i="49" s="1"/>
  <c r="B14" i="49"/>
  <c r="F14" i="49" s="1"/>
  <c r="H14" i="49" s="1"/>
  <c r="B15" i="48"/>
  <c r="F15" i="48" s="1"/>
  <c r="H15" i="48" s="1"/>
  <c r="B14" i="48"/>
  <c r="F14" i="48" s="1"/>
  <c r="H14" i="48" s="1"/>
  <c r="H17" i="48" s="1"/>
  <c r="B17" i="47"/>
  <c r="F17" i="47" s="1"/>
  <c r="H17" i="47" s="1"/>
  <c r="B16" i="47"/>
  <c r="F16" i="47" s="1"/>
  <c r="H16" i="47" s="1"/>
  <c r="B15" i="47"/>
  <c r="F15" i="47" s="1"/>
  <c r="H15" i="47" s="1"/>
  <c r="B14" i="47"/>
  <c r="F14" i="47" s="1"/>
  <c r="H14" i="47" s="1"/>
  <c r="H19" i="47" s="1"/>
  <c r="B27" i="46"/>
  <c r="F27" i="46" s="1"/>
  <c r="H27" i="46" s="1"/>
  <c r="B26" i="46"/>
  <c r="F26" i="46" s="1"/>
  <c r="H26" i="46" s="1"/>
  <c r="B25" i="46"/>
  <c r="F25" i="46" s="1"/>
  <c r="H25" i="46" s="1"/>
  <c r="B24" i="46"/>
  <c r="F24" i="46" s="1"/>
  <c r="H24" i="46" s="1"/>
  <c r="F23" i="46"/>
  <c r="H23" i="46" s="1"/>
  <c r="B23" i="46"/>
  <c r="B22" i="46"/>
  <c r="F22" i="46" s="1"/>
  <c r="H22" i="46" s="1"/>
  <c r="B21" i="46"/>
  <c r="F21" i="46" s="1"/>
  <c r="H21" i="46" s="1"/>
  <c r="F20" i="46"/>
  <c r="H20" i="46" s="1"/>
  <c r="B20" i="46"/>
  <c r="B19" i="46"/>
  <c r="F19" i="46" s="1"/>
  <c r="H19" i="46" s="1"/>
  <c r="B18" i="46"/>
  <c r="F18" i="46" s="1"/>
  <c r="H18" i="46" s="1"/>
  <c r="B17" i="46"/>
  <c r="F17" i="46" s="1"/>
  <c r="H17" i="46" s="1"/>
  <c r="B16" i="46"/>
  <c r="F16" i="46" s="1"/>
  <c r="H16" i="46" s="1"/>
  <c r="B15" i="46"/>
  <c r="F15" i="46" s="1"/>
  <c r="H15" i="46" s="1"/>
  <c r="B14" i="46"/>
  <c r="F14" i="46" s="1"/>
  <c r="H14" i="46" s="1"/>
  <c r="B23" i="45"/>
  <c r="F23" i="45" s="1"/>
  <c r="H23" i="45" s="1"/>
  <c r="B22" i="45"/>
  <c r="F22" i="45" s="1"/>
  <c r="H22" i="45" s="1"/>
  <c r="B21" i="45"/>
  <c r="F21" i="45" s="1"/>
  <c r="H21" i="45" s="1"/>
  <c r="F20" i="45"/>
  <c r="H20" i="45" s="1"/>
  <c r="B20" i="45"/>
  <c r="B19" i="45"/>
  <c r="F19" i="45" s="1"/>
  <c r="H19" i="45" s="1"/>
  <c r="B18" i="45"/>
  <c r="F18" i="45" s="1"/>
  <c r="H18" i="45" s="1"/>
  <c r="B17" i="45"/>
  <c r="F17" i="45" s="1"/>
  <c r="H17" i="45" s="1"/>
  <c r="B16" i="45"/>
  <c r="F16" i="45" s="1"/>
  <c r="H16" i="45" s="1"/>
  <c r="B15" i="45"/>
  <c r="F15" i="45" s="1"/>
  <c r="H15" i="45" s="1"/>
  <c r="B14" i="45"/>
  <c r="F14" i="45" s="1"/>
  <c r="H14" i="45" s="1"/>
  <c r="B14" i="44"/>
  <c r="F14" i="44" s="1"/>
  <c r="H14" i="44" s="1"/>
  <c r="H16" i="44" s="1"/>
  <c r="B14" i="43"/>
  <c r="F14" i="43" s="1"/>
  <c r="H14" i="43" s="1"/>
  <c r="H16" i="43" s="1"/>
  <c r="F14" i="42"/>
  <c r="H14" i="42" s="1"/>
  <c r="H16" i="42" s="1"/>
  <c r="B14" i="42"/>
  <c r="B23" i="41"/>
  <c r="F23" i="41" s="1"/>
  <c r="H23" i="41" s="1"/>
  <c r="B22" i="41"/>
  <c r="F22" i="41" s="1"/>
  <c r="H22" i="41" s="1"/>
  <c r="B21" i="41"/>
  <c r="F21" i="41" s="1"/>
  <c r="H21" i="41" s="1"/>
  <c r="B20" i="41"/>
  <c r="F20" i="41" s="1"/>
  <c r="H20" i="41" s="1"/>
  <c r="B19" i="41"/>
  <c r="F19" i="41" s="1"/>
  <c r="H19" i="41" s="1"/>
  <c r="B18" i="41"/>
  <c r="F18" i="41" s="1"/>
  <c r="H18" i="41" s="1"/>
  <c r="F17" i="41"/>
  <c r="H17" i="41" s="1"/>
  <c r="B17" i="41"/>
  <c r="H16" i="41"/>
  <c r="B16" i="41"/>
  <c r="F16" i="41" s="1"/>
  <c r="B15" i="41"/>
  <c r="F15" i="41" s="1"/>
  <c r="H15" i="41" s="1"/>
  <c r="B14" i="41"/>
  <c r="F14" i="41" s="1"/>
  <c r="H14" i="41" s="1"/>
  <c r="B14" i="40"/>
  <c r="F14" i="40" s="1"/>
  <c r="H14" i="40" s="1"/>
  <c r="H16" i="40" s="1"/>
  <c r="B14" i="39"/>
  <c r="F14" i="39" s="1"/>
  <c r="H14" i="39" s="1"/>
  <c r="H16" i="39" s="1"/>
  <c r="B14" i="38"/>
  <c r="F14" i="38" s="1"/>
  <c r="H14" i="38" s="1"/>
  <c r="H16" i="38" s="1"/>
  <c r="B14" i="37"/>
  <c r="F14" i="37" s="1"/>
  <c r="H14" i="37" s="1"/>
  <c r="H16" i="37" s="1"/>
  <c r="B14" i="36"/>
  <c r="F14" i="36" s="1"/>
  <c r="H14" i="36" s="1"/>
  <c r="H16" i="36" s="1"/>
  <c r="B17" i="35"/>
  <c r="F17" i="35" s="1"/>
  <c r="H17" i="35" s="1"/>
  <c r="B16" i="35"/>
  <c r="F16" i="35" s="1"/>
  <c r="H16" i="35" s="1"/>
  <c r="B15" i="35"/>
  <c r="F15" i="35" s="1"/>
  <c r="H15" i="35" s="1"/>
  <c r="B14" i="35"/>
  <c r="F14" i="35" s="1"/>
  <c r="H14" i="35" s="1"/>
  <c r="H19" i="35" s="1"/>
  <c r="B17" i="34"/>
  <c r="F17" i="34" s="1"/>
  <c r="H17" i="34" s="1"/>
  <c r="B16" i="34"/>
  <c r="F16" i="34" s="1"/>
  <c r="H16" i="34" s="1"/>
  <c r="B15" i="34"/>
  <c r="F15" i="34" s="1"/>
  <c r="H15" i="34" s="1"/>
  <c r="B14" i="34"/>
  <c r="F14" i="34" s="1"/>
  <c r="H14" i="34" s="1"/>
  <c r="B14" i="33"/>
  <c r="F14" i="33" s="1"/>
  <c r="H14" i="33" s="1"/>
  <c r="H16" i="33" s="1"/>
  <c r="B14" i="32"/>
  <c r="F14" i="32" s="1"/>
  <c r="H14" i="32" s="1"/>
  <c r="H16" i="32" s="1"/>
  <c r="B17" i="31"/>
  <c r="F17" i="31" s="1"/>
  <c r="H17" i="31" s="1"/>
  <c r="B16" i="31"/>
  <c r="F16" i="31" s="1"/>
  <c r="H16" i="31" s="1"/>
  <c r="B15" i="31"/>
  <c r="F15" i="31" s="1"/>
  <c r="H15" i="31" s="1"/>
  <c r="B14" i="31"/>
  <c r="F14" i="31" s="1"/>
  <c r="H14" i="31" s="1"/>
  <c r="B21" i="30"/>
  <c r="F21" i="30" s="1"/>
  <c r="H21" i="30" s="1"/>
  <c r="B20" i="30"/>
  <c r="F20" i="30" s="1"/>
  <c r="H20" i="30" s="1"/>
  <c r="B19" i="30"/>
  <c r="F19" i="30" s="1"/>
  <c r="H19" i="30" s="1"/>
  <c r="H18" i="30"/>
  <c r="B18" i="30"/>
  <c r="F18" i="30" s="1"/>
  <c r="F17" i="30"/>
  <c r="H17" i="30" s="1"/>
  <c r="B17" i="30"/>
  <c r="B16" i="30"/>
  <c r="F16" i="30" s="1"/>
  <c r="H16" i="30" s="1"/>
  <c r="B15" i="30"/>
  <c r="F15" i="30" s="1"/>
  <c r="H15" i="30" s="1"/>
  <c r="F14" i="30"/>
  <c r="H14" i="30" s="1"/>
  <c r="B14" i="30"/>
  <c r="B14" i="29"/>
  <c r="F14" i="29" s="1"/>
  <c r="H14" i="29" s="1"/>
  <c r="H16" i="29" s="1"/>
  <c r="B32" i="28"/>
  <c r="F32" i="28" s="1"/>
  <c r="H32" i="28" s="1"/>
  <c r="B31" i="28"/>
  <c r="F31" i="28" s="1"/>
  <c r="H31" i="28" s="1"/>
  <c r="B30" i="28"/>
  <c r="F30" i="28" s="1"/>
  <c r="H30" i="28" s="1"/>
  <c r="B29" i="28"/>
  <c r="F29" i="28" s="1"/>
  <c r="H29" i="28" s="1"/>
  <c r="B28" i="28"/>
  <c r="F28" i="28" s="1"/>
  <c r="H28" i="28" s="1"/>
  <c r="B27" i="28"/>
  <c r="F27" i="28" s="1"/>
  <c r="H27" i="28" s="1"/>
  <c r="B26" i="28"/>
  <c r="F26" i="28" s="1"/>
  <c r="H26" i="28" s="1"/>
  <c r="B25" i="28"/>
  <c r="F25" i="28" s="1"/>
  <c r="H25" i="28" s="1"/>
  <c r="B24" i="28"/>
  <c r="F24" i="28" s="1"/>
  <c r="H24" i="28" s="1"/>
  <c r="B23" i="28"/>
  <c r="F23" i="28" s="1"/>
  <c r="H23" i="28" s="1"/>
  <c r="H22" i="28"/>
  <c r="B22" i="28"/>
  <c r="F22" i="28" s="1"/>
  <c r="B21" i="28"/>
  <c r="F21" i="28" s="1"/>
  <c r="H21" i="28" s="1"/>
  <c r="B20" i="28"/>
  <c r="F20" i="28" s="1"/>
  <c r="H20" i="28" s="1"/>
  <c r="B19" i="28"/>
  <c r="F19" i="28" s="1"/>
  <c r="H19" i="28" s="1"/>
  <c r="B18" i="28"/>
  <c r="F18" i="28" s="1"/>
  <c r="H18" i="28" s="1"/>
  <c r="B17" i="28"/>
  <c r="F17" i="28" s="1"/>
  <c r="H17" i="28" s="1"/>
  <c r="B16" i="28"/>
  <c r="F16" i="28" s="1"/>
  <c r="H16" i="28" s="1"/>
  <c r="B15" i="28"/>
  <c r="F15" i="28" s="1"/>
  <c r="H15" i="28" s="1"/>
  <c r="B14" i="28"/>
  <c r="F14" i="28" s="1"/>
  <c r="H14" i="28" s="1"/>
  <c r="B14" i="27"/>
  <c r="F14" i="27" s="1"/>
  <c r="H14" i="27" s="1"/>
  <c r="H16" i="27" s="1"/>
  <c r="B23" i="26"/>
  <c r="F23" i="26" s="1"/>
  <c r="H23" i="26" s="1"/>
  <c r="B22" i="26"/>
  <c r="F22" i="26" s="1"/>
  <c r="H22" i="26" s="1"/>
  <c r="B21" i="26"/>
  <c r="F21" i="26" s="1"/>
  <c r="H21" i="26" s="1"/>
  <c r="B20" i="26"/>
  <c r="F20" i="26" s="1"/>
  <c r="H20" i="26" s="1"/>
  <c r="B19" i="26"/>
  <c r="F19" i="26" s="1"/>
  <c r="H19" i="26" s="1"/>
  <c r="B18" i="26"/>
  <c r="F18" i="26" s="1"/>
  <c r="H18" i="26" s="1"/>
  <c r="B17" i="26"/>
  <c r="F17" i="26" s="1"/>
  <c r="H17" i="26" s="1"/>
  <c r="F16" i="26"/>
  <c r="H16" i="26" s="1"/>
  <c r="B16" i="26"/>
  <c r="B15" i="26"/>
  <c r="F15" i="26" s="1"/>
  <c r="H15" i="26" s="1"/>
  <c r="B14" i="26"/>
  <c r="F14" i="26" s="1"/>
  <c r="H14" i="26" s="1"/>
  <c r="B25" i="25"/>
  <c r="F25" i="25" s="1"/>
  <c r="H25" i="25" s="1"/>
  <c r="B24" i="25"/>
  <c r="F24" i="25" s="1"/>
  <c r="H24" i="25" s="1"/>
  <c r="B23" i="25"/>
  <c r="F23" i="25" s="1"/>
  <c r="H23" i="25" s="1"/>
  <c r="B22" i="25"/>
  <c r="F22" i="25" s="1"/>
  <c r="H22" i="25" s="1"/>
  <c r="B21" i="25"/>
  <c r="F21" i="25" s="1"/>
  <c r="H21" i="25" s="1"/>
  <c r="B20" i="25"/>
  <c r="F20" i="25" s="1"/>
  <c r="H20" i="25" s="1"/>
  <c r="F19" i="25"/>
  <c r="H19" i="25" s="1"/>
  <c r="B19" i="25"/>
  <c r="B18" i="25"/>
  <c r="F18" i="25" s="1"/>
  <c r="H18" i="25" s="1"/>
  <c r="B17" i="25"/>
  <c r="F17" i="25" s="1"/>
  <c r="H17" i="25" s="1"/>
  <c r="B16" i="25"/>
  <c r="F16" i="25" s="1"/>
  <c r="H16" i="25" s="1"/>
  <c r="B15" i="25"/>
  <c r="F15" i="25" s="1"/>
  <c r="H15" i="25" s="1"/>
  <c r="B14" i="25"/>
  <c r="F14" i="25" s="1"/>
  <c r="H14" i="25" s="1"/>
  <c r="B23" i="24"/>
  <c r="F23" i="24" s="1"/>
  <c r="H23" i="24" s="1"/>
  <c r="B22" i="24"/>
  <c r="F22" i="24" s="1"/>
  <c r="H22" i="24" s="1"/>
  <c r="B21" i="24"/>
  <c r="F21" i="24" s="1"/>
  <c r="H21" i="24" s="1"/>
  <c r="B20" i="24"/>
  <c r="F20" i="24" s="1"/>
  <c r="H20" i="24" s="1"/>
  <c r="B19" i="24"/>
  <c r="F19" i="24" s="1"/>
  <c r="H19" i="24" s="1"/>
  <c r="B18" i="24"/>
  <c r="F18" i="24" s="1"/>
  <c r="H18" i="24" s="1"/>
  <c r="B17" i="24"/>
  <c r="F17" i="24" s="1"/>
  <c r="H17" i="24" s="1"/>
  <c r="B16" i="24"/>
  <c r="F16" i="24" s="1"/>
  <c r="H16" i="24" s="1"/>
  <c r="B15" i="24"/>
  <c r="F15" i="24" s="1"/>
  <c r="H15" i="24" s="1"/>
  <c r="F14" i="24"/>
  <c r="H14" i="24" s="1"/>
  <c r="B14" i="24"/>
  <c r="B25" i="23"/>
  <c r="F25" i="23" s="1"/>
  <c r="H25" i="23" s="1"/>
  <c r="B24" i="23"/>
  <c r="F24" i="23" s="1"/>
  <c r="H24" i="23" s="1"/>
  <c r="B23" i="23"/>
  <c r="F23" i="23" s="1"/>
  <c r="H23" i="23" s="1"/>
  <c r="B22" i="23"/>
  <c r="F22" i="23" s="1"/>
  <c r="H22" i="23" s="1"/>
  <c r="B21" i="23"/>
  <c r="F21" i="23" s="1"/>
  <c r="H21" i="23" s="1"/>
  <c r="B20" i="23"/>
  <c r="F20" i="23" s="1"/>
  <c r="H20" i="23" s="1"/>
  <c r="B19" i="23"/>
  <c r="F19" i="23" s="1"/>
  <c r="H19" i="23" s="1"/>
  <c r="B18" i="23"/>
  <c r="F18" i="23" s="1"/>
  <c r="H18" i="23" s="1"/>
  <c r="H17" i="23"/>
  <c r="B17" i="23"/>
  <c r="F17" i="23" s="1"/>
  <c r="B16" i="23"/>
  <c r="F16" i="23" s="1"/>
  <c r="H16" i="23" s="1"/>
  <c r="B15" i="23"/>
  <c r="F15" i="23" s="1"/>
  <c r="H15" i="23" s="1"/>
  <c r="B14" i="23"/>
  <c r="F14" i="23" s="1"/>
  <c r="H14" i="23" s="1"/>
  <c r="B21" i="22"/>
  <c r="F21" i="22" s="1"/>
  <c r="H21" i="22" s="1"/>
  <c r="B20" i="22"/>
  <c r="F20" i="22" s="1"/>
  <c r="H20" i="22" s="1"/>
  <c r="B19" i="22"/>
  <c r="F19" i="22" s="1"/>
  <c r="H19" i="22" s="1"/>
  <c r="B18" i="22"/>
  <c r="F18" i="22" s="1"/>
  <c r="H18" i="22" s="1"/>
  <c r="B17" i="22"/>
  <c r="F17" i="22" s="1"/>
  <c r="H17" i="22" s="1"/>
  <c r="B16" i="22"/>
  <c r="F16" i="22" s="1"/>
  <c r="H16" i="22" s="1"/>
  <c r="B15" i="22"/>
  <c r="F15" i="22" s="1"/>
  <c r="H15" i="22" s="1"/>
  <c r="B14" i="22"/>
  <c r="F14" i="22" s="1"/>
  <c r="H14" i="22" s="1"/>
  <c r="B25" i="21"/>
  <c r="F25" i="21" s="1"/>
  <c r="H25" i="21" s="1"/>
  <c r="B24" i="21"/>
  <c r="F24" i="21" s="1"/>
  <c r="H24" i="21" s="1"/>
  <c r="B23" i="21"/>
  <c r="F23" i="21" s="1"/>
  <c r="H23" i="21" s="1"/>
  <c r="B22" i="21"/>
  <c r="F22" i="21" s="1"/>
  <c r="H22" i="21" s="1"/>
  <c r="B21" i="21"/>
  <c r="F21" i="21" s="1"/>
  <c r="H21" i="21" s="1"/>
  <c r="B20" i="21"/>
  <c r="F20" i="21" s="1"/>
  <c r="H20" i="21" s="1"/>
  <c r="B19" i="21"/>
  <c r="F19" i="21" s="1"/>
  <c r="H19" i="21" s="1"/>
  <c r="B18" i="21"/>
  <c r="F18" i="21" s="1"/>
  <c r="H18" i="21" s="1"/>
  <c r="B17" i="21"/>
  <c r="F17" i="21" s="1"/>
  <c r="H17" i="21" s="1"/>
  <c r="B16" i="21"/>
  <c r="F16" i="21" s="1"/>
  <c r="H16" i="21" s="1"/>
  <c r="B15" i="21"/>
  <c r="F15" i="21" s="1"/>
  <c r="H15" i="21" s="1"/>
  <c r="B14" i="21"/>
  <c r="F14" i="21" s="1"/>
  <c r="H14" i="21" s="1"/>
  <c r="B15" i="20"/>
  <c r="F15" i="20" s="1"/>
  <c r="H15" i="20" s="1"/>
  <c r="B14" i="20"/>
  <c r="F14" i="20" s="1"/>
  <c r="H14" i="20" s="1"/>
  <c r="B25" i="19"/>
  <c r="F25" i="19" s="1"/>
  <c r="H25" i="19" s="1"/>
  <c r="F24" i="19"/>
  <c r="H24" i="19" s="1"/>
  <c r="B24" i="19"/>
  <c r="B23" i="19"/>
  <c r="F23" i="19" s="1"/>
  <c r="H23" i="19" s="1"/>
  <c r="F22" i="19"/>
  <c r="H22" i="19" s="1"/>
  <c r="B22" i="19"/>
  <c r="B21" i="19"/>
  <c r="F21" i="19" s="1"/>
  <c r="H21" i="19" s="1"/>
  <c r="B20" i="19"/>
  <c r="F20" i="19" s="1"/>
  <c r="H20" i="19" s="1"/>
  <c r="B19" i="19"/>
  <c r="F19" i="19" s="1"/>
  <c r="H19" i="19" s="1"/>
  <c r="F18" i="19"/>
  <c r="H18" i="19" s="1"/>
  <c r="B18" i="19"/>
  <c r="B17" i="19"/>
  <c r="F17" i="19" s="1"/>
  <c r="H17" i="19" s="1"/>
  <c r="F16" i="19"/>
  <c r="H16" i="19" s="1"/>
  <c r="B16" i="19"/>
  <c r="B15" i="19"/>
  <c r="F15" i="19" s="1"/>
  <c r="H15" i="19" s="1"/>
  <c r="B14" i="19"/>
  <c r="F14" i="19" s="1"/>
  <c r="H14" i="19" s="1"/>
  <c r="H27" i="19" s="1"/>
  <c r="B16" i="18"/>
  <c r="F16" i="18" s="1"/>
  <c r="H16" i="18" s="1"/>
  <c r="B15" i="18"/>
  <c r="F15" i="18" s="1"/>
  <c r="H15" i="18" s="1"/>
  <c r="B14" i="18"/>
  <c r="F14" i="18" s="1"/>
  <c r="H14" i="18" s="1"/>
  <c r="H18" i="18" s="1"/>
  <c r="B14" i="17"/>
  <c r="F14" i="17" s="1"/>
  <c r="H14" i="17" s="1"/>
  <c r="H16" i="17" s="1"/>
  <c r="B25" i="16"/>
  <c r="F25" i="16" s="1"/>
  <c r="H25" i="16" s="1"/>
  <c r="B24" i="16"/>
  <c r="F24" i="16" s="1"/>
  <c r="H24" i="16" s="1"/>
  <c r="B23" i="16"/>
  <c r="F23" i="16" s="1"/>
  <c r="H23" i="16" s="1"/>
  <c r="B22" i="16"/>
  <c r="F22" i="16" s="1"/>
  <c r="H22" i="16" s="1"/>
  <c r="B21" i="16"/>
  <c r="F21" i="16" s="1"/>
  <c r="H21" i="16" s="1"/>
  <c r="B20" i="16"/>
  <c r="F20" i="16" s="1"/>
  <c r="H20" i="16" s="1"/>
  <c r="B19" i="16"/>
  <c r="F19" i="16" s="1"/>
  <c r="H19" i="16" s="1"/>
  <c r="B18" i="16"/>
  <c r="F18" i="16" s="1"/>
  <c r="H18" i="16" s="1"/>
  <c r="B17" i="16"/>
  <c r="F17" i="16" s="1"/>
  <c r="H17" i="16" s="1"/>
  <c r="B16" i="16"/>
  <c r="F16" i="16" s="1"/>
  <c r="H16" i="16" s="1"/>
  <c r="F15" i="16"/>
  <c r="H15" i="16" s="1"/>
  <c r="B15" i="16"/>
  <c r="B14" i="16"/>
  <c r="F14" i="16" s="1"/>
  <c r="H14" i="16" s="1"/>
  <c r="B23" i="15"/>
  <c r="F23" i="15" s="1"/>
  <c r="H23" i="15" s="1"/>
  <c r="B22" i="15"/>
  <c r="F22" i="15" s="1"/>
  <c r="H22" i="15" s="1"/>
  <c r="B21" i="15"/>
  <c r="F21" i="15" s="1"/>
  <c r="H21" i="15" s="1"/>
  <c r="B20" i="15"/>
  <c r="F20" i="15" s="1"/>
  <c r="H20" i="15" s="1"/>
  <c r="F19" i="15"/>
  <c r="H19" i="15" s="1"/>
  <c r="B19" i="15"/>
  <c r="F18" i="15"/>
  <c r="H18" i="15" s="1"/>
  <c r="B18" i="15"/>
  <c r="B17" i="15"/>
  <c r="F17" i="15" s="1"/>
  <c r="H17" i="15" s="1"/>
  <c r="F16" i="15"/>
  <c r="H16" i="15" s="1"/>
  <c r="B16" i="15"/>
  <c r="B15" i="15"/>
  <c r="F15" i="15" s="1"/>
  <c r="H15" i="15" s="1"/>
  <c r="B14" i="15"/>
  <c r="F14" i="15" s="1"/>
  <c r="H14" i="15" s="1"/>
  <c r="B23" i="14"/>
  <c r="F23" i="14" s="1"/>
  <c r="H23" i="14" s="1"/>
  <c r="B22" i="14"/>
  <c r="F22" i="14" s="1"/>
  <c r="H22" i="14" s="1"/>
  <c r="B21" i="14"/>
  <c r="F21" i="14" s="1"/>
  <c r="H21" i="14" s="1"/>
  <c r="B20" i="14"/>
  <c r="F20" i="14" s="1"/>
  <c r="H20" i="14" s="1"/>
  <c r="B19" i="14"/>
  <c r="F19" i="14" s="1"/>
  <c r="H19" i="14" s="1"/>
  <c r="B18" i="14"/>
  <c r="F18" i="14" s="1"/>
  <c r="H18" i="14" s="1"/>
  <c r="B17" i="14"/>
  <c r="F17" i="14" s="1"/>
  <c r="H17" i="14" s="1"/>
  <c r="B16" i="14"/>
  <c r="F16" i="14" s="1"/>
  <c r="H16" i="14" s="1"/>
  <c r="B15" i="14"/>
  <c r="F15" i="14" s="1"/>
  <c r="H15" i="14" s="1"/>
  <c r="B14" i="14"/>
  <c r="F14" i="14" s="1"/>
  <c r="H14" i="14" s="1"/>
  <c r="B23" i="13"/>
  <c r="F23" i="13" s="1"/>
  <c r="H23" i="13" s="1"/>
  <c r="B22" i="13"/>
  <c r="F22" i="13" s="1"/>
  <c r="H22" i="13" s="1"/>
  <c r="B21" i="13"/>
  <c r="F21" i="13" s="1"/>
  <c r="H21" i="13" s="1"/>
  <c r="B20" i="13"/>
  <c r="F20" i="13" s="1"/>
  <c r="H20" i="13" s="1"/>
  <c r="B19" i="13"/>
  <c r="F19" i="13" s="1"/>
  <c r="H19" i="13" s="1"/>
  <c r="F18" i="13"/>
  <c r="H18" i="13" s="1"/>
  <c r="B18" i="13"/>
  <c r="B17" i="13"/>
  <c r="F17" i="13" s="1"/>
  <c r="H17" i="13" s="1"/>
  <c r="B16" i="13"/>
  <c r="F16" i="13" s="1"/>
  <c r="H16" i="13" s="1"/>
  <c r="B15" i="13"/>
  <c r="F15" i="13" s="1"/>
  <c r="H15" i="13" s="1"/>
  <c r="B14" i="13"/>
  <c r="F14" i="13" s="1"/>
  <c r="H14" i="13" s="1"/>
  <c r="H25" i="13" s="1"/>
  <c r="B14" i="12"/>
  <c r="F14" i="12" s="1"/>
  <c r="H14" i="12" s="1"/>
  <c r="H16" i="12" s="1"/>
  <c r="B25" i="11"/>
  <c r="F25" i="11" s="1"/>
  <c r="H25" i="11" s="1"/>
  <c r="B24" i="11"/>
  <c r="F24" i="11" s="1"/>
  <c r="H24" i="11" s="1"/>
  <c r="B23" i="11"/>
  <c r="F23" i="11" s="1"/>
  <c r="H23" i="11" s="1"/>
  <c r="B22" i="11"/>
  <c r="F22" i="11" s="1"/>
  <c r="H22" i="11" s="1"/>
  <c r="B21" i="11"/>
  <c r="F21" i="11" s="1"/>
  <c r="H21" i="11" s="1"/>
  <c r="B20" i="11"/>
  <c r="F20" i="11" s="1"/>
  <c r="H20" i="11" s="1"/>
  <c r="B19" i="11"/>
  <c r="F19" i="11" s="1"/>
  <c r="H19" i="11" s="1"/>
  <c r="B18" i="11"/>
  <c r="F18" i="11" s="1"/>
  <c r="H18" i="11" s="1"/>
  <c r="B17" i="11"/>
  <c r="F17" i="11" s="1"/>
  <c r="H17" i="11" s="1"/>
  <c r="B16" i="11"/>
  <c r="F16" i="11" s="1"/>
  <c r="H16" i="11" s="1"/>
  <c r="B15" i="11"/>
  <c r="F15" i="11" s="1"/>
  <c r="H15" i="11" s="1"/>
  <c r="B14" i="11"/>
  <c r="F14" i="11" s="1"/>
  <c r="H14" i="11" s="1"/>
  <c r="B25" i="9"/>
  <c r="F25" i="9" s="1"/>
  <c r="H25" i="9" s="1"/>
  <c r="B24" i="9"/>
  <c r="F24" i="9" s="1"/>
  <c r="H24" i="9" s="1"/>
  <c r="B23" i="9"/>
  <c r="F23" i="9" s="1"/>
  <c r="H23" i="9" s="1"/>
  <c r="B22" i="9"/>
  <c r="F22" i="9" s="1"/>
  <c r="H22" i="9" s="1"/>
  <c r="B21" i="9"/>
  <c r="F21" i="9" s="1"/>
  <c r="H21" i="9" s="1"/>
  <c r="B20" i="9"/>
  <c r="F20" i="9" s="1"/>
  <c r="H20" i="9" s="1"/>
  <c r="B19" i="9"/>
  <c r="F19" i="9" s="1"/>
  <c r="H19" i="9" s="1"/>
  <c r="B18" i="9"/>
  <c r="F18" i="9" s="1"/>
  <c r="H18" i="9" s="1"/>
  <c r="B17" i="9"/>
  <c r="F17" i="9" s="1"/>
  <c r="H17" i="9" s="1"/>
  <c r="B16" i="9"/>
  <c r="F16" i="9" s="1"/>
  <c r="H16" i="9" s="1"/>
  <c r="B15" i="9"/>
  <c r="F15" i="9" s="1"/>
  <c r="H15" i="9" s="1"/>
  <c r="B14" i="9"/>
  <c r="F14" i="9" s="1"/>
  <c r="H14" i="9" s="1"/>
  <c r="B25" i="8"/>
  <c r="F25" i="8" s="1"/>
  <c r="H25" i="8" s="1"/>
  <c r="B24" i="8"/>
  <c r="F24" i="8" s="1"/>
  <c r="H24" i="8" s="1"/>
  <c r="B23" i="8"/>
  <c r="F23" i="8" s="1"/>
  <c r="H23" i="8" s="1"/>
  <c r="B22" i="8"/>
  <c r="F22" i="8" s="1"/>
  <c r="H22" i="8" s="1"/>
  <c r="B21" i="8"/>
  <c r="F21" i="8" s="1"/>
  <c r="H21" i="8" s="1"/>
  <c r="B20" i="8"/>
  <c r="F20" i="8" s="1"/>
  <c r="H20" i="8" s="1"/>
  <c r="B19" i="8"/>
  <c r="F19" i="8" s="1"/>
  <c r="H19" i="8" s="1"/>
  <c r="B18" i="8"/>
  <c r="F18" i="8" s="1"/>
  <c r="H18" i="8" s="1"/>
  <c r="B17" i="8"/>
  <c r="F17" i="8" s="1"/>
  <c r="H17" i="8" s="1"/>
  <c r="B16" i="8"/>
  <c r="F16" i="8" s="1"/>
  <c r="H16" i="8" s="1"/>
  <c r="B15" i="8"/>
  <c r="F15" i="8" s="1"/>
  <c r="H15" i="8" s="1"/>
  <c r="B14" i="8"/>
  <c r="F14" i="8" s="1"/>
  <c r="H14" i="8" s="1"/>
  <c r="B19" i="7"/>
  <c r="F19" i="7" s="1"/>
  <c r="H19" i="7" s="1"/>
  <c r="B18" i="7"/>
  <c r="F18" i="7" s="1"/>
  <c r="H18" i="7" s="1"/>
  <c r="B17" i="7"/>
  <c r="F17" i="7" s="1"/>
  <c r="H17" i="7" s="1"/>
  <c r="B16" i="7"/>
  <c r="F16" i="7" s="1"/>
  <c r="H16" i="7" s="1"/>
  <c r="B15" i="7"/>
  <c r="F15" i="7" s="1"/>
  <c r="H15" i="7" s="1"/>
  <c r="B14" i="7"/>
  <c r="F14" i="7" s="1"/>
  <c r="H14" i="7" s="1"/>
  <c r="B14" i="6"/>
  <c r="F14" i="6" s="1"/>
  <c r="H14" i="6" s="1"/>
  <c r="H16" i="6" s="1"/>
  <c r="B36" i="5"/>
  <c r="F36" i="5" s="1"/>
  <c r="H36" i="5" s="1"/>
  <c r="B35" i="5"/>
  <c r="F35" i="5" s="1"/>
  <c r="H35" i="5" s="1"/>
  <c r="F34" i="5"/>
  <c r="H34" i="5" s="1"/>
  <c r="B34" i="5"/>
  <c r="B33" i="5"/>
  <c r="F33" i="5" s="1"/>
  <c r="H33" i="5" s="1"/>
  <c r="B32" i="5"/>
  <c r="F32" i="5" s="1"/>
  <c r="H32" i="5" s="1"/>
  <c r="B31" i="5"/>
  <c r="F31" i="5" s="1"/>
  <c r="H31" i="5" s="1"/>
  <c r="F30" i="5"/>
  <c r="H30" i="5" s="1"/>
  <c r="B30" i="5"/>
  <c r="B29" i="5"/>
  <c r="F29" i="5" s="1"/>
  <c r="H29" i="5" s="1"/>
  <c r="B28" i="5"/>
  <c r="F28" i="5" s="1"/>
  <c r="H28" i="5" s="1"/>
  <c r="B27" i="5"/>
  <c r="F27" i="5" s="1"/>
  <c r="H27" i="5" s="1"/>
  <c r="B26" i="5"/>
  <c r="F26" i="5" s="1"/>
  <c r="H26" i="5" s="1"/>
  <c r="B25" i="5"/>
  <c r="F25" i="5" s="1"/>
  <c r="H25" i="5" s="1"/>
  <c r="B24" i="5"/>
  <c r="F24" i="5" s="1"/>
  <c r="H24" i="5" s="1"/>
  <c r="B23" i="5"/>
  <c r="F23" i="5" s="1"/>
  <c r="H23" i="5" s="1"/>
  <c r="B22" i="5"/>
  <c r="F22" i="5" s="1"/>
  <c r="H22" i="5" s="1"/>
  <c r="B21" i="5"/>
  <c r="F21" i="5" s="1"/>
  <c r="H21" i="5" s="1"/>
  <c r="B20" i="5"/>
  <c r="F20" i="5" s="1"/>
  <c r="H20" i="5" s="1"/>
  <c r="B19" i="5"/>
  <c r="F19" i="5" s="1"/>
  <c r="H19" i="5" s="1"/>
  <c r="F18" i="5"/>
  <c r="H18" i="5" s="1"/>
  <c r="B18" i="5"/>
  <c r="B17" i="5"/>
  <c r="F17" i="5" s="1"/>
  <c r="H17" i="5" s="1"/>
  <c r="B16" i="5"/>
  <c r="F16" i="5" s="1"/>
  <c r="H16" i="5" s="1"/>
  <c r="B15" i="5"/>
  <c r="F15" i="5" s="1"/>
  <c r="H15" i="5" s="1"/>
  <c r="F14" i="5"/>
  <c r="H14" i="5" s="1"/>
  <c r="B14" i="5"/>
  <c r="B14" i="4"/>
  <c r="F14" i="4" s="1"/>
  <c r="H14" i="4" s="1"/>
  <c r="H16" i="4" s="1"/>
  <c r="B23" i="3"/>
  <c r="F23" i="3" s="1"/>
  <c r="H23" i="3" s="1"/>
  <c r="F22" i="3"/>
  <c r="H22" i="3" s="1"/>
  <c r="B22" i="3"/>
  <c r="B21" i="3"/>
  <c r="F21" i="3" s="1"/>
  <c r="H21" i="3" s="1"/>
  <c r="F20" i="3"/>
  <c r="H20" i="3" s="1"/>
  <c r="B20" i="3"/>
  <c r="B19" i="3"/>
  <c r="F19" i="3" s="1"/>
  <c r="H19" i="3" s="1"/>
  <c r="B18" i="3"/>
  <c r="F18" i="3" s="1"/>
  <c r="H18" i="3" s="1"/>
  <c r="B17" i="3"/>
  <c r="F17" i="3" s="1"/>
  <c r="H17" i="3" s="1"/>
  <c r="B16" i="3"/>
  <c r="F16" i="3" s="1"/>
  <c r="H16" i="3" s="1"/>
  <c r="B15" i="3"/>
  <c r="F15" i="3" s="1"/>
  <c r="H15" i="3" s="1"/>
  <c r="B14" i="3"/>
  <c r="F14" i="3" s="1"/>
  <c r="H14" i="3" s="1"/>
  <c r="H25" i="3" s="1"/>
  <c r="B25" i="2"/>
  <c r="F25" i="2" s="1"/>
  <c r="H25" i="2" s="1"/>
  <c r="B24" i="2"/>
  <c r="F24" i="2" s="1"/>
  <c r="H24" i="2" s="1"/>
  <c r="B23" i="2"/>
  <c r="F23" i="2" s="1"/>
  <c r="H23" i="2" s="1"/>
  <c r="B22" i="2"/>
  <c r="F22" i="2" s="1"/>
  <c r="H22" i="2" s="1"/>
  <c r="B21" i="2"/>
  <c r="F21" i="2" s="1"/>
  <c r="H21" i="2" s="1"/>
  <c r="B20" i="2"/>
  <c r="F20" i="2" s="1"/>
  <c r="H20" i="2" s="1"/>
  <c r="B19" i="2"/>
  <c r="F19" i="2" s="1"/>
  <c r="H19" i="2" s="1"/>
  <c r="B18" i="2"/>
  <c r="F18" i="2" s="1"/>
  <c r="H18" i="2" s="1"/>
  <c r="B17" i="2"/>
  <c r="F17" i="2" s="1"/>
  <c r="H17" i="2" s="1"/>
  <c r="B16" i="2"/>
  <c r="F16" i="2" s="1"/>
  <c r="H16" i="2" s="1"/>
  <c r="B15" i="2"/>
  <c r="F15" i="2" s="1"/>
  <c r="H15" i="2" s="1"/>
  <c r="B14" i="2"/>
  <c r="F14" i="2" s="1"/>
  <c r="H14" i="2" s="1"/>
  <c r="H19" i="34" l="1"/>
  <c r="H27" i="16"/>
  <c r="H27" i="21"/>
  <c r="H25" i="54"/>
  <c r="H21" i="7"/>
  <c r="H31" i="50"/>
  <c r="H27" i="59"/>
  <c r="H27" i="58"/>
  <c r="H27" i="49"/>
  <c r="H27" i="2"/>
  <c r="H27" i="8"/>
  <c r="H31" i="51"/>
  <c r="H38" i="5"/>
  <c r="H29" i="52"/>
  <c r="H27" i="55"/>
  <c r="B3" i="24"/>
  <c r="B3" i="56"/>
  <c r="H25" i="14"/>
  <c r="H25" i="24"/>
  <c r="H27" i="25"/>
  <c r="H23" i="30"/>
  <c r="H29" i="46"/>
  <c r="B3" i="10"/>
  <c r="B3" i="46"/>
  <c r="H25" i="45"/>
  <c r="B3" i="32"/>
  <c r="B3" i="64"/>
  <c r="B3" i="22"/>
  <c r="B3" i="54"/>
  <c r="H34" i="28"/>
  <c r="H27" i="56"/>
  <c r="B3" i="4"/>
  <c r="B3" i="40"/>
  <c r="H27" i="9"/>
  <c r="H27" i="11"/>
  <c r="H25" i="26"/>
  <c r="H25" i="41"/>
  <c r="B3" i="30"/>
  <c r="B3" i="62"/>
  <c r="H27" i="23"/>
  <c r="H19" i="31"/>
  <c r="B3" i="12"/>
  <c r="B3" i="48"/>
  <c r="H23" i="22"/>
  <c r="H25" i="15"/>
  <c r="H17" i="20"/>
  <c r="H27" i="57"/>
  <c r="B3" i="38"/>
  <c r="B3" i="7"/>
  <c r="B3" i="19"/>
  <c r="B3" i="27"/>
  <c r="B3" i="35"/>
  <c r="B3" i="43"/>
  <c r="B3" i="51"/>
  <c r="B3" i="59"/>
  <c r="B3" i="5"/>
  <c r="B3" i="13"/>
  <c r="B3" i="25"/>
  <c r="B3" i="33"/>
  <c r="B3" i="41"/>
  <c r="B3" i="49"/>
  <c r="B3" i="57"/>
  <c r="B3" i="65"/>
  <c r="B3" i="8"/>
  <c r="B3" i="20"/>
  <c r="B3" i="28"/>
  <c r="B3" i="36"/>
  <c r="B3" i="44"/>
  <c r="B3" i="52"/>
  <c r="B3" i="60"/>
  <c r="B3" i="3"/>
  <c r="B3" i="11"/>
  <c r="B3" i="23"/>
  <c r="B3" i="31"/>
  <c r="B3" i="39"/>
  <c r="B3" i="47"/>
  <c r="B3" i="55"/>
  <c r="B3" i="63"/>
  <c r="B3" i="6"/>
  <c r="B3" i="18"/>
  <c r="B3" i="26"/>
  <c r="B3" i="34"/>
  <c r="B3" i="42"/>
  <c r="B3" i="50"/>
  <c r="B3" i="58"/>
  <c r="B3" i="66"/>
  <c r="B3" i="9"/>
  <c r="B3" i="21"/>
  <c r="B3" i="29"/>
  <c r="B3" i="37"/>
  <c r="B3" i="45"/>
  <c r="B3" i="53"/>
</calcChain>
</file>

<file path=xl/sharedStrings.xml><?xml version="1.0" encoding="utf-8"?>
<sst xmlns="http://schemas.openxmlformats.org/spreadsheetml/2006/main" count="3264" uniqueCount="597">
  <si>
    <t>Toelichting</t>
  </si>
  <si>
    <t>Met behulp van deze spreadsheet kan voor een individuele gemeente het effect van de taakmutaties voor het jaar 2021 uit de meicirculaire 2021 worden berekend.</t>
  </si>
  <si>
    <t xml:space="preserve"> </t>
  </si>
  <si>
    <t>De taakmutaties uit de meicirculaire zijn in de volgende tabbladen opgenomen. Om de gevolgen van een taakmutatie voor een individuele gemeente te berekenen kunt u de geel gemarkeerde cel in het tabblad Jeugd invullen. U kunt hier, naar eigen inzicht, uitgaan van de in de maand mei 2021 meest actuele gegevens of van eigen ramingen van de aantallen eenheden in 2021.</t>
  </si>
  <si>
    <t>De bedragen per eenheid voor 2021 en verder kunnen bij volgende circulaires wijzigen als gevolg van nieuwe inzichten in de uitkeringsfactor 2021 en verder of de ontwikkelingen in de aantallen eenheden. De bedragen per eenheid van de taakmutaties 2021 en verder geven een indicatie van de definitieve mutaties van de bedragen per eenheid als gevolg van de taakmutaties.</t>
  </si>
  <si>
    <t>gemeentecode</t>
  </si>
  <si>
    <t>Gemeentenaam</t>
  </si>
  <si>
    <t>Aa en Hunze</t>
  </si>
  <si>
    <t>Aalsmeer</t>
  </si>
  <si>
    <t>Aalten</t>
  </si>
  <si>
    <t>Achtkarspelen</t>
  </si>
  <si>
    <t>Alblasserdam</t>
  </si>
  <si>
    <t>Albrandswaard</t>
  </si>
  <si>
    <t>Alkmaar</t>
  </si>
  <si>
    <t>Almelo</t>
  </si>
  <si>
    <t>Almere</t>
  </si>
  <si>
    <t>Alphen aan den Rijn</t>
  </si>
  <si>
    <t>Alphen-Chaam</t>
  </si>
  <si>
    <t>Altena</t>
  </si>
  <si>
    <t>Ameland</t>
  </si>
  <si>
    <t>Amersfoort</t>
  </si>
  <si>
    <t>Amstelveen</t>
  </si>
  <si>
    <t>Amsterdam</t>
  </si>
  <si>
    <t>Apeldoorn</t>
  </si>
  <si>
    <t>Arnhem</t>
  </si>
  <si>
    <t>Assen</t>
  </si>
  <si>
    <t>Asten</t>
  </si>
  <si>
    <t>Baarle-Nassau</t>
  </si>
  <si>
    <t>Baarn</t>
  </si>
  <si>
    <t>Barendrecht</t>
  </si>
  <si>
    <t>Barneveld</t>
  </si>
  <si>
    <t>Beek</t>
  </si>
  <si>
    <t>Beekdaelen</t>
  </si>
  <si>
    <t>Beemster</t>
  </si>
  <si>
    <t>Beesel</t>
  </si>
  <si>
    <t>Berg en Dal</t>
  </si>
  <si>
    <t>Bergeijk</t>
  </si>
  <si>
    <t>Bergen L</t>
  </si>
  <si>
    <t>Bergen NH</t>
  </si>
  <si>
    <t>Bergen op Zoom</t>
  </si>
  <si>
    <t>Berkelland</t>
  </si>
  <si>
    <t>Bernheze</t>
  </si>
  <si>
    <t>Best</t>
  </si>
  <si>
    <t>Beuningen</t>
  </si>
  <si>
    <t>Beverwijk</t>
  </si>
  <si>
    <t>Bladel</t>
  </si>
  <si>
    <t>Blaricum</t>
  </si>
  <si>
    <t>Bloemendaal</t>
  </si>
  <si>
    <t>Bodegraven-Reeuwijk</t>
  </si>
  <si>
    <t>Boekel</t>
  </si>
  <si>
    <t>Borger-Odoorn</t>
  </si>
  <si>
    <t>Borne</t>
  </si>
  <si>
    <t>Borsele</t>
  </si>
  <si>
    <t>Boxmeer</t>
  </si>
  <si>
    <t>Boxtel</t>
  </si>
  <si>
    <t>Breda</t>
  </si>
  <si>
    <t>Brielle</t>
  </si>
  <si>
    <t>Bronckhorst</t>
  </si>
  <si>
    <t>Brummen</t>
  </si>
  <si>
    <t>Brunssum</t>
  </si>
  <si>
    <t>Bunnik</t>
  </si>
  <si>
    <t>Bunschoten</t>
  </si>
  <si>
    <t>Buren</t>
  </si>
  <si>
    <t>Capelle aan den IJssel</t>
  </si>
  <si>
    <t>Castricum</t>
  </si>
  <si>
    <t>Coevorden</t>
  </si>
  <si>
    <t>Cranendonck</t>
  </si>
  <si>
    <t>Cuijk</t>
  </si>
  <si>
    <t>Culemborg</t>
  </si>
  <si>
    <t>Dalfsen</t>
  </si>
  <si>
    <t>Dantumadiel</t>
  </si>
  <si>
    <t>De Bilt</t>
  </si>
  <si>
    <t>De Fryske Marren</t>
  </si>
  <si>
    <t>De Ronde Venen</t>
  </si>
  <si>
    <t>De Wolden</t>
  </si>
  <si>
    <t>Delft</t>
  </si>
  <si>
    <t>Den Helder</t>
  </si>
  <si>
    <t>Deurne</t>
  </si>
  <si>
    <t>Deventer</t>
  </si>
  <si>
    <t>Diemen</t>
  </si>
  <si>
    <t>Dinkelland</t>
  </si>
  <si>
    <t>Doesburg</t>
  </si>
  <si>
    <t>Doetinchem</t>
  </si>
  <si>
    <t>Dongen</t>
  </si>
  <si>
    <t>Dordrecht</t>
  </si>
  <si>
    <t>Drechterland</t>
  </si>
  <si>
    <t>Drimmelen</t>
  </si>
  <si>
    <t>Dronten</t>
  </si>
  <si>
    <t>Druten</t>
  </si>
  <si>
    <t>Duiven</t>
  </si>
  <si>
    <t>Echt-Susteren</t>
  </si>
  <si>
    <t>Edam-Volendam</t>
  </si>
  <si>
    <t>Ede</t>
  </si>
  <si>
    <t>Eemnes</t>
  </si>
  <si>
    <t>Eemsdelta</t>
  </si>
  <si>
    <t>Eersel</t>
  </si>
  <si>
    <t>Eijsden-Margraten</t>
  </si>
  <si>
    <t>Eindhoven</t>
  </si>
  <si>
    <t>Elburg</t>
  </si>
  <si>
    <t>Emmen</t>
  </si>
  <si>
    <t>Enkhuizen</t>
  </si>
  <si>
    <t>Enschede</t>
  </si>
  <si>
    <t>Epe</t>
  </si>
  <si>
    <t>Ermelo</t>
  </si>
  <si>
    <t>Etten-Leur</t>
  </si>
  <si>
    <t>Geertruidenberg</t>
  </si>
  <si>
    <t>Geldrop-Mierlo</t>
  </si>
  <si>
    <t>Gemert-Bakel</t>
  </si>
  <si>
    <t>Gennep</t>
  </si>
  <si>
    <t>Gilze en Rijen</t>
  </si>
  <si>
    <t>Goeree-Overflakkee</t>
  </si>
  <si>
    <t>Goes</t>
  </si>
  <si>
    <t>Goirle</t>
  </si>
  <si>
    <t>Gooise Meren</t>
  </si>
  <si>
    <t>Gorinchem</t>
  </si>
  <si>
    <t>Gouda</t>
  </si>
  <si>
    <t>Grave</t>
  </si>
  <si>
    <t>Groningen</t>
  </si>
  <si>
    <t>Gulpen-Wittem</t>
  </si>
  <si>
    <t>Haaksbergen</t>
  </si>
  <si>
    <t>Haarlem</t>
  </si>
  <si>
    <t>Haarlemmermeer</t>
  </si>
  <si>
    <t>Halderberge</t>
  </si>
  <si>
    <t>Hardenberg</t>
  </si>
  <si>
    <t>Harderwijk</t>
  </si>
  <si>
    <t>Hardinxveld-Giessendam</t>
  </si>
  <si>
    <t>Harlingen</t>
  </si>
  <si>
    <t>Hattem</t>
  </si>
  <si>
    <t>Heemskerk</t>
  </si>
  <si>
    <t>Heemstede</t>
  </si>
  <si>
    <t>Heerde</t>
  </si>
  <si>
    <t>Heerenveen</t>
  </si>
  <si>
    <t>Heerhugowaard</t>
  </si>
  <si>
    <t>Heerlen</t>
  </si>
  <si>
    <t>Heeze-Leende</t>
  </si>
  <si>
    <t>Heiloo</t>
  </si>
  <si>
    <t>Hellendoorn</t>
  </si>
  <si>
    <t>Hellevoetsluis</t>
  </si>
  <si>
    <t>Helmond</t>
  </si>
  <si>
    <t>Hendrik-Ido-Ambacht</t>
  </si>
  <si>
    <t>Hengelo O</t>
  </si>
  <si>
    <t>Het Hogeland</t>
  </si>
  <si>
    <t>Heumen</t>
  </si>
  <si>
    <t>Heusden</t>
  </si>
  <si>
    <t>Hillegom</t>
  </si>
  <si>
    <t>Hilvarenbeek</t>
  </si>
  <si>
    <t>Hilversum</t>
  </si>
  <si>
    <t>Hoeksche Waard</t>
  </si>
  <si>
    <t>Hof van Twente</t>
  </si>
  <si>
    <t>Hollands Kroon</t>
  </si>
  <si>
    <t>Hoogeveen</t>
  </si>
  <si>
    <t>Hoorn</t>
  </si>
  <si>
    <t>Horst aan de Maas</t>
  </si>
  <si>
    <t>Houten</t>
  </si>
  <si>
    <t>Huizen</t>
  </si>
  <si>
    <t>Hulst</t>
  </si>
  <si>
    <t>IJsselstein</t>
  </si>
  <si>
    <t>Kaag en Braassem</t>
  </si>
  <si>
    <t>Kampen</t>
  </si>
  <si>
    <t>Kapelle</t>
  </si>
  <si>
    <t>Katwijk</t>
  </si>
  <si>
    <t>Kerkrade</t>
  </si>
  <si>
    <t>Koggenland</t>
  </si>
  <si>
    <t>Krimpen aan den IJssel</t>
  </si>
  <si>
    <t>Krimpenerwaard</t>
  </si>
  <si>
    <t>Laarbeek</t>
  </si>
  <si>
    <t>Landerd</t>
  </si>
  <si>
    <t>Landgraaf</t>
  </si>
  <si>
    <t>Landsmeer</t>
  </si>
  <si>
    <t>Langedijk</t>
  </si>
  <si>
    <t>Lansingerland</t>
  </si>
  <si>
    <t>Laren</t>
  </si>
  <si>
    <t>Leeuwarden</t>
  </si>
  <si>
    <t>Leiden</t>
  </si>
  <si>
    <t>Leiderdorp</t>
  </si>
  <si>
    <t>Leidschendam-Voorburg</t>
  </si>
  <si>
    <t>Lelystad</t>
  </si>
  <si>
    <t>Leudal</t>
  </si>
  <si>
    <t>Leusden</t>
  </si>
  <si>
    <t>Lingewaard</t>
  </si>
  <si>
    <t>Lisse</t>
  </si>
  <si>
    <t>Lochem</t>
  </si>
  <si>
    <t>Loon op Zand</t>
  </si>
  <si>
    <t>Lopik</t>
  </si>
  <si>
    <t>Losser</t>
  </si>
  <si>
    <t>Maasdriel</t>
  </si>
  <si>
    <t>Maasgouw</t>
  </si>
  <si>
    <t>Maassluis</t>
  </si>
  <si>
    <t>Maastricht</t>
  </si>
  <si>
    <t>Medemblik</t>
  </si>
  <si>
    <t>Meerssen</t>
  </si>
  <si>
    <t>Meierijstad</t>
  </si>
  <si>
    <t>Meppel</t>
  </si>
  <si>
    <t>Middelburg</t>
  </si>
  <si>
    <t>Midden Drenthe</t>
  </si>
  <si>
    <t>Midden-Delfland</t>
  </si>
  <si>
    <t>Midden-Groningen</t>
  </si>
  <si>
    <t>Mill en Sint Hubert</t>
  </si>
  <si>
    <t>Moerdijk</t>
  </si>
  <si>
    <t>Molenlanden</t>
  </si>
  <si>
    <t>Montferland</t>
  </si>
  <si>
    <t>Montfoort U</t>
  </si>
  <si>
    <t>Mook en Middelaar</t>
  </si>
  <si>
    <t>Neder-Betuwe</t>
  </si>
  <si>
    <t>Nederweert</t>
  </si>
  <si>
    <t>Nieuwegein</t>
  </si>
  <si>
    <t>Nieuwkoop</t>
  </si>
  <si>
    <t>Nijkerk</t>
  </si>
  <si>
    <t>Nijmegen</t>
  </si>
  <si>
    <t>Nissewaard</t>
  </si>
  <si>
    <t>Noardeast-Fryslân</t>
  </si>
  <si>
    <t>Noord-Beveland</t>
  </si>
  <si>
    <t>Noordenveld</t>
  </si>
  <si>
    <t>Noordoostpolder</t>
  </si>
  <si>
    <t>Noordwijk</t>
  </si>
  <si>
    <t>Nuenen c.a.</t>
  </si>
  <si>
    <t>Nunspeet</t>
  </si>
  <si>
    <t>Oegstgeest</t>
  </si>
  <si>
    <t>Oirschot</t>
  </si>
  <si>
    <t>Oisterwijk</t>
  </si>
  <si>
    <t>Oldambt</t>
  </si>
  <si>
    <t>Oldebroek</t>
  </si>
  <si>
    <t>Oldenzaal</t>
  </si>
  <si>
    <t>Olst-Wijhe</t>
  </si>
  <si>
    <t>Ommen</t>
  </si>
  <si>
    <t>Oost Gelre</t>
  </si>
  <si>
    <t>Oosterhout</t>
  </si>
  <si>
    <t>Ooststellingwerf</t>
  </si>
  <si>
    <t>Oostzaan</t>
  </si>
  <si>
    <t>Opmeer</t>
  </si>
  <si>
    <t>Opsterland</t>
  </si>
  <si>
    <t>Oss</t>
  </si>
  <si>
    <t>Oude IJsselstreek</t>
  </si>
  <si>
    <t>Ouder-Amstel</t>
  </si>
  <si>
    <t>Oudewater</t>
  </si>
  <si>
    <t>Overbetuwe</t>
  </si>
  <si>
    <t>Papendrecht</t>
  </si>
  <si>
    <t>Peel en Maas</t>
  </si>
  <si>
    <t>Pekela</t>
  </si>
  <si>
    <t>Pijnacker-Nootdorp</t>
  </si>
  <si>
    <t>Purmerend</t>
  </si>
  <si>
    <t>Putten</t>
  </si>
  <si>
    <t>Raalte</t>
  </si>
  <si>
    <t>Reimerswaal</t>
  </si>
  <si>
    <t>Renkum</t>
  </si>
  <si>
    <t>Renswoude</t>
  </si>
  <si>
    <t>Reusel-De Mierden</t>
  </si>
  <si>
    <t>Rheden</t>
  </si>
  <si>
    <t>Rhenen</t>
  </si>
  <si>
    <t>Ridderkerk</t>
  </si>
  <si>
    <t>Rijssen-Holten</t>
  </si>
  <si>
    <t>Rijswijk</t>
  </si>
  <si>
    <t>Roerdalen</t>
  </si>
  <si>
    <t>Roermond</t>
  </si>
  <si>
    <t>Roosendaal</t>
  </si>
  <si>
    <t>Rotterdam</t>
  </si>
  <si>
    <t>Rozendaal</t>
  </si>
  <si>
    <t>Rucphen</t>
  </si>
  <si>
    <t>Schagen</t>
  </si>
  <si>
    <t>Scherpenzeel</t>
  </si>
  <si>
    <t>Schiedam</t>
  </si>
  <si>
    <t>Schiermonnikoog</t>
  </si>
  <si>
    <t>Schouwen-Duiveland</t>
  </si>
  <si>
    <t>'s-Gravenhage</t>
  </si>
  <si>
    <t>'s-Hertogenbosch</t>
  </si>
  <si>
    <t>Simpelveld</t>
  </si>
  <si>
    <t>Sint-Anthonis</t>
  </si>
  <si>
    <t>Sint-Michielsgestel</t>
  </si>
  <si>
    <t>Sittard-Geleen</t>
  </si>
  <si>
    <t>Sliedrecht</t>
  </si>
  <si>
    <t>Sluis</t>
  </si>
  <si>
    <t>Smallingerland</t>
  </si>
  <si>
    <t>Soest</t>
  </si>
  <si>
    <t>Someren</t>
  </si>
  <si>
    <t>Son en Breugel</t>
  </si>
  <si>
    <t>Stadskanaal</t>
  </si>
  <si>
    <t>Staphorst</t>
  </si>
  <si>
    <t>Stede Broec</t>
  </si>
  <si>
    <t>Steenbergen</t>
  </si>
  <si>
    <t>Steenwijkerland</t>
  </si>
  <si>
    <t>Stein</t>
  </si>
  <si>
    <t>Stichtse Vecht</t>
  </si>
  <si>
    <t>Sudwest Fryslan</t>
  </si>
  <si>
    <t>Terneuzen</t>
  </si>
  <si>
    <t>Terschelling</t>
  </si>
  <si>
    <t>Texel</t>
  </si>
  <si>
    <t>Teylingen</t>
  </si>
  <si>
    <t>Tholen</t>
  </si>
  <si>
    <t>Tiel</t>
  </si>
  <si>
    <t>Tilburg</t>
  </si>
  <si>
    <t>Tubbergen</t>
  </si>
  <si>
    <t>Twenterand</t>
  </si>
  <si>
    <t>Tynaarlo</t>
  </si>
  <si>
    <t>Tytsjerksteradiel</t>
  </si>
  <si>
    <t>Uden</t>
  </si>
  <si>
    <t>Uitgeest</t>
  </si>
  <si>
    <t>Uithoorn</t>
  </si>
  <si>
    <t>Urk</t>
  </si>
  <si>
    <t>Utrecht</t>
  </si>
  <si>
    <t>Utrechtse Heuvelrug</t>
  </si>
  <si>
    <t>Vaals</t>
  </si>
  <si>
    <t>Valkenburg aan de Geul</t>
  </si>
  <si>
    <t>Valkenswaard</t>
  </si>
  <si>
    <t>Veendam</t>
  </si>
  <si>
    <t>Veenendaal</t>
  </si>
  <si>
    <t>Veere</t>
  </si>
  <si>
    <t>Veldhoven</t>
  </si>
  <si>
    <t>Velsen</t>
  </si>
  <si>
    <t>Venlo</t>
  </si>
  <si>
    <t>Venray</t>
  </si>
  <si>
    <t>Vijfheerenlanden</t>
  </si>
  <si>
    <t>Vlaardingen</t>
  </si>
  <si>
    <t>Vlieland</t>
  </si>
  <si>
    <t>Vlissingen</t>
  </si>
  <si>
    <t>Voerendaal</t>
  </si>
  <si>
    <t>Voorschoten</t>
  </si>
  <si>
    <t>Voorst</t>
  </si>
  <si>
    <t>Vught</t>
  </si>
  <si>
    <t>Waadhoeke</t>
  </si>
  <si>
    <t>Waalre</t>
  </si>
  <si>
    <t>Waalwijk</t>
  </si>
  <si>
    <t>Waddinxveen</t>
  </si>
  <si>
    <t>Wageningen</t>
  </si>
  <si>
    <t>Wassenaar</t>
  </si>
  <si>
    <t>Waterland</t>
  </si>
  <si>
    <t>Weert</t>
  </si>
  <si>
    <t>Weesp</t>
  </si>
  <si>
    <t>West Betuwe</t>
  </si>
  <si>
    <t>West Maas en Waal</t>
  </si>
  <si>
    <t>Westerkwartier</t>
  </si>
  <si>
    <t>Westerveld</t>
  </si>
  <si>
    <t>Westervoort</t>
  </si>
  <si>
    <t>Westerwolde</t>
  </si>
  <si>
    <t>Westland</t>
  </si>
  <si>
    <t>Weststellingwerf</t>
  </si>
  <si>
    <t>Westvoorne</t>
  </si>
  <si>
    <t>Wierden</t>
  </si>
  <si>
    <t>Wijchen</t>
  </si>
  <si>
    <t>Wijdemeren</t>
  </si>
  <si>
    <t>Wijk bij Duurstede</t>
  </si>
  <si>
    <t>Winterswijk</t>
  </si>
  <si>
    <t>Woensdrecht</t>
  </si>
  <si>
    <t>Woerden</t>
  </si>
  <si>
    <t>Wormerland</t>
  </si>
  <si>
    <t>Woudenberg</t>
  </si>
  <si>
    <t>Zaanstad</t>
  </si>
  <si>
    <t>Zaltbommel</t>
  </si>
  <si>
    <t>Zandvoort</t>
  </si>
  <si>
    <t>Zeewolde</t>
  </si>
  <si>
    <t>Zeist</t>
  </si>
  <si>
    <t>Zevenaar</t>
  </si>
  <si>
    <t>Zoetermeer</t>
  </si>
  <si>
    <t>Zoeterwoude</t>
  </si>
  <si>
    <t>Zuidplas</t>
  </si>
  <si>
    <t>Zundert</t>
  </si>
  <si>
    <t>Zutphen</t>
  </si>
  <si>
    <t>Zwartewaterland</t>
  </si>
  <si>
    <t>Zwijndrecht</t>
  </si>
  <si>
    <t>Zwolle</t>
  </si>
  <si>
    <t>Taakmutaties uitkeringsjaar 2021, stand meicirculaire 2021 (Jeugd)</t>
  </si>
  <si>
    <t>CBS</t>
  </si>
  <si>
    <t>Uitkeringsfactor</t>
  </si>
  <si>
    <t>Ontwikkeling macrobudget iusd jeugd verwerkt op basis van het aandeel van elke maastaf in de verdeling voor jeugdhulp</t>
  </si>
  <si>
    <t>Mutatie bedrag (mln €)</t>
  </si>
  <si>
    <t>Stand</t>
  </si>
  <si>
    <t>Door gemeente in te vullen of CBS nummer invullen</t>
  </si>
  <si>
    <t>Aantal</t>
  </si>
  <si>
    <t>b.p.e</t>
  </si>
  <si>
    <t>Bedrag in basis</t>
  </si>
  <si>
    <t>Uitkering</t>
  </si>
  <si>
    <t>jongeren &lt; 18 jaar</t>
  </si>
  <si>
    <t>x</t>
  </si>
  <si>
    <t>=</t>
  </si>
  <si>
    <t>eenouderhuishoudens</t>
  </si>
  <si>
    <t>jeugdigen in gezinnen met armoederisico</t>
  </si>
  <si>
    <t>basisonderwijsleerlingen met leerlingengewicht 0,3</t>
  </si>
  <si>
    <t>basisonderwijsleerlingen met leerlingengewicht 1,2</t>
  </si>
  <si>
    <t>gemiddeld gestandaardiseerd inkomen (huishoudens)</t>
  </si>
  <si>
    <t>gemiddeld gestandaardiseerd inkomen (hh met kinderen)</t>
  </si>
  <si>
    <t>ouders met langdurig psychisch medicijngebruik</t>
  </si>
  <si>
    <t>eenouderhuishoudens met 2 of meer kinderen</t>
  </si>
  <si>
    <t>bijstandshuishoudens met minderjarige kinderen</t>
  </si>
  <si>
    <t>bijstandsontvangers eenouderhuishoudens</t>
  </si>
  <si>
    <t>uitkeringsontvangers minus bijstandsontvangers</t>
  </si>
  <si>
    <t>Totaal</t>
  </si>
  <si>
    <t>Taakmutaties uitkeringsjaar 2021, stand meicirculaire 2021 (Maatschappelijke ondersteuning)</t>
  </si>
  <si>
    <t>Ontwikkeling macrobudget iusd Wmo verwerkt op basis van het aandeel van elke maastaf in de verdeling voor Wmo 2015</t>
  </si>
  <si>
    <t>inwoners</t>
  </si>
  <si>
    <t>kernen met minstens 500 adressen</t>
  </si>
  <si>
    <t>ouderen &gt; 64 jaar</t>
  </si>
  <si>
    <t>huishoudens met laag inkomen (drempel)</t>
  </si>
  <si>
    <t>eenpersoonshuishoudens</t>
  </si>
  <si>
    <t>klantenpotentieel lokaal</t>
  </si>
  <si>
    <t>omgevingsadressendichtheid (OAD)</t>
  </si>
  <si>
    <t>Wajong</t>
  </si>
  <si>
    <t>medicijngebruik met drempel</t>
  </si>
  <si>
    <t>Taakmutaties uitkeringsjaar 2021, stand meicirculaire 2021 (Inkomen en participatie)</t>
  </si>
  <si>
    <t>Ontwikkeling macrobudget iusd participatie verwerkt op basis van het aandeel van elke maastaf in de verdeling voor Re-integratie-klassiek</t>
  </si>
  <si>
    <t>re-integratie klassiek</t>
  </si>
  <si>
    <t>Ontwikkeling macrobudget iu Wmo verwerkt op basis van het aandeel van elke maastaf in de verdeling voor Wmo hulp bij het huishouden</t>
  </si>
  <si>
    <t>ouderen 75 t/m 84 jaar</t>
  </si>
  <si>
    <t>huishoudens met laag inkomen</t>
  </si>
  <si>
    <t>minderheden</t>
  </si>
  <si>
    <t>klantenpotentieel regionaal</t>
  </si>
  <si>
    <t>vast bedrag voor iedere gemeente</t>
  </si>
  <si>
    <t>inwoners &lt; 65 jaar</t>
  </si>
  <si>
    <t>ouderen 65 t/m 74 jaar</t>
  </si>
  <si>
    <t>ouderen 85 jaar en ouder</t>
  </si>
  <si>
    <t>eenpersoonshuishoudens 65 t/m 74 jaar</t>
  </si>
  <si>
    <t>eenpersoonshuishoudens 75 t/m 84 jaar</t>
  </si>
  <si>
    <t>eenpersoonshuishoudens 85 jaar en ouder</t>
  </si>
  <si>
    <t>huishoudens met laag inkomen 65 t/m 74 jaar</t>
  </si>
  <si>
    <t>huishoudens met laag inkomen 75 t/m 84 jaar</t>
  </si>
  <si>
    <t>huishoudens met laag inkomen 85 jaar en ouder</t>
  </si>
  <si>
    <t>gemiddeld gestandaardiseerd inkomen 65 t/m 74 jaar</t>
  </si>
  <si>
    <t>gemiddeld gestandaardiseerd inkomen 75 t/m 84 jaar</t>
  </si>
  <si>
    <t>gemiddeld gestandaardiseerd inkomen 85 jaar en ouder</t>
  </si>
  <si>
    <t>bedden</t>
  </si>
  <si>
    <t>Loon- en prijsbijstelling 2019 Inkomen en participatie</t>
  </si>
  <si>
    <t>mei 2019, § 2.2-7</t>
  </si>
  <si>
    <t>Re-integratie klassiek</t>
  </si>
  <si>
    <t>Loon- en prijsbijstelling 2019 Wmo2015</t>
  </si>
  <si>
    <t>mei 2019, § 2.2-8</t>
  </si>
  <si>
    <t>Loon- en prijsbijstelling 2019 WmoHV</t>
  </si>
  <si>
    <t>Loon- en prijsbijstelling Jeugdhulp</t>
  </si>
  <si>
    <t>mei 2019, § 2.2-13</t>
  </si>
  <si>
    <t>gemiddeld gestandaardiseerd inkomen (huishoudens met kinderen)</t>
  </si>
  <si>
    <t>Verrekening Voogdij/18+</t>
  </si>
  <si>
    <t>mei 2019, § 2.2-15</t>
  </si>
  <si>
    <t>Omdat het bedrag te klein is, vindt de verdeling plaats via de uitkeringsfactor.</t>
  </si>
  <si>
    <t>Verhoging leeftijdsgrenzen gezinshuizen</t>
  </si>
  <si>
    <t>mei 2019, § 2.2-16</t>
  </si>
  <si>
    <t>Taakmutaties uitkeringsjaar 2021, stand meicirculaire 2021 (Samenkracht en burgerparticipatie)</t>
  </si>
  <si>
    <t>Landelijke Vreemdelingenvoorzieningen</t>
  </si>
  <si>
    <t>mei 2019, § 2.2-18</t>
  </si>
  <si>
    <t>Ambulantisering in de ggz</t>
  </si>
  <si>
    <t>september 2019, § 2.2-4</t>
  </si>
  <si>
    <t>klantenpotentieellokaal</t>
  </si>
  <si>
    <t>Uitvoeringskosten SVB PGB trekkingsrechten WMO 2015</t>
  </si>
  <si>
    <t>september 2019, § 2.2-6-9</t>
  </si>
  <si>
    <t>Mobiliteitshulpmiddelen wlz</t>
  </si>
  <si>
    <t>september 2019, § 2.2-5</t>
  </si>
  <si>
    <t>Uitvoeringskosten SVB PGB trekkingsrechten Jeugdhulp</t>
  </si>
  <si>
    <t>Taakmutaties uitkeringsjaar 2021, stand meicirculaire 2021 (Bestuur en algemene ondersteuning)</t>
  </si>
  <si>
    <t>Donorwet</t>
  </si>
  <si>
    <t>september 2019, § 2.2-13</t>
  </si>
  <si>
    <t>Taakmutaties uitkeringsjaar 2021, stand meicirculaire 2021 (Samenkracht en Burgerparticipatie)</t>
  </si>
  <si>
    <t>Toezicht voorschoolse educatie</t>
  </si>
  <si>
    <t>mei 2020, § 2.2-6</t>
  </si>
  <si>
    <t>bijstandsontvangers</t>
  </si>
  <si>
    <t>Compensatieregeling Voogdij/18+</t>
  </si>
  <si>
    <t>mei 2020, § 2.2-7</t>
  </si>
  <si>
    <t>inwoners jongeren jonger dan 18 jaar</t>
  </si>
  <si>
    <t>basisonderwijsleerlingen met leerlingengewicht 0.3</t>
  </si>
  <si>
    <t>basisonderwijsleerlingen met leerlingengewicht 1.2</t>
  </si>
  <si>
    <t>gemiddeld gestandaardiseerd inkomen (particuliere hh)</t>
  </si>
  <si>
    <t>eenouderhuishoudens die bijstand ontvangen</t>
  </si>
  <si>
    <t>Taakmutaties uitkeringsjaar 2021, stand meicirculaire 2021 (Infrastructuur en gebiedsontwikkeling)</t>
  </si>
  <si>
    <t>Europese richtlijn energieprestatie gebouwen (EPBD III)</t>
  </si>
  <si>
    <t>mei 2020, § 2.2-12</t>
  </si>
  <si>
    <t>bedrijven</t>
  </si>
  <si>
    <t>woonruimten</t>
  </si>
  <si>
    <t>mei 2020, § 2.2-8</t>
  </si>
  <si>
    <t>Taakmutaties uitkeringsjaar 2021, stand meicirculaire 2021 (Cultuur en ontspanning)</t>
  </si>
  <si>
    <t>Lokale culturele voorzieningen</t>
  </si>
  <si>
    <t>bijlage aanvullende brief juni 2020, § 2.1-1</t>
  </si>
  <si>
    <t>opp. historische  kernen, &lt;40 ha</t>
  </si>
  <si>
    <t>opp. historische kernen, 40-64 ha</t>
  </si>
  <si>
    <t>opp. historische kernen, &gt;64 ha</t>
  </si>
  <si>
    <t>bewoonde oorden met historische kernen</t>
  </si>
  <si>
    <t>huishoudens</t>
  </si>
  <si>
    <t>Inhaalzorg Jeugdwet</t>
  </si>
  <si>
    <t>bijlage aanvullende brief juni 2020, § 2.1-2</t>
  </si>
  <si>
    <t>Inhaalzorg Wmo 2015</t>
  </si>
  <si>
    <t>bijlage aanvullende brief juni 2020, § 2.1-3</t>
  </si>
  <si>
    <t>kernen met 500 of meer adressen</t>
  </si>
  <si>
    <t>inwoners ouderen 65 jaar en ouder</t>
  </si>
  <si>
    <t>lage inkomens met drempel</t>
  </si>
  <si>
    <t>omgevingsadressendichtheid (oad)</t>
  </si>
  <si>
    <t>wajongeren</t>
  </si>
  <si>
    <t>september 2020, § 2.2-7a</t>
  </si>
  <si>
    <t>september 2020, § 2.2-7b</t>
  </si>
  <si>
    <t>Handhaving energielabel C kantoren</t>
  </si>
  <si>
    <t>september 2020, § 2.2-9</t>
  </si>
  <si>
    <t>Buurt- en dorpshuizen</t>
  </si>
  <si>
    <t>september 2020, § 2.2-4</t>
  </si>
  <si>
    <t>inwoners ouderen 75 t/m 84 jaar</t>
  </si>
  <si>
    <t>uitkeringsontvangers</t>
  </si>
  <si>
    <t>leerlingen VO</t>
  </si>
  <si>
    <t>land</t>
  </si>
  <si>
    <t>binnenwater</t>
  </si>
  <si>
    <t>meerkernigheid</t>
  </si>
  <si>
    <t>Vrijwilligersorganisaties</t>
  </si>
  <si>
    <t>september 2020, § 2.2-6</t>
  </si>
  <si>
    <t>september 2020, § 2.2-8</t>
  </si>
  <si>
    <t>Taakmutaties uitkeringsjaar 2021, stand meicirculaire 2021 (Openbare orde en veiligheid)</t>
  </si>
  <si>
    <t>Toezicht en handhaving</t>
  </si>
  <si>
    <t>september 2020, § 2.2-10</t>
  </si>
  <si>
    <t>omgevingsadressendichtheid met drempel</t>
  </si>
  <si>
    <t>Aanvullende pakket re-integratie</t>
  </si>
  <si>
    <t>december 2020, § 2.2-1</t>
  </si>
  <si>
    <t>Impuls Re-integratie</t>
  </si>
  <si>
    <t>Gemeentelijk schuldenbeleid</t>
  </si>
  <si>
    <t>december 2020, § 2.2-2</t>
  </si>
  <si>
    <t>Bijzondere bijstand</t>
  </si>
  <si>
    <t>Taakmutaties uitkeringsjaar 2021, stand meicirculaire 2021 (Bestuur en algemene onderstyeuning)</t>
  </si>
  <si>
    <t>Logisch ontwerp GBA</t>
  </si>
  <si>
    <t>december 2020, § 2.2-11</t>
  </si>
  <si>
    <t>Permanente registratie kiezers buitenland</t>
  </si>
  <si>
    <t>december 2020, § 2.2-9</t>
  </si>
  <si>
    <t>vast bedrag Den Haag</t>
  </si>
  <si>
    <t>Briefstembureau</t>
  </si>
  <si>
    <t>Vervangend briefstembewijs</t>
  </si>
  <si>
    <t>december 2020, § 2.2-10</t>
  </si>
  <si>
    <t>Persoonskaartenarchief</t>
  </si>
  <si>
    <t>december 2020, § 2.2-12</t>
  </si>
  <si>
    <t>Continuïteit van zorg</t>
  </si>
  <si>
    <t>december 2020, § 2.2-3</t>
  </si>
  <si>
    <t>Bijdrage MO en DiGiD</t>
  </si>
  <si>
    <t>december 2020, § 2.2-7</t>
  </si>
  <si>
    <t>Bijdrage BRP</t>
  </si>
  <si>
    <t>december 2020, § 2.2-6</t>
  </si>
  <si>
    <t>Bijdrage GDI</t>
  </si>
  <si>
    <t>december 2020, § 2.2-8</t>
  </si>
  <si>
    <t>Mobiliteitshulpmiddelen en roerende voorzieningen (nacalculatie)</t>
  </si>
  <si>
    <t>december 2020, § 2.2-4</t>
  </si>
  <si>
    <t>Compensatie quarantainekosten</t>
  </si>
  <si>
    <t>december 2020, § 2.2-5</t>
  </si>
  <si>
    <t>Tijdelijke Ondersteuning Noodzakelijke Kosten (TONK)</t>
  </si>
  <si>
    <t>bijlage brief maart 2021, § 2.1-1</t>
  </si>
  <si>
    <t>Taakmutaties uitkeringsjaar 2021, stand meicirculaire 2021 (Riolering en reiniging)</t>
  </si>
  <si>
    <t>Afvalinzameling</t>
  </si>
  <si>
    <t>bijlage brief maart 2021, § 2.1-4</t>
  </si>
  <si>
    <t>Perspectief jeugd en jongeren</t>
  </si>
  <si>
    <t>bijlage brief maart 2021, § 2.1-5</t>
  </si>
  <si>
    <t>Sociaal en Mentaal welzijn voor de Jeugd: Jongerenwerk</t>
  </si>
  <si>
    <t>bijlage brief maart 2021, § 2.1-6</t>
  </si>
  <si>
    <t>Sociaal en Mentaal welzijn voor de Jeugd: Mentale ondersteuning</t>
  </si>
  <si>
    <t>bijlage brief maart 2021, § 2.1-7</t>
  </si>
  <si>
    <t>Sociaal enMentaal welzijn voor de Jeugd: Activiteiten en ontmoetingen</t>
  </si>
  <si>
    <t>bijlage brief maart 2021, § 2.1-8</t>
  </si>
  <si>
    <t>Bestrijden eenzaamheid ouderen</t>
  </si>
  <si>
    <t>bijlage brief maart 2021, § 2.1-3</t>
  </si>
  <si>
    <t>Ondersteuning psychisch kwetsbaren en (verstandelijk) beperkten</t>
  </si>
  <si>
    <t>bijlage brief maart 2021, § 2.1-2</t>
  </si>
  <si>
    <t>Kernen met 500 of meer adressen</t>
  </si>
  <si>
    <t>Eenpersoonshuishoudens</t>
  </si>
  <si>
    <t>Klantenpotentieel lokaal</t>
  </si>
  <si>
    <t>Omgevingsadressendichtheid (oad)</t>
  </si>
  <si>
    <t>Aanpak problematiek jeugdzorg: Wachttijd specialistische jeugdzorg</t>
  </si>
  <si>
    <t>mei 2021, § 2.2-7</t>
  </si>
  <si>
    <t>Aanpak problematiek jeugdzorg: verdringing + lichte jeugszorgproblematiek</t>
  </si>
  <si>
    <t>Aanpak problematiek jeugdzorg: POH jeugd GGZ</t>
  </si>
  <si>
    <t>Compensatieregeling Voogdij 18+</t>
  </si>
  <si>
    <t>mei 2021, § 2.2-8</t>
  </si>
  <si>
    <t>Ketensysteem jeugd</t>
  </si>
  <si>
    <t>mei 2021, § 2.2-10</t>
  </si>
  <si>
    <t>Taakmutaties uitkeringsjaar 2021, stand meicirculaire 2021 (Volksgezondheid)</t>
  </si>
  <si>
    <t>Rijksvaccinatieprogramma Meningokokken</t>
  </si>
  <si>
    <t>mei 2021, § 2.2-13</t>
  </si>
  <si>
    <t>Rijksvaccinatieprogramma informed consent</t>
  </si>
  <si>
    <t>mei 2021, § 2.2-16</t>
  </si>
  <si>
    <t>Beter kenbaar</t>
  </si>
  <si>
    <t>mei 2021, § 2.2-17</t>
  </si>
  <si>
    <t>Handelsregister</t>
  </si>
  <si>
    <t>mei 2021, § 2.2-19</t>
  </si>
  <si>
    <t>mei 2021, § 2.2-20</t>
  </si>
  <si>
    <t>Versterking gemeentelijke anti-discriminatievoorzieningen</t>
  </si>
  <si>
    <t>mei 2021, § 2.2-21</t>
  </si>
  <si>
    <t>Prov</t>
  </si>
  <si>
    <t>Groep</t>
  </si>
  <si>
    <t>Naam</t>
  </si>
  <si>
    <t>ozb-waarde van de niet-woningen gedeeld door 1.000.000</t>
  </si>
  <si>
    <t>land *bodemfactor gemeente</t>
  </si>
  <si>
    <t>buitenwater</t>
  </si>
  <si>
    <t>oppervlakte bebouwing</t>
  </si>
  <si>
    <t>oppervlakte bebouwing woonkernen * bodemfactor woonkernen</t>
  </si>
  <si>
    <t>oppervlakte bebouwing buitengebied*bodemfactor buitengebied</t>
  </si>
  <si>
    <t>woonruimten * bodemfactor woonkernen</t>
  </si>
  <si>
    <t>historische waterwegen</t>
  </si>
  <si>
    <t>oeverlengte * bodemfactor gemeente</t>
  </si>
  <si>
    <t>(oeverlengte en 2*veen/kleiveengebied) * bfgemeente*dhfactor</t>
  </si>
  <si>
    <t>meerkernigheid * bodemfactor buitengebied</t>
  </si>
  <si>
    <t>vast bedrag voor Den Haag</t>
  </si>
  <si>
    <t>minderheden met drempel</t>
  </si>
  <si>
    <t>loonkostensubsidie</t>
  </si>
  <si>
    <t>inwoners jonger dan 65 jaar</t>
  </si>
  <si>
    <t>inwoners ouderen 65 t/m 74 jaar</t>
  </si>
  <si>
    <t>inwoners ouderen 85 jaar en ouder</t>
  </si>
  <si>
    <t>extra groei jongeren</t>
  </si>
  <si>
    <t>oppervlakte bebouwing woonkernen</t>
  </si>
  <si>
    <t>oppervlakte bebouwing buitengebied</t>
  </si>
  <si>
    <t>bewoonde oorden</t>
  </si>
  <si>
    <t>investeringsbudget stedelijke vernieuwing (a)</t>
  </si>
  <si>
    <t>investeringsbudget stedelijke vernieuwing (b)</t>
  </si>
  <si>
    <t>uitkeringsfactor</t>
  </si>
  <si>
    <r>
      <t xml:space="preserve">Handhaving Label C
</t>
    </r>
    <r>
      <rPr>
        <b/>
        <i/>
        <sz val="8"/>
        <color theme="0"/>
        <rFont val="Calibri"/>
        <family val="2"/>
      </rPr>
      <t>mei 2021, § 2.2-16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</si>
</sst>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 #,##0;&quot;€&quot;\ \-#,##0"/>
    <numFmt numFmtId="164" formatCode="0.000"/>
    <numFmt numFmtId="165" formatCode="&quot;€ &quot;#,##0.00&quot; &quot;"/>
    <numFmt numFmtId="166" formatCode="#,##0.0"/>
    <numFmt numFmtId="167" formatCode="&quot;€ &quot;#,##0.000"/>
    <numFmt numFmtId="168" formatCode="#,##0.000"/>
    <numFmt numFmtId="169" formatCode="&quot;€ &quot;#,##0&quot; &quot;"/>
    <numFmt numFmtId="170" formatCode="&quot; &quot;#,##0&quot; &quot;;&quot; &quot;&quot;-&quot;#,##0&quot; &quot;;&quot; &quot;&quot;-&quot;#&quot; &quot;;&quot; &quot;@&quot; &quot;"/>
    <numFmt numFmtId="171" formatCode="#,##0.00000000&quot; &quot;;&quot;-&quot;#,##0.00000000&quot; &quot;"/>
    <numFmt numFmtId="172" formatCode="0.000000"/>
    <numFmt numFmtId="173" formatCode="#,##0.0&quot; &quot;;&quot;-&quot;#,##0.0&quot; &quot;"/>
    <numFmt numFmtId="174" formatCode="#,##0.000&quot; &quot;;&quot;-&quot;#,##0.000&quot; &quot;"/>
    <numFmt numFmtId="175" formatCode="#,##0&quot; &quot;;&quot;-&quot;#,##0&quot; &quot;"/>
    <numFmt numFmtId="176" formatCode="#,##0.00&quot; &quot;;&quot;-&quot;#,##0.00&quot; &quot;"/>
    <numFmt numFmtId="177" formatCode="&quot; &quot;#,##0.00&quot; &quot;;&quot; &quot;&quot;-&quot;#,##0.00&quot; &quot;;&quot; &quot;&quot;-&quot;#&quot; &quot;;&quot; &quot;@&quot; &quot;"/>
    <numFmt numFmtId="178" formatCode="&quot;€&quot;\ #,##0"/>
  </numFmts>
  <fonts count="23"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0"/>
      <color rgb="FF000000"/>
      <name val="Arial"/>
      <family val="2"/>
    </font>
    <font>
      <b/>
      <sz val="10"/>
      <color rgb="FF000000"/>
      <name val="Arial"/>
      <family val="2"/>
    </font>
    <font>
      <b/>
      <sz val="12"/>
      <color rgb="FF000000"/>
      <name val="Verdana"/>
      <family val="2"/>
    </font>
    <font>
      <i/>
      <sz val="9"/>
      <color rgb="FF000000"/>
      <name val="Verdana"/>
      <family val="2"/>
    </font>
    <font>
      <sz val="9"/>
      <color rgb="FF000000"/>
      <name val="Verdana"/>
      <family val="2"/>
    </font>
    <font>
      <b/>
      <sz val="11"/>
      <color rgb="FF000000"/>
      <name val="Calibri"/>
      <family val="2"/>
    </font>
    <font>
      <i/>
      <sz val="11"/>
      <color rgb="FF000000"/>
      <name val="Calibri"/>
      <family val="2"/>
    </font>
    <font>
      <b/>
      <sz val="11"/>
      <color theme="0"/>
      <name val="Calibri"/>
      <family val="2"/>
    </font>
    <font>
      <b/>
      <i/>
      <sz val="8"/>
      <color theme="0"/>
      <name val="Calibri"/>
      <family val="2"/>
    </font>
  </fonts>
  <fills count="2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C000"/>
        <bgColor rgb="FFFFC000"/>
      </patternFill>
    </fill>
    <fill>
      <patternFill patternType="solid">
        <fgColor rgb="FFFFFF00"/>
        <bgColor rgb="FFFFFF00"/>
      </patternFill>
    </fill>
    <fill>
      <patternFill patternType="solid">
        <fgColor rgb="FFD9D9D9"/>
        <bgColor rgb="FFD9D9D9"/>
      </patternFill>
    </fill>
    <fill>
      <patternFill patternType="solid">
        <fgColor rgb="FFBFBFBF"/>
        <bgColor rgb="FFBFBFBF"/>
      </patternFill>
    </fill>
    <fill>
      <patternFill patternType="solid">
        <fgColor theme="0"/>
        <bgColor indexed="64"/>
      </patternFill>
    </fill>
    <fill>
      <patternFill patternType="solid">
        <fgColor theme="9"/>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499984740745262"/>
        <bgColor indexed="64"/>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1">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77" fontId="1" fillId="0"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14" fillId="0" borderId="0"/>
    <xf numFmtId="0" fontId="1" fillId="0" borderId="0"/>
    <xf numFmtId="0" fontId="1" fillId="0" borderId="0"/>
    <xf numFmtId="0" fontId="4" fillId="0" borderId="0"/>
  </cellStyleXfs>
  <cellXfs count="94">
    <xf numFmtId="0" fontId="0" fillId="0" borderId="0" xfId="0"/>
    <xf numFmtId="0" fontId="15" fillId="9" borderId="2" xfId="0" applyFont="1" applyFill="1" applyBorder="1" applyAlignment="1">
      <alignment vertical="top" wrapText="1"/>
    </xf>
    <xf numFmtId="0" fontId="0" fillId="9" borderId="3" xfId="0" applyFill="1" applyBorder="1" applyAlignment="1">
      <alignment vertical="top" wrapText="1"/>
    </xf>
    <xf numFmtId="0" fontId="0" fillId="9" borderId="4" xfId="0" applyFill="1" applyBorder="1" applyAlignment="1">
      <alignment vertical="top" wrapText="1"/>
    </xf>
    <xf numFmtId="0" fontId="0" fillId="9" borderId="5" xfId="0" applyFill="1" applyBorder="1" applyAlignment="1">
      <alignment vertical="top" wrapText="1"/>
    </xf>
    <xf numFmtId="0" fontId="0" fillId="9" borderId="0" xfId="0" applyFill="1" applyBorder="1" applyAlignment="1">
      <alignment vertical="top" wrapText="1"/>
    </xf>
    <xf numFmtId="0" fontId="0" fillId="9" borderId="6" xfId="0" applyFill="1" applyBorder="1" applyAlignment="1">
      <alignment vertical="top" wrapText="1"/>
    </xf>
    <xf numFmtId="0" fontId="16" fillId="0" borderId="0" xfId="0" applyFont="1" applyFill="1" applyBorder="1" applyProtection="1"/>
    <xf numFmtId="0" fontId="0" fillId="0" borderId="0" xfId="0" applyFill="1" applyBorder="1"/>
    <xf numFmtId="0" fontId="0" fillId="11" borderId="9" xfId="0" applyFont="1" applyFill="1" applyBorder="1" applyProtection="1"/>
    <xf numFmtId="0" fontId="14" fillId="0" borderId="0" xfId="0" applyFont="1"/>
    <xf numFmtId="164" fontId="14" fillId="0" borderId="0" xfId="0" applyNumberFormat="1" applyFont="1" applyAlignment="1">
      <alignment horizontal="right"/>
    </xf>
    <xf numFmtId="0" fontId="15" fillId="0" borderId="0" xfId="0" applyFont="1" applyFill="1" applyBorder="1" applyProtection="1"/>
    <xf numFmtId="0" fontId="15" fillId="0" borderId="0" xfId="0" applyFont="1"/>
    <xf numFmtId="0" fontId="0" fillId="0" borderId="0" xfId="0" applyFill="1"/>
    <xf numFmtId="164" fontId="0" fillId="0" borderId="0" xfId="0" applyNumberFormat="1" applyAlignment="1">
      <alignment horizontal="right"/>
    </xf>
    <xf numFmtId="0" fontId="14" fillId="0" borderId="0" xfId="17" applyFont="1" applyFill="1"/>
    <xf numFmtId="0" fontId="17" fillId="0" borderId="0" xfId="0" applyFont="1" applyAlignment="1" applyProtection="1">
      <alignment horizontal="right"/>
    </xf>
    <xf numFmtId="164" fontId="17" fillId="0" borderId="0" xfId="0" applyNumberFormat="1" applyFont="1" applyAlignment="1" applyProtection="1">
      <alignment horizontal="right"/>
    </xf>
    <xf numFmtId="0" fontId="0" fillId="0" borderId="0" xfId="0" applyProtection="1">
      <protection locked="0"/>
    </xf>
    <xf numFmtId="3" fontId="0" fillId="0" borderId="0" xfId="0" applyNumberFormat="1"/>
    <xf numFmtId="164" fontId="18" fillId="0" borderId="0" xfId="0" applyNumberFormat="1" applyFont="1" applyAlignment="1" applyProtection="1">
      <alignment horizontal="center"/>
    </xf>
    <xf numFmtId="165" fontId="0" fillId="0" borderId="0" xfId="0" applyNumberFormat="1"/>
    <xf numFmtId="166" fontId="18" fillId="0" borderId="0" xfId="0" applyNumberFormat="1" applyFont="1" applyAlignment="1" applyProtection="1">
      <alignment horizontal="center"/>
    </xf>
    <xf numFmtId="4" fontId="15" fillId="0" borderId="0" xfId="0" applyNumberFormat="1" applyFont="1" applyFill="1" applyAlignment="1">
      <alignment vertical="center"/>
    </xf>
    <xf numFmtId="167" fontId="0" fillId="0" borderId="0" xfId="0" applyNumberFormat="1"/>
    <xf numFmtId="0" fontId="0" fillId="13" borderId="0" xfId="0" applyFont="1" applyFill="1" applyBorder="1" applyProtection="1"/>
    <xf numFmtId="0" fontId="0" fillId="12" borderId="0" xfId="0" applyFill="1" applyBorder="1"/>
    <xf numFmtId="168" fontId="0" fillId="0" borderId="0" xfId="0" applyNumberFormat="1"/>
    <xf numFmtId="0" fontId="14" fillId="0" borderId="0" xfId="16"/>
    <xf numFmtId="0" fontId="16" fillId="0" borderId="0" xfId="0" applyFont="1"/>
    <xf numFmtId="0" fontId="0" fillId="13" borderId="0" xfId="0" applyFill="1"/>
    <xf numFmtId="0" fontId="19" fillId="0" borderId="0" xfId="0" applyFont="1" applyFill="1" applyBorder="1" applyProtection="1"/>
    <xf numFmtId="0" fontId="0" fillId="0" borderId="0" xfId="0" applyFont="1" applyBorder="1"/>
    <xf numFmtId="0" fontId="0" fillId="0" borderId="0" xfId="16" applyFont="1" applyBorder="1"/>
    <xf numFmtId="0" fontId="19" fillId="0" borderId="0" xfId="0" applyFont="1" applyBorder="1"/>
    <xf numFmtId="0" fontId="0" fillId="0" borderId="0" xfId="0" applyFont="1" applyFill="1" applyBorder="1"/>
    <xf numFmtId="164" fontId="0" fillId="0" borderId="0" xfId="0" applyNumberFormat="1" applyFont="1" applyBorder="1" applyAlignment="1">
      <alignment horizontal="right"/>
    </xf>
    <xf numFmtId="0" fontId="0" fillId="0" borderId="0" xfId="17" applyFont="1" applyFill="1" applyBorder="1"/>
    <xf numFmtId="0" fontId="20" fillId="0" borderId="0" xfId="0" applyFont="1" applyBorder="1" applyAlignment="1" applyProtection="1">
      <alignment horizontal="right"/>
    </xf>
    <xf numFmtId="164" fontId="20" fillId="0" borderId="0" xfId="0" applyNumberFormat="1" applyFont="1" applyBorder="1" applyAlignment="1" applyProtection="1">
      <alignment horizontal="right"/>
    </xf>
    <xf numFmtId="168" fontId="0" fillId="0" borderId="0" xfId="0" applyNumberFormat="1" applyFont="1" applyBorder="1"/>
    <xf numFmtId="164" fontId="0" fillId="0" borderId="0" xfId="0" applyNumberFormat="1" applyFont="1" applyBorder="1" applyAlignment="1" applyProtection="1">
      <alignment horizontal="center"/>
    </xf>
    <xf numFmtId="165" fontId="0" fillId="0" borderId="0" xfId="0" applyNumberFormat="1" applyFont="1" applyBorder="1"/>
    <xf numFmtId="166" fontId="0" fillId="0" borderId="0" xfId="0" applyNumberFormat="1" applyFont="1" applyBorder="1" applyAlignment="1" applyProtection="1">
      <alignment horizontal="center"/>
    </xf>
    <xf numFmtId="169" fontId="0" fillId="0" borderId="0" xfId="0" applyNumberFormat="1" applyFont="1" applyBorder="1"/>
    <xf numFmtId="4" fontId="19" fillId="0" borderId="0" xfId="0" applyNumberFormat="1" applyFont="1" applyFill="1" applyBorder="1" applyAlignment="1">
      <alignment vertical="center"/>
    </xf>
    <xf numFmtId="169" fontId="19" fillId="0" borderId="0" xfId="0" applyNumberFormat="1" applyFont="1" applyBorder="1"/>
    <xf numFmtId="0" fontId="14" fillId="0" borderId="0" xfId="16" applyBorder="1"/>
    <xf numFmtId="4" fontId="14" fillId="0" borderId="0" xfId="16" applyNumberFormat="1"/>
    <xf numFmtId="3" fontId="0" fillId="0" borderId="0" xfId="0" applyNumberFormat="1" applyFont="1" applyBorder="1"/>
    <xf numFmtId="0" fontId="0" fillId="0" borderId="0" xfId="0" applyFont="1" applyFill="1" applyBorder="1" applyProtection="1">
      <protection locked="0"/>
    </xf>
    <xf numFmtId="0" fontId="0" fillId="0" borderId="0" xfId="16" applyFont="1" applyFill="1" applyBorder="1"/>
    <xf numFmtId="0" fontId="16" fillId="10" borderId="10" xfId="0" applyFont="1" applyFill="1" applyBorder="1" applyProtection="1"/>
    <xf numFmtId="0" fontId="0" fillId="10" borderId="11" xfId="0" applyFill="1" applyBorder="1"/>
    <xf numFmtId="0" fontId="0" fillId="10" borderId="12" xfId="0" applyFill="1" applyBorder="1"/>
    <xf numFmtId="0" fontId="19" fillId="0" borderId="0" xfId="0" applyFont="1"/>
    <xf numFmtId="0" fontId="0" fillId="0" borderId="0" xfId="0" applyFont="1" applyFill="1"/>
    <xf numFmtId="0" fontId="0" fillId="0" borderId="0" xfId="0" applyFont="1"/>
    <xf numFmtId="164" fontId="0" fillId="0" borderId="0" xfId="0" applyNumberFormat="1" applyFont="1" applyAlignment="1">
      <alignment horizontal="right"/>
    </xf>
    <xf numFmtId="0" fontId="0" fillId="0" borderId="0" xfId="17" applyFont="1" applyFill="1"/>
    <xf numFmtId="0" fontId="20" fillId="0" borderId="0" xfId="0" applyFont="1" applyAlignment="1" applyProtection="1">
      <alignment horizontal="right"/>
    </xf>
    <xf numFmtId="164" fontId="20" fillId="0" borderId="0" xfId="0" applyNumberFormat="1" applyFont="1" applyAlignment="1" applyProtection="1">
      <alignment horizontal="right"/>
    </xf>
    <xf numFmtId="0" fontId="0" fillId="0" borderId="0" xfId="0" applyFont="1" applyProtection="1">
      <protection locked="0"/>
    </xf>
    <xf numFmtId="3" fontId="0" fillId="0" borderId="0" xfId="0" applyNumberFormat="1" applyFont="1"/>
    <xf numFmtId="164" fontId="0" fillId="0" borderId="0" xfId="0" applyNumberFormat="1" applyFont="1" applyAlignment="1" applyProtection="1">
      <alignment horizontal="center"/>
    </xf>
    <xf numFmtId="165" fontId="0" fillId="0" borderId="0" xfId="0" applyNumberFormat="1" applyFont="1"/>
    <xf numFmtId="166" fontId="0" fillId="0" borderId="0" xfId="0" applyNumberFormat="1" applyFont="1" applyAlignment="1" applyProtection="1">
      <alignment horizontal="center"/>
    </xf>
    <xf numFmtId="4" fontId="19" fillId="0" borderId="0" xfId="0" applyNumberFormat="1" applyFont="1" applyFill="1" applyAlignment="1">
      <alignment vertical="center"/>
    </xf>
    <xf numFmtId="165" fontId="19" fillId="0" borderId="0" xfId="0" applyNumberFormat="1" applyFont="1"/>
    <xf numFmtId="0" fontId="19" fillId="0" borderId="0" xfId="0" applyFont="1" applyFill="1"/>
    <xf numFmtId="4" fontId="0" fillId="0" borderId="0" xfId="0" applyNumberFormat="1" applyFont="1" applyBorder="1"/>
    <xf numFmtId="170" fontId="0" fillId="0" borderId="0" xfId="7" applyNumberFormat="1" applyFont="1" applyFill="1" applyBorder="1" applyAlignment="1" applyProtection="1"/>
    <xf numFmtId="4" fontId="0" fillId="0" borderId="0" xfId="7" applyNumberFormat="1" applyFont="1" applyFill="1" applyBorder="1" applyAlignment="1" applyProtection="1"/>
    <xf numFmtId="4" fontId="0" fillId="0" borderId="0" xfId="0" applyNumberFormat="1"/>
    <xf numFmtId="172" fontId="0" fillId="0" borderId="0" xfId="7" applyNumberFormat="1" applyFont="1" applyFill="1" applyBorder="1" applyAlignment="1" applyProtection="1"/>
    <xf numFmtId="173" fontId="0" fillId="0" borderId="0" xfId="7" applyNumberFormat="1" applyFont="1" applyFill="1" applyBorder="1" applyAlignment="1" applyProtection="1"/>
    <xf numFmtId="174" fontId="0" fillId="0" borderId="0" xfId="7" applyNumberFormat="1" applyFont="1" applyFill="1" applyBorder="1" applyAlignment="1" applyProtection="1"/>
    <xf numFmtId="175" fontId="0" fillId="0" borderId="0" xfId="7" applyNumberFormat="1" applyFont="1" applyFill="1" applyBorder="1" applyAlignment="1" applyProtection="1"/>
    <xf numFmtId="176" fontId="0" fillId="0" borderId="0" xfId="7" applyNumberFormat="1" applyFont="1" applyFill="1" applyBorder="1" applyAlignment="1" applyProtection="1"/>
    <xf numFmtId="171" fontId="0" fillId="0" borderId="0" xfId="7" applyNumberFormat="1" applyFont="1" applyFill="1" applyBorder="1" applyAlignment="1" applyProtection="1"/>
    <xf numFmtId="0" fontId="0" fillId="14" borderId="0" xfId="0" applyFill="1"/>
    <xf numFmtId="0" fontId="0" fillId="17" borderId="0" xfId="0" applyFill="1" applyAlignment="1">
      <alignment horizontal="center"/>
    </xf>
    <xf numFmtId="0" fontId="21" fillId="18" borderId="0" xfId="0" applyFont="1" applyFill="1"/>
    <xf numFmtId="5" fontId="21" fillId="19" borderId="0" xfId="0" applyNumberFormat="1" applyFont="1" applyFill="1" applyAlignment="1">
      <alignment horizontal="center"/>
    </xf>
    <xf numFmtId="0" fontId="21" fillId="16" borderId="0" xfId="0" applyFont="1" applyFill="1" applyAlignment="1">
      <alignment horizontal="center" vertical="center"/>
    </xf>
    <xf numFmtId="0" fontId="21" fillId="16" borderId="0" xfId="0" applyFont="1" applyFill="1" applyAlignment="1">
      <alignment vertical="center"/>
    </xf>
    <xf numFmtId="0" fontId="21" fillId="15" borderId="0" xfId="0" applyFont="1" applyFill="1" applyAlignment="1">
      <alignment horizontal="center" vertical="center"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16" fillId="10" borderId="9" xfId="0" applyFont="1" applyFill="1" applyBorder="1" applyAlignment="1" applyProtection="1">
      <alignment horizontal="left"/>
    </xf>
    <xf numFmtId="0" fontId="16" fillId="10" borderId="9" xfId="0" applyFont="1" applyFill="1" applyBorder="1" applyProtection="1"/>
    <xf numFmtId="5" fontId="0" fillId="14" borderId="0" xfId="0" applyNumberFormat="1" applyFill="1"/>
    <xf numFmtId="178" fontId="0" fillId="14" borderId="0" xfId="0" applyNumberFormat="1" applyFill="1"/>
  </cellXfs>
  <cellStyles count="21">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xfId="7" xr:uid="{00000000-0005-0000-0000-000006000000}"/>
    <cellStyle name="Footnote" xfId="8" xr:uid="{00000000-0005-0000-0000-000007000000}"/>
    <cellStyle name="Good" xfId="9" xr:uid="{00000000-0005-0000-0000-000008000000}"/>
    <cellStyle name="Heading (user)" xfId="10" xr:uid="{00000000-0005-0000-0000-000009000000}"/>
    <cellStyle name="Heading 1" xfId="11" xr:uid="{00000000-0005-0000-0000-00000A000000}"/>
    <cellStyle name="Heading 2" xfId="12" xr:uid="{00000000-0005-0000-0000-00000B000000}"/>
    <cellStyle name="Hyperlink" xfId="13" xr:uid="{00000000-0005-0000-0000-00000C000000}"/>
    <cellStyle name="Neutral" xfId="14" xr:uid="{00000000-0005-0000-0000-00000D000000}"/>
    <cellStyle name="Note" xfId="15" xr:uid="{00000000-0005-0000-0000-00000E000000}"/>
    <cellStyle name="Standaard" xfId="0" builtinId="0" customBuiltin="1"/>
    <cellStyle name="Standaard 2" xfId="16" xr:uid="{00000000-0005-0000-0000-000010000000}"/>
    <cellStyle name="Standaard_Mec99, Verzameltabel 00 3" xfId="17" xr:uid="{00000000-0005-0000-0000-000011000000}"/>
    <cellStyle name="Status" xfId="18" xr:uid="{00000000-0005-0000-0000-000012000000}"/>
    <cellStyle name="Text" xfId="19" xr:uid="{00000000-0005-0000-0000-000013000000}"/>
    <cellStyle name="Warning"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A01E-671C-460D-89DC-FC26E074E2E8}">
  <dimension ref="A1:F356"/>
  <sheetViews>
    <sheetView tabSelected="1" workbookViewId="0">
      <selection activeCell="J5" sqref="J5"/>
    </sheetView>
  </sheetViews>
  <sheetFormatPr defaultColWidth="9.109375" defaultRowHeight="14.4" x14ac:dyDescent="0.3"/>
  <cols>
    <col min="1" max="1" width="8.88671875" style="81" bestFit="1" customWidth="1"/>
    <col min="2" max="2" width="9.5546875" style="81" bestFit="1" customWidth="1"/>
    <col min="3" max="3" width="23.88671875" style="81" bestFit="1" customWidth="1"/>
    <col min="4" max="4" width="19.6640625" style="81" bestFit="1" customWidth="1"/>
    <col min="5" max="5" width="14.109375" style="81" bestFit="1" customWidth="1"/>
    <col min="6" max="6" width="23" style="81" bestFit="1" customWidth="1"/>
    <col min="7" max="16384" width="9.109375" style="81"/>
  </cols>
  <sheetData>
    <row r="1" spans="1:6" ht="24.6" x14ac:dyDescent="0.3">
      <c r="A1" s="85" t="s">
        <v>360</v>
      </c>
      <c r="B1" s="85" t="s">
        <v>569</v>
      </c>
      <c r="C1" s="86" t="s">
        <v>571</v>
      </c>
      <c r="D1" s="85" t="s">
        <v>595</v>
      </c>
      <c r="E1" s="85" t="s">
        <v>460</v>
      </c>
      <c r="F1" s="87" t="s">
        <v>596</v>
      </c>
    </row>
    <row r="2" spans="1:6" x14ac:dyDescent="0.3">
      <c r="A2" s="82">
        <v>1979</v>
      </c>
      <c r="B2" s="82">
        <v>1</v>
      </c>
      <c r="C2" s="83" t="s">
        <v>94</v>
      </c>
      <c r="D2" s="82">
        <v>1.6759999999999999</v>
      </c>
      <c r="E2" s="82">
        <v>3693</v>
      </c>
      <c r="F2" s="84">
        <f>(E2*0.48)*D2</f>
        <v>2970.9446399999997</v>
      </c>
    </row>
    <row r="3" spans="1:6" x14ac:dyDescent="0.3">
      <c r="A3" s="82">
        <v>14</v>
      </c>
      <c r="B3" s="82">
        <v>1</v>
      </c>
      <c r="C3" s="83" t="s">
        <v>117</v>
      </c>
      <c r="D3" s="82">
        <v>1.6759999999999999</v>
      </c>
      <c r="E3" s="82">
        <v>25192</v>
      </c>
      <c r="F3" s="84">
        <f>(E3*0.48)*D3</f>
        <v>20266.460159999999</v>
      </c>
    </row>
    <row r="4" spans="1:6" x14ac:dyDescent="0.3">
      <c r="A4" s="82">
        <v>1966</v>
      </c>
      <c r="B4" s="82">
        <v>1</v>
      </c>
      <c r="C4" s="83" t="s">
        <v>141</v>
      </c>
      <c r="D4" s="82">
        <v>1.6759999999999999</v>
      </c>
      <c r="E4" s="82">
        <v>4755</v>
      </c>
      <c r="F4" s="84">
        <f>(E4*0.48)*D4</f>
        <v>3825.3024</v>
      </c>
    </row>
    <row r="5" spans="1:6" x14ac:dyDescent="0.3">
      <c r="A5" s="82">
        <v>1952</v>
      </c>
      <c r="B5" s="82">
        <v>1</v>
      </c>
      <c r="C5" s="83" t="s">
        <v>196</v>
      </c>
      <c r="D5" s="82">
        <v>1.6759999999999999</v>
      </c>
      <c r="E5" s="82">
        <v>5251</v>
      </c>
      <c r="F5" s="84">
        <f>(E5*0.48)*D5</f>
        <v>4224.3244800000002</v>
      </c>
    </row>
    <row r="6" spans="1:6" x14ac:dyDescent="0.3">
      <c r="A6" s="82">
        <v>1895</v>
      </c>
      <c r="B6" s="82">
        <v>1</v>
      </c>
      <c r="C6" s="83" t="s">
        <v>220</v>
      </c>
      <c r="D6" s="82">
        <v>1.6759999999999999</v>
      </c>
      <c r="E6" s="82">
        <v>3294</v>
      </c>
      <c r="F6" s="84">
        <f>(E6*0.48)*D6</f>
        <v>2649.9571199999996</v>
      </c>
    </row>
    <row r="7" spans="1:6" x14ac:dyDescent="0.3">
      <c r="A7" s="82">
        <v>765</v>
      </c>
      <c r="B7" s="82">
        <v>1</v>
      </c>
      <c r="C7" s="83" t="s">
        <v>238</v>
      </c>
      <c r="D7" s="82">
        <v>1.6759999999999999</v>
      </c>
      <c r="E7" s="82">
        <v>854</v>
      </c>
      <c r="F7" s="84">
        <f>(E7*0.48)*D7</f>
        <v>687.02591999999993</v>
      </c>
    </row>
    <row r="8" spans="1:6" x14ac:dyDescent="0.3">
      <c r="A8" s="82">
        <v>37</v>
      </c>
      <c r="B8" s="82">
        <v>1</v>
      </c>
      <c r="C8" s="83" t="s">
        <v>275</v>
      </c>
      <c r="D8" s="82">
        <v>1.6759999999999999</v>
      </c>
      <c r="E8" s="82">
        <v>2833</v>
      </c>
      <c r="F8" s="84">
        <f>(E8*0.48)*D8</f>
        <v>2279.0918399999996</v>
      </c>
    </row>
    <row r="9" spans="1:6" x14ac:dyDescent="0.3">
      <c r="A9" s="82">
        <v>47</v>
      </c>
      <c r="B9" s="82">
        <v>1</v>
      </c>
      <c r="C9" s="83" t="s">
        <v>303</v>
      </c>
      <c r="D9" s="82">
        <v>1.6759999999999999</v>
      </c>
      <c r="E9" s="82">
        <v>2180</v>
      </c>
      <c r="F9" s="84">
        <f>(E9*0.48)*D9</f>
        <v>1753.7663999999997</v>
      </c>
    </row>
    <row r="10" spans="1:6" x14ac:dyDescent="0.3">
      <c r="A10" s="82">
        <v>1969</v>
      </c>
      <c r="B10" s="82">
        <v>1</v>
      </c>
      <c r="C10" s="83" t="s">
        <v>329</v>
      </c>
      <c r="D10" s="82">
        <v>1.6759999999999999</v>
      </c>
      <c r="E10" s="82">
        <v>6867</v>
      </c>
      <c r="F10" s="84">
        <f>(E10*0.48)*D10</f>
        <v>5524.3641599999992</v>
      </c>
    </row>
    <row r="11" spans="1:6" x14ac:dyDescent="0.3">
      <c r="A11" s="82">
        <v>1950</v>
      </c>
      <c r="B11" s="82">
        <v>1</v>
      </c>
      <c r="C11" s="83" t="s">
        <v>332</v>
      </c>
      <c r="D11" s="82">
        <v>1.6759999999999999</v>
      </c>
      <c r="E11" s="82">
        <v>2569</v>
      </c>
      <c r="F11" s="84">
        <f>(E11*0.48)*D11</f>
        <v>2066.7091199999995</v>
      </c>
    </row>
    <row r="12" spans="1:6" x14ac:dyDescent="0.3">
      <c r="A12" s="82">
        <v>59</v>
      </c>
      <c r="B12" s="82">
        <v>2</v>
      </c>
      <c r="C12" s="83" t="s">
        <v>10</v>
      </c>
      <c r="D12" s="82">
        <v>1.6759999999999999</v>
      </c>
      <c r="E12" s="82">
        <v>2835</v>
      </c>
      <c r="F12" s="84">
        <f>(E12*0.48)*D12</f>
        <v>2280.7007999999996</v>
      </c>
    </row>
    <row r="13" spans="1:6" x14ac:dyDescent="0.3">
      <c r="A13" s="82">
        <v>60</v>
      </c>
      <c r="B13" s="82">
        <v>2</v>
      </c>
      <c r="C13" s="83" t="s">
        <v>19</v>
      </c>
      <c r="D13" s="82">
        <v>1.6759999999999999</v>
      </c>
      <c r="E13" s="82">
        <v>604</v>
      </c>
      <c r="F13" s="84">
        <f>(E13*0.48)*D13</f>
        <v>485.90591999999998</v>
      </c>
    </row>
    <row r="14" spans="1:6" x14ac:dyDescent="0.3">
      <c r="A14" s="82">
        <v>1891</v>
      </c>
      <c r="B14" s="82">
        <v>2</v>
      </c>
      <c r="C14" s="83" t="s">
        <v>70</v>
      </c>
      <c r="D14" s="82">
        <v>1.6759999999999999</v>
      </c>
      <c r="E14" s="82">
        <v>1677</v>
      </c>
      <c r="F14" s="84">
        <f>(E14*0.48)*D14</f>
        <v>1349.1129599999999</v>
      </c>
    </row>
    <row r="15" spans="1:6" x14ac:dyDescent="0.3">
      <c r="A15" s="82">
        <v>1940</v>
      </c>
      <c r="B15" s="82">
        <v>2</v>
      </c>
      <c r="C15" s="83" t="s">
        <v>72</v>
      </c>
      <c r="D15" s="82">
        <v>1.6759999999999999</v>
      </c>
      <c r="E15" s="82">
        <v>6710</v>
      </c>
      <c r="F15" s="84">
        <f>(E15*0.48)*D15</f>
        <v>5398.0607999999993</v>
      </c>
    </row>
    <row r="16" spans="1:6" x14ac:dyDescent="0.3">
      <c r="A16" s="82">
        <v>72</v>
      </c>
      <c r="B16" s="82">
        <v>2</v>
      </c>
      <c r="C16" s="83" t="s">
        <v>126</v>
      </c>
      <c r="D16" s="82">
        <v>1.6759999999999999</v>
      </c>
      <c r="E16" s="82">
        <v>1716</v>
      </c>
      <c r="F16" s="84">
        <f>(E16*0.48)*D16</f>
        <v>1380.48768</v>
      </c>
    </row>
    <row r="17" spans="1:6" x14ac:dyDescent="0.3">
      <c r="A17" s="82">
        <v>74</v>
      </c>
      <c r="B17" s="82">
        <v>2</v>
      </c>
      <c r="C17" s="83" t="s">
        <v>131</v>
      </c>
      <c r="D17" s="82">
        <v>1.6759999999999999</v>
      </c>
      <c r="E17" s="82">
        <v>5881</v>
      </c>
      <c r="F17" s="84">
        <f>(E17*0.48)*D17</f>
        <v>4731.1468800000002</v>
      </c>
    </row>
    <row r="18" spans="1:6" x14ac:dyDescent="0.3">
      <c r="A18" s="82">
        <v>80</v>
      </c>
      <c r="B18" s="82">
        <v>2</v>
      </c>
      <c r="C18" s="83" t="s">
        <v>172</v>
      </c>
      <c r="D18" s="82">
        <v>1.6759999999999999</v>
      </c>
      <c r="E18" s="82">
        <v>12701</v>
      </c>
      <c r="F18" s="84">
        <f>(E18*0.48)*D18</f>
        <v>10217.70048</v>
      </c>
    </row>
    <row r="19" spans="1:6" x14ac:dyDescent="0.3">
      <c r="A19" s="82">
        <v>1970</v>
      </c>
      <c r="B19" s="82">
        <v>2</v>
      </c>
      <c r="C19" s="83" t="s">
        <v>210</v>
      </c>
      <c r="D19" s="82">
        <v>1.6759999999999999</v>
      </c>
      <c r="E19" s="82">
        <v>4633</v>
      </c>
      <c r="F19" s="84">
        <f>(E19*0.48)*D19</f>
        <v>3727.1558399999994</v>
      </c>
    </row>
    <row r="20" spans="1:6" x14ac:dyDescent="0.3">
      <c r="A20" s="82">
        <v>85</v>
      </c>
      <c r="B20" s="82">
        <v>2</v>
      </c>
      <c r="C20" s="83" t="s">
        <v>227</v>
      </c>
      <c r="D20" s="82">
        <v>1.6759999999999999</v>
      </c>
      <c r="E20" s="82">
        <v>2739</v>
      </c>
      <c r="F20" s="84">
        <f>(E20*0.48)*D20</f>
        <v>2203.4707199999998</v>
      </c>
    </row>
    <row r="21" spans="1:6" x14ac:dyDescent="0.3">
      <c r="A21" s="82">
        <v>86</v>
      </c>
      <c r="B21" s="82">
        <v>2</v>
      </c>
      <c r="C21" s="83" t="s">
        <v>230</v>
      </c>
      <c r="D21" s="82">
        <v>1.6759999999999999</v>
      </c>
      <c r="E21" s="82">
        <v>3346</v>
      </c>
      <c r="F21" s="84">
        <f>(E21*0.48)*D21</f>
        <v>2691.7900799999998</v>
      </c>
    </row>
    <row r="22" spans="1:6" x14ac:dyDescent="0.3">
      <c r="A22" s="82">
        <v>88</v>
      </c>
      <c r="B22" s="82">
        <v>2</v>
      </c>
      <c r="C22" s="83" t="s">
        <v>261</v>
      </c>
      <c r="D22" s="82">
        <v>1.6759999999999999</v>
      </c>
      <c r="E22" s="82">
        <v>161</v>
      </c>
      <c r="F22" s="84">
        <f>(E22*0.48)*D22</f>
        <v>129.52127999999999</v>
      </c>
    </row>
    <row r="23" spans="1:6" x14ac:dyDescent="0.3">
      <c r="A23" s="82">
        <v>90</v>
      </c>
      <c r="B23" s="82">
        <v>2</v>
      </c>
      <c r="C23" s="83" t="s">
        <v>271</v>
      </c>
      <c r="D23" s="82">
        <v>1.6759999999999999</v>
      </c>
      <c r="E23" s="82">
        <v>5288</v>
      </c>
      <c r="F23" s="84">
        <f>(E23*0.48)*D23</f>
        <v>4254.0902399999995</v>
      </c>
    </row>
    <row r="24" spans="1:6" x14ac:dyDescent="0.3">
      <c r="A24" s="82">
        <v>1900</v>
      </c>
      <c r="B24" s="82">
        <v>2</v>
      </c>
      <c r="C24" s="83" t="s">
        <v>282</v>
      </c>
      <c r="D24" s="82">
        <v>1.6759999999999999</v>
      </c>
      <c r="E24" s="82">
        <v>10903</v>
      </c>
      <c r="F24" s="84">
        <f>(E24*0.48)*D24</f>
        <v>8771.2454399999988</v>
      </c>
    </row>
    <row r="25" spans="1:6" x14ac:dyDescent="0.3">
      <c r="A25" s="82">
        <v>93</v>
      </c>
      <c r="B25" s="82">
        <v>2</v>
      </c>
      <c r="C25" s="83" t="s">
        <v>284</v>
      </c>
      <c r="D25" s="82">
        <v>1.6759999999999999</v>
      </c>
      <c r="E25" s="82">
        <v>858</v>
      </c>
      <c r="F25" s="84">
        <f>(E25*0.48)*D25</f>
        <v>690.24383999999998</v>
      </c>
    </row>
    <row r="26" spans="1:6" x14ac:dyDescent="0.3">
      <c r="A26" s="82">
        <v>737</v>
      </c>
      <c r="B26" s="82">
        <v>2</v>
      </c>
      <c r="C26" s="83" t="s">
        <v>293</v>
      </c>
      <c r="D26" s="82">
        <v>1.6759999999999999</v>
      </c>
      <c r="E26" s="82">
        <v>3069</v>
      </c>
      <c r="F26" s="84">
        <f>(E26*0.48)*D26</f>
        <v>2468.9491199999998</v>
      </c>
    </row>
    <row r="27" spans="1:6" x14ac:dyDescent="0.3">
      <c r="A27" s="82">
        <v>96</v>
      </c>
      <c r="B27" s="82">
        <v>2</v>
      </c>
      <c r="C27" s="83" t="s">
        <v>312</v>
      </c>
      <c r="D27" s="82">
        <v>1.6759999999999999</v>
      </c>
      <c r="E27" s="82">
        <v>227</v>
      </c>
      <c r="F27" s="84">
        <f>(E27*0.48)*D27</f>
        <v>182.61695999999998</v>
      </c>
    </row>
    <row r="28" spans="1:6" x14ac:dyDescent="0.3">
      <c r="A28" s="82">
        <v>1949</v>
      </c>
      <c r="B28" s="82">
        <v>2</v>
      </c>
      <c r="C28" s="83" t="s">
        <v>318</v>
      </c>
      <c r="D28" s="82">
        <v>1.6759999999999999</v>
      </c>
      <c r="E28" s="82">
        <v>4787</v>
      </c>
      <c r="F28" s="84">
        <f>(E28*0.48)*D28</f>
        <v>3851.0457599999995</v>
      </c>
    </row>
    <row r="29" spans="1:6" x14ac:dyDescent="0.3">
      <c r="A29" s="82">
        <v>98</v>
      </c>
      <c r="B29" s="82">
        <v>2</v>
      </c>
      <c r="C29" s="83" t="s">
        <v>334</v>
      </c>
      <c r="D29" s="82">
        <v>1.6759999999999999</v>
      </c>
      <c r="E29" s="82">
        <v>2933</v>
      </c>
      <c r="F29" s="84">
        <f>(E29*0.48)*D29</f>
        <v>2359.5398399999999</v>
      </c>
    </row>
    <row r="30" spans="1:6" x14ac:dyDescent="0.3">
      <c r="A30" s="82">
        <v>1680</v>
      </c>
      <c r="B30" s="82">
        <v>3</v>
      </c>
      <c r="C30" s="83" t="s">
        <v>7</v>
      </c>
      <c r="D30" s="82">
        <v>1.6759999999999999</v>
      </c>
      <c r="E30" s="82">
        <v>2909</v>
      </c>
      <c r="F30" s="84">
        <f>(E30*0.48)*D30</f>
        <v>2340.2323199999996</v>
      </c>
    </row>
    <row r="31" spans="1:6" x14ac:dyDescent="0.3">
      <c r="A31" s="82">
        <v>106</v>
      </c>
      <c r="B31" s="82">
        <v>3</v>
      </c>
      <c r="C31" s="83" t="s">
        <v>25</v>
      </c>
      <c r="D31" s="82">
        <v>1.6759999999999999</v>
      </c>
      <c r="E31" s="82">
        <v>5905</v>
      </c>
      <c r="F31" s="84">
        <f>(E31*0.48)*D31</f>
        <v>4750.4543999999996</v>
      </c>
    </row>
    <row r="32" spans="1:6" x14ac:dyDescent="0.3">
      <c r="A32" s="82">
        <v>1681</v>
      </c>
      <c r="B32" s="82">
        <v>3</v>
      </c>
      <c r="C32" s="83" t="s">
        <v>50</v>
      </c>
      <c r="D32" s="82">
        <v>1.6759999999999999</v>
      </c>
      <c r="E32" s="82">
        <v>2817</v>
      </c>
      <c r="F32" s="84">
        <f>(E32*0.48)*D32</f>
        <v>2266.2201599999999</v>
      </c>
    </row>
    <row r="33" spans="1:6" x14ac:dyDescent="0.3">
      <c r="A33" s="82">
        <v>109</v>
      </c>
      <c r="B33" s="82">
        <v>3</v>
      </c>
      <c r="C33" s="83" t="s">
        <v>65</v>
      </c>
      <c r="D33" s="82">
        <v>1.6759999999999999</v>
      </c>
      <c r="E33" s="82">
        <v>3693</v>
      </c>
      <c r="F33" s="84">
        <f>(E33*0.48)*D33</f>
        <v>2970.9446399999997</v>
      </c>
    </row>
    <row r="34" spans="1:6" x14ac:dyDescent="0.3">
      <c r="A34" s="82">
        <v>1690</v>
      </c>
      <c r="B34" s="82">
        <v>3</v>
      </c>
      <c r="C34" s="83" t="s">
        <v>74</v>
      </c>
      <c r="D34" s="82">
        <v>1.6759999999999999</v>
      </c>
      <c r="E34" s="82">
        <v>3263</v>
      </c>
      <c r="F34" s="84">
        <f>(E34*0.48)*D34</f>
        <v>2625.0182399999999</v>
      </c>
    </row>
    <row r="35" spans="1:6" x14ac:dyDescent="0.3">
      <c r="A35" s="82">
        <v>114</v>
      </c>
      <c r="B35" s="82">
        <v>3</v>
      </c>
      <c r="C35" s="83" t="s">
        <v>99</v>
      </c>
      <c r="D35" s="82">
        <v>1.6759999999999999</v>
      </c>
      <c r="E35" s="82">
        <v>9540</v>
      </c>
      <c r="F35" s="84">
        <f>(E35*0.48)*D35</f>
        <v>7674.7391999999991</v>
      </c>
    </row>
    <row r="36" spans="1:6" x14ac:dyDescent="0.3">
      <c r="A36" s="82">
        <v>118</v>
      </c>
      <c r="B36" s="82">
        <v>3</v>
      </c>
      <c r="C36" s="83" t="s">
        <v>150</v>
      </c>
      <c r="D36" s="82">
        <v>1.6759999999999999</v>
      </c>
      <c r="E36" s="82">
        <v>5131</v>
      </c>
      <c r="F36" s="84">
        <f>(E36*0.48)*D36</f>
        <v>4127.7868799999997</v>
      </c>
    </row>
    <row r="37" spans="1:6" x14ac:dyDescent="0.3">
      <c r="A37" s="82">
        <v>119</v>
      </c>
      <c r="B37" s="82">
        <v>3</v>
      </c>
      <c r="C37" s="83" t="s">
        <v>192</v>
      </c>
      <c r="D37" s="82">
        <v>1.6759999999999999</v>
      </c>
      <c r="E37" s="82">
        <v>3527</v>
      </c>
      <c r="F37" s="84">
        <f>(E37*0.48)*D37</f>
        <v>2837.4009599999999</v>
      </c>
    </row>
    <row r="38" spans="1:6" x14ac:dyDescent="0.3">
      <c r="A38" s="82">
        <v>1731</v>
      </c>
      <c r="B38" s="82">
        <v>3</v>
      </c>
      <c r="C38" s="83" t="s">
        <v>194</v>
      </c>
      <c r="D38" s="82">
        <v>1.6759999999999999</v>
      </c>
      <c r="E38" s="82">
        <v>3648</v>
      </c>
      <c r="F38" s="84">
        <f>(E38*0.48)*D38</f>
        <v>2934.7430399999998</v>
      </c>
    </row>
    <row r="39" spans="1:6" x14ac:dyDescent="0.3">
      <c r="A39" s="82">
        <v>1699</v>
      </c>
      <c r="B39" s="82">
        <v>3</v>
      </c>
      <c r="C39" s="83" t="s">
        <v>212</v>
      </c>
      <c r="D39" s="82">
        <v>1.6759999999999999</v>
      </c>
      <c r="E39" s="82">
        <v>3360</v>
      </c>
      <c r="F39" s="84">
        <f>(E39*0.48)*D39</f>
        <v>2703.0527999999999</v>
      </c>
    </row>
    <row r="40" spans="1:6" x14ac:dyDescent="0.3">
      <c r="A40" s="82">
        <v>1730</v>
      </c>
      <c r="B40" s="82">
        <v>3</v>
      </c>
      <c r="C40" s="83" t="s">
        <v>292</v>
      </c>
      <c r="D40" s="82">
        <v>1.6759999999999999</v>
      </c>
      <c r="E40" s="82">
        <v>3793</v>
      </c>
      <c r="F40" s="84">
        <f>(E40*0.48)*D40</f>
        <v>3051.3926399999996</v>
      </c>
    </row>
    <row r="41" spans="1:6" x14ac:dyDescent="0.3">
      <c r="A41" s="82">
        <v>1701</v>
      </c>
      <c r="B41" s="82">
        <v>3</v>
      </c>
      <c r="C41" s="83" t="s">
        <v>330</v>
      </c>
      <c r="D41" s="82">
        <v>1.6759999999999999</v>
      </c>
      <c r="E41" s="82">
        <v>2575</v>
      </c>
      <c r="F41" s="84">
        <f>(E41*0.48)*D41</f>
        <v>2071.5360000000001</v>
      </c>
    </row>
    <row r="42" spans="1:6" x14ac:dyDescent="0.3">
      <c r="A42" s="82">
        <v>141</v>
      </c>
      <c r="B42" s="82">
        <v>4</v>
      </c>
      <c r="C42" s="83" t="s">
        <v>14</v>
      </c>
      <c r="D42" s="82">
        <v>1.6759999999999999</v>
      </c>
      <c r="E42" s="82">
        <v>6615</v>
      </c>
      <c r="F42" s="84">
        <f>(E42*0.48)*D42</f>
        <v>5321.6351999999997</v>
      </c>
    </row>
    <row r="43" spans="1:6" x14ac:dyDescent="0.3">
      <c r="A43" s="82">
        <v>147</v>
      </c>
      <c r="B43" s="82">
        <v>4</v>
      </c>
      <c r="C43" s="83" t="s">
        <v>51</v>
      </c>
      <c r="D43" s="82">
        <v>1.6759999999999999</v>
      </c>
      <c r="E43" s="82">
        <v>2181</v>
      </c>
      <c r="F43" s="84">
        <f>(E43*0.48)*D43</f>
        <v>1754.5708799999998</v>
      </c>
    </row>
    <row r="44" spans="1:6" x14ac:dyDescent="0.3">
      <c r="A44" s="82">
        <v>148</v>
      </c>
      <c r="B44" s="82">
        <v>4</v>
      </c>
      <c r="C44" s="83" t="s">
        <v>69</v>
      </c>
      <c r="D44" s="82">
        <v>1.6759999999999999</v>
      </c>
      <c r="E44" s="82">
        <v>3191</v>
      </c>
      <c r="F44" s="84">
        <f>(E44*0.48)*D44</f>
        <v>2567.0956799999994</v>
      </c>
    </row>
    <row r="45" spans="1:6" x14ac:dyDescent="0.3">
      <c r="A45" s="82">
        <v>150</v>
      </c>
      <c r="B45" s="82">
        <v>4</v>
      </c>
      <c r="C45" s="83" t="s">
        <v>78</v>
      </c>
      <c r="D45" s="82">
        <v>1.6759999999999999</v>
      </c>
      <c r="E45" s="82">
        <v>10286</v>
      </c>
      <c r="F45" s="84">
        <f>(E45*0.48)*D45</f>
        <v>8274.8812799999996</v>
      </c>
    </row>
    <row r="46" spans="1:6" x14ac:dyDescent="0.3">
      <c r="A46" s="82">
        <v>1774</v>
      </c>
      <c r="B46" s="82">
        <v>4</v>
      </c>
      <c r="C46" s="83" t="s">
        <v>80</v>
      </c>
      <c r="D46" s="82">
        <v>1.6759999999999999</v>
      </c>
      <c r="E46" s="82">
        <v>3155</v>
      </c>
      <c r="F46" s="84">
        <f>(E46*0.48)*D46</f>
        <v>2538.1343999999995</v>
      </c>
    </row>
    <row r="47" spans="1:6" x14ac:dyDescent="0.3">
      <c r="A47" s="82">
        <v>153</v>
      </c>
      <c r="B47" s="82">
        <v>4</v>
      </c>
      <c r="C47" s="83" t="s">
        <v>101</v>
      </c>
      <c r="D47" s="82">
        <v>1.6759999999999999</v>
      </c>
      <c r="E47" s="82">
        <v>14600</v>
      </c>
      <c r="F47" s="84">
        <f>(E47*0.48)*D47</f>
        <v>11745.407999999999</v>
      </c>
    </row>
    <row r="48" spans="1:6" x14ac:dyDescent="0.3">
      <c r="A48" s="82">
        <v>158</v>
      </c>
      <c r="B48" s="82">
        <v>4</v>
      </c>
      <c r="C48" s="83" t="s">
        <v>119</v>
      </c>
      <c r="D48" s="82">
        <v>1.6759999999999999</v>
      </c>
      <c r="E48" s="82">
        <v>2600</v>
      </c>
      <c r="F48" s="84">
        <f>(E48*0.48)*D48</f>
        <v>2091.6480000000001</v>
      </c>
    </row>
    <row r="49" spans="1:6" x14ac:dyDescent="0.3">
      <c r="A49" s="82">
        <v>160</v>
      </c>
      <c r="B49" s="82">
        <v>4</v>
      </c>
      <c r="C49" s="83" t="s">
        <v>123</v>
      </c>
      <c r="D49" s="82">
        <v>1.6759999999999999</v>
      </c>
      <c r="E49" s="82">
        <v>6112</v>
      </c>
      <c r="F49" s="84">
        <f>(E49*0.48)*D49</f>
        <v>4916.9817599999997</v>
      </c>
    </row>
    <row r="50" spans="1:6" x14ac:dyDescent="0.3">
      <c r="A50" s="82">
        <v>163</v>
      </c>
      <c r="B50" s="82">
        <v>4</v>
      </c>
      <c r="C50" s="83" t="s">
        <v>136</v>
      </c>
      <c r="D50" s="82">
        <v>1.6759999999999999</v>
      </c>
      <c r="E50" s="82">
        <v>3318</v>
      </c>
      <c r="F50" s="84">
        <f>(E50*0.48)*D50</f>
        <v>2669.2646399999999</v>
      </c>
    </row>
    <row r="51" spans="1:6" x14ac:dyDescent="0.3">
      <c r="A51" s="82">
        <v>164</v>
      </c>
      <c r="B51" s="82">
        <v>4</v>
      </c>
      <c r="C51" s="83" t="s">
        <v>140</v>
      </c>
      <c r="D51" s="82">
        <v>1.6759999999999999</v>
      </c>
      <c r="E51" s="82">
        <v>8356</v>
      </c>
      <c r="F51" s="84">
        <f>(E51*0.48)*D51</f>
        <v>6722.2348799999991</v>
      </c>
    </row>
    <row r="52" spans="1:6" x14ac:dyDescent="0.3">
      <c r="A52" s="82">
        <v>1735</v>
      </c>
      <c r="B52" s="82">
        <v>4</v>
      </c>
      <c r="C52" s="83" t="s">
        <v>148</v>
      </c>
      <c r="D52" s="82">
        <v>1.6759999999999999</v>
      </c>
      <c r="E52" s="82">
        <v>4363</v>
      </c>
      <c r="F52" s="84">
        <f>(E52*0.48)*D52</f>
        <v>3509.9462399999993</v>
      </c>
    </row>
    <row r="53" spans="1:6" x14ac:dyDescent="0.3">
      <c r="A53" s="82">
        <v>166</v>
      </c>
      <c r="B53" s="82">
        <v>4</v>
      </c>
      <c r="C53" s="83" t="s">
        <v>158</v>
      </c>
      <c r="D53" s="82">
        <v>1.6759999999999999</v>
      </c>
      <c r="E53" s="82">
        <v>5333</v>
      </c>
      <c r="F53" s="84">
        <f>(E53*0.48)*D53</f>
        <v>4290.291839999999</v>
      </c>
    </row>
    <row r="54" spans="1:6" x14ac:dyDescent="0.3">
      <c r="A54" s="82">
        <v>168</v>
      </c>
      <c r="B54" s="82">
        <v>4</v>
      </c>
      <c r="C54" s="83" t="s">
        <v>184</v>
      </c>
      <c r="D54" s="82">
        <v>1.6759999999999999</v>
      </c>
      <c r="E54" s="82">
        <v>2107</v>
      </c>
      <c r="F54" s="84">
        <f>(E54*0.48)*D54</f>
        <v>1695.03936</v>
      </c>
    </row>
    <row r="55" spans="1:6" x14ac:dyDescent="0.3">
      <c r="A55" s="82">
        <v>173</v>
      </c>
      <c r="B55" s="82">
        <v>4</v>
      </c>
      <c r="C55" s="83" t="s">
        <v>222</v>
      </c>
      <c r="D55" s="82">
        <v>1.6759999999999999</v>
      </c>
      <c r="E55" s="82">
        <v>3259</v>
      </c>
      <c r="F55" s="84">
        <f>(E55*0.48)*D55</f>
        <v>2621.8003199999998</v>
      </c>
    </row>
    <row r="56" spans="1:6" x14ac:dyDescent="0.3">
      <c r="A56" s="82">
        <v>1773</v>
      </c>
      <c r="B56" s="82">
        <v>4</v>
      </c>
      <c r="C56" s="83" t="s">
        <v>223</v>
      </c>
      <c r="D56" s="82">
        <v>1.6759999999999999</v>
      </c>
      <c r="E56" s="82">
        <v>1895</v>
      </c>
      <c r="F56" s="84">
        <f>(E56*0.48)*D56</f>
        <v>1524.4895999999999</v>
      </c>
    </row>
    <row r="57" spans="1:6" x14ac:dyDescent="0.3">
      <c r="A57" s="82">
        <v>175</v>
      </c>
      <c r="B57" s="82">
        <v>4</v>
      </c>
      <c r="C57" s="83" t="s">
        <v>224</v>
      </c>
      <c r="D57" s="82">
        <v>1.6759999999999999</v>
      </c>
      <c r="E57" s="82">
        <v>2112</v>
      </c>
      <c r="F57" s="84">
        <f>(E57*0.48)*D57</f>
        <v>1699.0617599999998</v>
      </c>
    </row>
    <row r="58" spans="1:6" x14ac:dyDescent="0.3">
      <c r="A58" s="82">
        <v>177</v>
      </c>
      <c r="B58" s="82">
        <v>4</v>
      </c>
      <c r="C58" s="83" t="s">
        <v>242</v>
      </c>
      <c r="D58" s="82">
        <v>1.6759999999999999</v>
      </c>
      <c r="E58" s="82">
        <v>3838</v>
      </c>
      <c r="F58" s="84">
        <f>(E58*0.48)*D58</f>
        <v>3087.5942399999999</v>
      </c>
    </row>
    <row r="59" spans="1:6" x14ac:dyDescent="0.3">
      <c r="A59" s="82">
        <v>1742</v>
      </c>
      <c r="B59" s="82">
        <v>4</v>
      </c>
      <c r="C59" s="83" t="s">
        <v>250</v>
      </c>
      <c r="D59" s="82">
        <v>1.6759999999999999</v>
      </c>
      <c r="E59" s="82">
        <v>3751</v>
      </c>
      <c r="F59" s="84">
        <f>(E59*0.48)*D59</f>
        <v>3017.60448</v>
      </c>
    </row>
    <row r="60" spans="1:6" x14ac:dyDescent="0.3">
      <c r="A60" s="82">
        <v>180</v>
      </c>
      <c r="B60" s="82">
        <v>4</v>
      </c>
      <c r="C60" s="83" t="s">
        <v>276</v>
      </c>
      <c r="D60" s="82">
        <v>1.6759999999999999</v>
      </c>
      <c r="E60" s="82">
        <v>2012</v>
      </c>
      <c r="F60" s="84">
        <f>(E60*0.48)*D60</f>
        <v>1618.61376</v>
      </c>
    </row>
    <row r="61" spans="1:6" x14ac:dyDescent="0.3">
      <c r="A61" s="82">
        <v>1708</v>
      </c>
      <c r="B61" s="82">
        <v>4</v>
      </c>
      <c r="C61" s="83" t="s">
        <v>279</v>
      </c>
      <c r="D61" s="82">
        <v>1.6759999999999999</v>
      </c>
      <c r="E61" s="82">
        <v>5184</v>
      </c>
      <c r="F61" s="84">
        <f>(E61*0.48)*D61</f>
        <v>4170.4243199999992</v>
      </c>
    </row>
    <row r="62" spans="1:6" x14ac:dyDescent="0.3">
      <c r="A62" s="82">
        <v>183</v>
      </c>
      <c r="B62" s="82">
        <v>4</v>
      </c>
      <c r="C62" s="83" t="s">
        <v>290</v>
      </c>
      <c r="D62" s="82">
        <v>1.6759999999999999</v>
      </c>
      <c r="E62" s="82">
        <v>2547</v>
      </c>
      <c r="F62" s="84">
        <f>(E62*0.48)*D62</f>
        <v>2049.0105599999997</v>
      </c>
    </row>
    <row r="63" spans="1:6" x14ac:dyDescent="0.3">
      <c r="A63" s="82">
        <v>1700</v>
      </c>
      <c r="B63" s="82">
        <v>4</v>
      </c>
      <c r="C63" s="83" t="s">
        <v>291</v>
      </c>
      <c r="D63" s="82">
        <v>1.6759999999999999</v>
      </c>
      <c r="E63" s="82">
        <v>3019</v>
      </c>
      <c r="F63" s="84">
        <f>(E63*0.48)*D63</f>
        <v>2428.7251199999996</v>
      </c>
    </row>
    <row r="64" spans="1:6" x14ac:dyDescent="0.3">
      <c r="A64" s="82">
        <v>189</v>
      </c>
      <c r="B64" s="82">
        <v>4</v>
      </c>
      <c r="C64" s="83" t="s">
        <v>336</v>
      </c>
      <c r="D64" s="82">
        <v>1.6759999999999999</v>
      </c>
      <c r="E64" s="82">
        <v>2666</v>
      </c>
      <c r="F64" s="84">
        <f>(E64*0.48)*D64</f>
        <v>2144.74368</v>
      </c>
    </row>
    <row r="65" spans="1:6" x14ac:dyDescent="0.3">
      <c r="A65" s="82">
        <v>1896</v>
      </c>
      <c r="B65" s="82">
        <v>4</v>
      </c>
      <c r="C65" s="83" t="s">
        <v>356</v>
      </c>
      <c r="D65" s="82">
        <v>1.6759999999999999</v>
      </c>
      <c r="E65" s="82">
        <v>2301</v>
      </c>
      <c r="F65" s="84">
        <f>(E65*0.48)*D65</f>
        <v>1851.1084799999999</v>
      </c>
    </row>
    <row r="66" spans="1:6" x14ac:dyDescent="0.3">
      <c r="A66" s="82">
        <v>193</v>
      </c>
      <c r="B66" s="82">
        <v>4</v>
      </c>
      <c r="C66" s="83" t="s">
        <v>358</v>
      </c>
      <c r="D66" s="82">
        <v>1.6759999999999999</v>
      </c>
      <c r="E66" s="82">
        <v>13924</v>
      </c>
      <c r="F66" s="84">
        <f>(E66*0.48)*D66</f>
        <v>11201.579519999999</v>
      </c>
    </row>
    <row r="67" spans="1:6" x14ac:dyDescent="0.3">
      <c r="A67" s="82">
        <v>197</v>
      </c>
      <c r="B67" s="82">
        <v>5</v>
      </c>
      <c r="C67" s="83" t="s">
        <v>9</v>
      </c>
      <c r="D67" s="82">
        <v>1.6759999999999999</v>
      </c>
      <c r="E67" s="82">
        <v>2631</v>
      </c>
      <c r="F67" s="84">
        <f>(E67*0.48)*D67</f>
        <v>2116.5868799999998</v>
      </c>
    </row>
    <row r="68" spans="1:6" x14ac:dyDescent="0.3">
      <c r="A68" s="82">
        <v>200</v>
      </c>
      <c r="B68" s="82">
        <v>5</v>
      </c>
      <c r="C68" s="83" t="s">
        <v>23</v>
      </c>
      <c r="D68" s="82">
        <v>1.6759999999999999</v>
      </c>
      <c r="E68" s="82">
        <v>17375</v>
      </c>
      <c r="F68" s="84">
        <f>(E68*0.48)*D68</f>
        <v>13977.84</v>
      </c>
    </row>
    <row r="69" spans="1:6" x14ac:dyDescent="0.3">
      <c r="A69" s="82">
        <v>202</v>
      </c>
      <c r="B69" s="82">
        <v>5</v>
      </c>
      <c r="C69" s="83" t="s">
        <v>24</v>
      </c>
      <c r="D69" s="82">
        <v>1.6759999999999999</v>
      </c>
      <c r="E69" s="82">
        <v>19226</v>
      </c>
      <c r="F69" s="84">
        <f>(E69*0.48)*D69</f>
        <v>15466.932479999999</v>
      </c>
    </row>
    <row r="70" spans="1:6" x14ac:dyDescent="0.3">
      <c r="A70" s="82">
        <v>203</v>
      </c>
      <c r="B70" s="82">
        <v>5</v>
      </c>
      <c r="C70" s="83" t="s">
        <v>30</v>
      </c>
      <c r="D70" s="82">
        <v>1.6759999999999999</v>
      </c>
      <c r="E70" s="82">
        <v>7915</v>
      </c>
      <c r="F70" s="84">
        <f>(E70*0.48)*D70</f>
        <v>6367.4591999999993</v>
      </c>
    </row>
    <row r="71" spans="1:6" x14ac:dyDescent="0.3">
      <c r="A71" s="82">
        <v>1945</v>
      </c>
      <c r="B71" s="82">
        <v>5</v>
      </c>
      <c r="C71" s="83" t="s">
        <v>35</v>
      </c>
      <c r="D71" s="82">
        <v>1.6759999999999999</v>
      </c>
      <c r="E71" s="82">
        <v>3745</v>
      </c>
      <c r="F71" s="84">
        <f>(E71*0.48)*D71</f>
        <v>3012.7775999999999</v>
      </c>
    </row>
    <row r="72" spans="1:6" x14ac:dyDescent="0.3">
      <c r="A72" s="82">
        <v>1859</v>
      </c>
      <c r="B72" s="82">
        <v>5</v>
      </c>
      <c r="C72" s="83" t="s">
        <v>40</v>
      </c>
      <c r="D72" s="82">
        <v>1.6759999999999999</v>
      </c>
      <c r="E72" s="82">
        <v>4813</v>
      </c>
      <c r="F72" s="84">
        <f>(E72*0.48)*D72</f>
        <v>3871.9622399999994</v>
      </c>
    </row>
    <row r="73" spans="1:6" x14ac:dyDescent="0.3">
      <c r="A73" s="82">
        <v>209</v>
      </c>
      <c r="B73" s="82">
        <v>5</v>
      </c>
      <c r="C73" s="83" t="s">
        <v>43</v>
      </c>
      <c r="D73" s="82">
        <v>1.6759999999999999</v>
      </c>
      <c r="E73" s="82">
        <v>2762</v>
      </c>
      <c r="F73" s="84">
        <f>(E73*0.48)*D73</f>
        <v>2221.9737599999999</v>
      </c>
    </row>
    <row r="74" spans="1:6" x14ac:dyDescent="0.3">
      <c r="A74" s="82">
        <v>1876</v>
      </c>
      <c r="B74" s="82">
        <v>5</v>
      </c>
      <c r="C74" s="83" t="s">
        <v>57</v>
      </c>
      <c r="D74" s="82">
        <v>1.6759999999999999</v>
      </c>
      <c r="E74" s="82">
        <v>4822</v>
      </c>
      <c r="F74" s="84">
        <f>(E74*0.48)*D74</f>
        <v>3879.2025599999997</v>
      </c>
    </row>
    <row r="75" spans="1:6" x14ac:dyDescent="0.3">
      <c r="A75" s="82">
        <v>213</v>
      </c>
      <c r="B75" s="82">
        <v>5</v>
      </c>
      <c r="C75" s="83" t="s">
        <v>58</v>
      </c>
      <c r="D75" s="82">
        <v>1.6759999999999999</v>
      </c>
      <c r="E75" s="82">
        <v>2212</v>
      </c>
      <c r="F75" s="84">
        <f>(E75*0.48)*D75</f>
        <v>1779.5097599999999</v>
      </c>
    </row>
    <row r="76" spans="1:6" x14ac:dyDescent="0.3">
      <c r="A76" s="82">
        <v>214</v>
      </c>
      <c r="B76" s="82">
        <v>5</v>
      </c>
      <c r="C76" s="83" t="s">
        <v>62</v>
      </c>
      <c r="D76" s="82">
        <v>1.6759999999999999</v>
      </c>
      <c r="E76" s="82">
        <v>3871</v>
      </c>
      <c r="F76" s="84">
        <f>(E76*0.48)*D76</f>
        <v>3114.1420799999996</v>
      </c>
    </row>
    <row r="77" spans="1:6" x14ac:dyDescent="0.3">
      <c r="A77" s="82">
        <v>216</v>
      </c>
      <c r="B77" s="82">
        <v>5</v>
      </c>
      <c r="C77" s="83" t="s">
        <v>68</v>
      </c>
      <c r="D77" s="82">
        <v>1.6759999999999999</v>
      </c>
      <c r="E77" s="82">
        <v>3398</v>
      </c>
      <c r="F77" s="84">
        <f>(E77*0.48)*D77</f>
        <v>2733.6230399999999</v>
      </c>
    </row>
    <row r="78" spans="1:6" x14ac:dyDescent="0.3">
      <c r="A78" s="82">
        <v>221</v>
      </c>
      <c r="B78" s="82">
        <v>5</v>
      </c>
      <c r="C78" s="83" t="s">
        <v>81</v>
      </c>
      <c r="D78" s="82">
        <v>1.6759999999999999</v>
      </c>
      <c r="E78" s="82">
        <v>1051</v>
      </c>
      <c r="F78" s="84">
        <f>(E78*0.48)*D78</f>
        <v>845.50847999999985</v>
      </c>
    </row>
    <row r="79" spans="1:6" x14ac:dyDescent="0.3">
      <c r="A79" s="82">
        <v>222</v>
      </c>
      <c r="B79" s="82">
        <v>5</v>
      </c>
      <c r="C79" s="83" t="s">
        <v>82</v>
      </c>
      <c r="D79" s="82">
        <v>1.6759999999999999</v>
      </c>
      <c r="E79" s="82">
        <v>6253</v>
      </c>
      <c r="F79" s="84">
        <f>(E79*0.48)*D79</f>
        <v>5030.4134400000003</v>
      </c>
    </row>
    <row r="80" spans="1:6" x14ac:dyDescent="0.3">
      <c r="A80" s="82">
        <v>225</v>
      </c>
      <c r="B80" s="82">
        <v>5</v>
      </c>
      <c r="C80" s="83" t="s">
        <v>88</v>
      </c>
      <c r="D80" s="82">
        <v>1.6759999999999999</v>
      </c>
      <c r="E80" s="82">
        <v>2082</v>
      </c>
      <c r="F80" s="84">
        <f>(E80*0.48)*D80</f>
        <v>1674.9273599999999</v>
      </c>
    </row>
    <row r="81" spans="1:6" x14ac:dyDescent="0.3">
      <c r="A81" s="82">
        <v>226</v>
      </c>
      <c r="B81" s="82">
        <v>5</v>
      </c>
      <c r="C81" s="83" t="s">
        <v>89</v>
      </c>
      <c r="D81" s="82">
        <v>1.6759999999999999</v>
      </c>
      <c r="E81" s="82">
        <v>2499</v>
      </c>
      <c r="F81" s="84">
        <f>(E81*0.48)*D81</f>
        <v>2010.3955199999998</v>
      </c>
    </row>
    <row r="82" spans="1:6" x14ac:dyDescent="0.3">
      <c r="A82" s="82">
        <v>228</v>
      </c>
      <c r="B82" s="82">
        <v>5</v>
      </c>
      <c r="C82" s="83" t="s">
        <v>92</v>
      </c>
      <c r="D82" s="82">
        <v>1.6759999999999999</v>
      </c>
      <c r="E82" s="82">
        <v>13803</v>
      </c>
      <c r="F82" s="84">
        <f>(E82*0.48)*D82</f>
        <v>11104.237439999999</v>
      </c>
    </row>
    <row r="83" spans="1:6" x14ac:dyDescent="0.3">
      <c r="A83" s="82">
        <v>230</v>
      </c>
      <c r="B83" s="82">
        <v>5</v>
      </c>
      <c r="C83" s="83" t="s">
        <v>98</v>
      </c>
      <c r="D83" s="82">
        <v>1.6759999999999999</v>
      </c>
      <c r="E83" s="82">
        <v>2257</v>
      </c>
      <c r="F83" s="84">
        <f>(E83*0.48)*D83</f>
        <v>1815.7113599999998</v>
      </c>
    </row>
    <row r="84" spans="1:6" x14ac:dyDescent="0.3">
      <c r="A84" s="82">
        <v>232</v>
      </c>
      <c r="B84" s="82">
        <v>5</v>
      </c>
      <c r="C84" s="83" t="s">
        <v>102</v>
      </c>
      <c r="D84" s="82">
        <v>1.6759999999999999</v>
      </c>
      <c r="E84" s="82">
        <v>3632</v>
      </c>
      <c r="F84" s="84">
        <f>(E84*0.48)*D84</f>
        <v>2921.8713599999996</v>
      </c>
    </row>
    <row r="85" spans="1:6" x14ac:dyDescent="0.3">
      <c r="A85" s="82">
        <v>233</v>
      </c>
      <c r="B85" s="82">
        <v>5</v>
      </c>
      <c r="C85" s="83" t="s">
        <v>103</v>
      </c>
      <c r="D85" s="82">
        <v>1.6759999999999999</v>
      </c>
      <c r="E85" s="82">
        <v>3200</v>
      </c>
      <c r="F85" s="84">
        <f>(E85*0.48)*D85</f>
        <v>2574.3359999999998</v>
      </c>
    </row>
    <row r="86" spans="1:6" x14ac:dyDescent="0.3">
      <c r="A86" s="82">
        <v>243</v>
      </c>
      <c r="B86" s="82">
        <v>5</v>
      </c>
      <c r="C86" s="83" t="s">
        <v>124</v>
      </c>
      <c r="D86" s="82">
        <v>1.6759999999999999</v>
      </c>
      <c r="E86" s="82">
        <v>5175</v>
      </c>
      <c r="F86" s="84">
        <f>(E86*0.48)*D86</f>
        <v>4163.1840000000002</v>
      </c>
    </row>
    <row r="87" spans="1:6" x14ac:dyDescent="0.3">
      <c r="A87" s="82">
        <v>244</v>
      </c>
      <c r="B87" s="82">
        <v>5</v>
      </c>
      <c r="C87" s="83" t="s">
        <v>127</v>
      </c>
      <c r="D87" s="82">
        <v>1.6759999999999999</v>
      </c>
      <c r="E87" s="82">
        <v>1258</v>
      </c>
      <c r="F87" s="84">
        <f>(E87*0.48)*D87</f>
        <v>1012.03584</v>
      </c>
    </row>
    <row r="88" spans="1:6" x14ac:dyDescent="0.3">
      <c r="A88" s="82">
        <v>246</v>
      </c>
      <c r="B88" s="82">
        <v>5</v>
      </c>
      <c r="C88" s="83" t="s">
        <v>130</v>
      </c>
      <c r="D88" s="82">
        <v>1.6759999999999999</v>
      </c>
      <c r="E88" s="82">
        <v>1802</v>
      </c>
      <c r="F88" s="84">
        <f>(E88*0.48)*D88</f>
        <v>1449.6729599999999</v>
      </c>
    </row>
    <row r="89" spans="1:6" x14ac:dyDescent="0.3">
      <c r="A89" s="82">
        <v>252</v>
      </c>
      <c r="B89" s="82">
        <v>5</v>
      </c>
      <c r="C89" s="83" t="s">
        <v>142</v>
      </c>
      <c r="D89" s="82">
        <v>1.6759999999999999</v>
      </c>
      <c r="E89" s="82">
        <v>1899</v>
      </c>
      <c r="F89" s="84">
        <f>(E89*0.48)*D89</f>
        <v>1527.7075199999999</v>
      </c>
    </row>
    <row r="90" spans="1:6" x14ac:dyDescent="0.3">
      <c r="A90" s="82">
        <v>1705</v>
      </c>
      <c r="B90" s="82">
        <v>5</v>
      </c>
      <c r="C90" s="83" t="s">
        <v>179</v>
      </c>
      <c r="D90" s="82">
        <v>1.6759999999999999</v>
      </c>
      <c r="E90" s="82">
        <v>4692</v>
      </c>
      <c r="F90" s="84">
        <f>(E90*0.48)*D90</f>
        <v>3774.6201599999995</v>
      </c>
    </row>
    <row r="91" spans="1:6" x14ac:dyDescent="0.3">
      <c r="A91" s="82">
        <v>262</v>
      </c>
      <c r="B91" s="82">
        <v>5</v>
      </c>
      <c r="C91" s="83" t="s">
        <v>181</v>
      </c>
      <c r="D91" s="82">
        <v>1.6759999999999999</v>
      </c>
      <c r="E91" s="82">
        <v>4469</v>
      </c>
      <c r="F91" s="84">
        <f>(E91*0.48)*D91</f>
        <v>3595.2211199999997</v>
      </c>
    </row>
    <row r="92" spans="1:6" x14ac:dyDescent="0.3">
      <c r="A92" s="82">
        <v>263</v>
      </c>
      <c r="B92" s="82">
        <v>5</v>
      </c>
      <c r="C92" s="83" t="s">
        <v>185</v>
      </c>
      <c r="D92" s="82">
        <v>1.6759999999999999</v>
      </c>
      <c r="E92" s="82">
        <v>3698</v>
      </c>
      <c r="F92" s="84">
        <f>(E92*0.48)*D92</f>
        <v>2974.96704</v>
      </c>
    </row>
    <row r="93" spans="1:6" x14ac:dyDescent="0.3">
      <c r="A93" s="82">
        <v>1955</v>
      </c>
      <c r="B93" s="82">
        <v>5</v>
      </c>
      <c r="C93" s="83" t="s">
        <v>200</v>
      </c>
      <c r="D93" s="82">
        <v>1.6759999999999999</v>
      </c>
      <c r="E93" s="82">
        <v>3609</v>
      </c>
      <c r="F93" s="84">
        <f>(E93*0.48)*D93</f>
        <v>2903.3683199999996</v>
      </c>
    </row>
    <row r="94" spans="1:6" x14ac:dyDescent="0.3">
      <c r="A94" s="82">
        <v>1740</v>
      </c>
      <c r="B94" s="82">
        <v>5</v>
      </c>
      <c r="C94" s="83" t="s">
        <v>203</v>
      </c>
      <c r="D94" s="82">
        <v>1.6759999999999999</v>
      </c>
      <c r="E94" s="82">
        <v>2891</v>
      </c>
      <c r="F94" s="84">
        <f>(E94*0.48)*D94</f>
        <v>2325.7516799999999</v>
      </c>
    </row>
    <row r="95" spans="1:6" x14ac:dyDescent="0.3">
      <c r="A95" s="82">
        <v>267</v>
      </c>
      <c r="B95" s="82">
        <v>5</v>
      </c>
      <c r="C95" s="83" t="s">
        <v>207</v>
      </c>
      <c r="D95" s="82">
        <v>1.6759999999999999</v>
      </c>
      <c r="E95" s="82">
        <v>5397</v>
      </c>
      <c r="F95" s="84">
        <f>(E95*0.48)*D95</f>
        <v>4341.7785599999997</v>
      </c>
    </row>
    <row r="96" spans="1:6" x14ac:dyDescent="0.3">
      <c r="A96" s="82">
        <v>268</v>
      </c>
      <c r="B96" s="82">
        <v>5</v>
      </c>
      <c r="C96" s="83" t="s">
        <v>208</v>
      </c>
      <c r="D96" s="82">
        <v>1.6759999999999999</v>
      </c>
      <c r="E96" s="82">
        <v>19591</v>
      </c>
      <c r="F96" s="84">
        <f>(E96*0.48)*D96</f>
        <v>15760.56768</v>
      </c>
    </row>
    <row r="97" spans="1:6" x14ac:dyDescent="0.3">
      <c r="A97" s="82">
        <v>302</v>
      </c>
      <c r="B97" s="82">
        <v>5</v>
      </c>
      <c r="C97" s="83" t="s">
        <v>216</v>
      </c>
      <c r="D97" s="82">
        <v>1.6759999999999999</v>
      </c>
      <c r="E97" s="82">
        <v>3180</v>
      </c>
      <c r="F97" s="84">
        <f>(E97*0.48)*D97</f>
        <v>2558.2463999999995</v>
      </c>
    </row>
    <row r="98" spans="1:6" x14ac:dyDescent="0.3">
      <c r="A98" s="82">
        <v>269</v>
      </c>
      <c r="B98" s="82">
        <v>5</v>
      </c>
      <c r="C98" s="83" t="s">
        <v>221</v>
      </c>
      <c r="D98" s="82">
        <v>1.6759999999999999</v>
      </c>
      <c r="E98" s="82">
        <v>2508</v>
      </c>
      <c r="F98" s="84">
        <f>(E98*0.48)*D98</f>
        <v>2017.6358399999997</v>
      </c>
    </row>
    <row r="99" spans="1:6" x14ac:dyDescent="0.3">
      <c r="A99" s="82">
        <v>1586</v>
      </c>
      <c r="B99" s="82">
        <v>5</v>
      </c>
      <c r="C99" s="83" t="s">
        <v>225</v>
      </c>
      <c r="D99" s="82">
        <v>1.6759999999999999</v>
      </c>
      <c r="E99" s="82">
        <v>3236</v>
      </c>
      <c r="F99" s="84">
        <f>(E99*0.48)*D99</f>
        <v>2603.2972799999998</v>
      </c>
    </row>
    <row r="100" spans="1:6" x14ac:dyDescent="0.3">
      <c r="A100" s="82">
        <v>1509</v>
      </c>
      <c r="B100" s="82">
        <v>5</v>
      </c>
      <c r="C100" s="83" t="s">
        <v>232</v>
      </c>
      <c r="D100" s="82">
        <v>1.6759999999999999</v>
      </c>
      <c r="E100" s="82">
        <v>4028</v>
      </c>
      <c r="F100" s="84">
        <f>(E100*0.48)*D100</f>
        <v>3240.4454399999995</v>
      </c>
    </row>
    <row r="101" spans="1:6" x14ac:dyDescent="0.3">
      <c r="A101" s="82">
        <v>1734</v>
      </c>
      <c r="B101" s="82">
        <v>5</v>
      </c>
      <c r="C101" s="83" t="s">
        <v>235</v>
      </c>
      <c r="D101" s="82">
        <v>1.6759999999999999</v>
      </c>
      <c r="E101" s="82">
        <v>5635</v>
      </c>
      <c r="F101" s="84">
        <f>(E101*0.48)*D101</f>
        <v>4533.2447999999995</v>
      </c>
    </row>
    <row r="102" spans="1:6" x14ac:dyDescent="0.3">
      <c r="A102" s="82">
        <v>273</v>
      </c>
      <c r="B102" s="82">
        <v>5</v>
      </c>
      <c r="C102" s="83" t="s">
        <v>241</v>
      </c>
      <c r="D102" s="82">
        <v>1.6759999999999999</v>
      </c>
      <c r="E102" s="82">
        <v>3137</v>
      </c>
      <c r="F102" s="84">
        <f>(E102*0.48)*D102</f>
        <v>2523.6537599999997</v>
      </c>
    </row>
    <row r="103" spans="1:6" x14ac:dyDescent="0.3">
      <c r="A103" s="82">
        <v>274</v>
      </c>
      <c r="B103" s="82">
        <v>5</v>
      </c>
      <c r="C103" s="83" t="s">
        <v>244</v>
      </c>
      <c r="D103" s="82">
        <v>1.6759999999999999</v>
      </c>
      <c r="E103" s="82">
        <v>4009</v>
      </c>
      <c r="F103" s="84">
        <f>(E103*0.48)*D103</f>
        <v>3225.16032</v>
      </c>
    </row>
    <row r="104" spans="1:6" x14ac:dyDescent="0.3">
      <c r="A104" s="82">
        <v>275</v>
      </c>
      <c r="B104" s="82">
        <v>5</v>
      </c>
      <c r="C104" s="83" t="s">
        <v>247</v>
      </c>
      <c r="D104" s="82">
        <v>1.6759999999999999</v>
      </c>
      <c r="E104" s="82">
        <v>4442</v>
      </c>
      <c r="F104" s="84">
        <f>(E104*0.48)*D104</f>
        <v>3573.5001599999996</v>
      </c>
    </row>
    <row r="105" spans="1:6" x14ac:dyDescent="0.3">
      <c r="A105" s="82">
        <v>277</v>
      </c>
      <c r="B105" s="82">
        <v>5</v>
      </c>
      <c r="C105" s="83" t="s">
        <v>256</v>
      </c>
      <c r="D105" s="82">
        <v>1.6759999999999999</v>
      </c>
      <c r="E105" s="82">
        <v>251</v>
      </c>
      <c r="F105" s="84">
        <f>(E105*0.48)*D105</f>
        <v>201.92447999999999</v>
      </c>
    </row>
    <row r="106" spans="1:6" x14ac:dyDescent="0.3">
      <c r="A106" s="82">
        <v>279</v>
      </c>
      <c r="B106" s="82">
        <v>5</v>
      </c>
      <c r="C106" s="83" t="s">
        <v>259</v>
      </c>
      <c r="D106" s="82">
        <v>1.6759999999999999</v>
      </c>
      <c r="E106" s="82">
        <v>1138</v>
      </c>
      <c r="F106" s="84">
        <f>(E106*0.48)*D106</f>
        <v>915.49824000000001</v>
      </c>
    </row>
    <row r="107" spans="1:6" x14ac:dyDescent="0.3">
      <c r="A107" s="82">
        <v>281</v>
      </c>
      <c r="B107" s="82">
        <v>5</v>
      </c>
      <c r="C107" s="83" t="s">
        <v>288</v>
      </c>
      <c r="D107" s="82">
        <v>1.6759999999999999</v>
      </c>
      <c r="E107" s="82">
        <v>4205</v>
      </c>
      <c r="F107" s="84">
        <f>(E107*0.48)*D107</f>
        <v>3382.8383999999996</v>
      </c>
    </row>
    <row r="108" spans="1:6" x14ac:dyDescent="0.3">
      <c r="A108" s="82">
        <v>285</v>
      </c>
      <c r="B108" s="82">
        <v>5</v>
      </c>
      <c r="C108" s="83" t="s">
        <v>316</v>
      </c>
      <c r="D108" s="82">
        <v>1.6759999999999999</v>
      </c>
      <c r="E108" s="82">
        <v>2983</v>
      </c>
      <c r="F108" s="84">
        <f>(E108*0.48)*D108</f>
        <v>2399.7638399999996</v>
      </c>
    </row>
    <row r="109" spans="1:6" x14ac:dyDescent="0.3">
      <c r="A109" s="82">
        <v>289</v>
      </c>
      <c r="B109" s="82">
        <v>5</v>
      </c>
      <c r="C109" s="83" t="s">
        <v>322</v>
      </c>
      <c r="D109" s="82">
        <v>1.6759999999999999</v>
      </c>
      <c r="E109" s="82">
        <v>3717</v>
      </c>
      <c r="F109" s="84">
        <f>(E109*0.48)*D109</f>
        <v>2990.2521599999995</v>
      </c>
    </row>
    <row r="110" spans="1:6" x14ac:dyDescent="0.3">
      <c r="A110" s="82">
        <v>1960</v>
      </c>
      <c r="B110" s="82">
        <v>5</v>
      </c>
      <c r="C110" s="83" t="s">
        <v>327</v>
      </c>
      <c r="D110" s="82">
        <v>1.6759999999999999</v>
      </c>
      <c r="E110" s="82">
        <v>6917</v>
      </c>
      <c r="F110" s="84">
        <f>(E110*0.48)*D110</f>
        <v>5564.5881599999993</v>
      </c>
    </row>
    <row r="111" spans="1:6" x14ac:dyDescent="0.3">
      <c r="A111" s="82">
        <v>668</v>
      </c>
      <c r="B111" s="82">
        <v>5</v>
      </c>
      <c r="C111" s="83" t="s">
        <v>328</v>
      </c>
      <c r="D111" s="82">
        <v>1.6759999999999999</v>
      </c>
      <c r="E111" s="82">
        <v>2626</v>
      </c>
      <c r="F111" s="84">
        <f>(E111*0.48)*D111</f>
        <v>2112.56448</v>
      </c>
    </row>
    <row r="112" spans="1:6" x14ac:dyDescent="0.3">
      <c r="A112" s="82">
        <v>293</v>
      </c>
      <c r="B112" s="82">
        <v>5</v>
      </c>
      <c r="C112" s="83" t="s">
        <v>331</v>
      </c>
      <c r="D112" s="82">
        <v>1.6759999999999999</v>
      </c>
      <c r="E112" s="82">
        <v>1230</v>
      </c>
      <c r="F112" s="84">
        <f>(E112*0.48)*D112</f>
        <v>989.51039999999989</v>
      </c>
    </row>
    <row r="113" spans="1:6" x14ac:dyDescent="0.3">
      <c r="A113" s="82">
        <v>296</v>
      </c>
      <c r="B113" s="82">
        <v>5</v>
      </c>
      <c r="C113" s="83" t="s">
        <v>337</v>
      </c>
      <c r="D113" s="82">
        <v>1.6759999999999999</v>
      </c>
      <c r="E113" s="82">
        <v>4469</v>
      </c>
      <c r="F113" s="84">
        <f>(E113*0.48)*D113</f>
        <v>3595.2211199999997</v>
      </c>
    </row>
    <row r="114" spans="1:6" x14ac:dyDescent="0.3">
      <c r="A114" s="82">
        <v>294</v>
      </c>
      <c r="B114" s="82">
        <v>5</v>
      </c>
      <c r="C114" s="83" t="s">
        <v>340</v>
      </c>
      <c r="D114" s="82">
        <v>1.6759999999999999</v>
      </c>
      <c r="E114" s="82">
        <v>3111</v>
      </c>
      <c r="F114" s="84">
        <f>(E114*0.48)*D114</f>
        <v>2502.7372799999998</v>
      </c>
    </row>
    <row r="115" spans="1:6" x14ac:dyDescent="0.3">
      <c r="A115" s="82">
        <v>297</v>
      </c>
      <c r="B115" s="82">
        <v>5</v>
      </c>
      <c r="C115" s="83" t="s">
        <v>346</v>
      </c>
      <c r="D115" s="82">
        <v>1.6759999999999999</v>
      </c>
      <c r="E115" s="82">
        <v>3740</v>
      </c>
      <c r="F115" s="84">
        <f>(E115*0.48)*D115</f>
        <v>3008.7552000000001</v>
      </c>
    </row>
    <row r="116" spans="1:6" x14ac:dyDescent="0.3">
      <c r="A116" s="82">
        <v>299</v>
      </c>
      <c r="B116" s="82">
        <v>5</v>
      </c>
      <c r="C116" s="83" t="s">
        <v>350</v>
      </c>
      <c r="D116" s="82">
        <v>1.6759999999999999</v>
      </c>
      <c r="E116" s="82">
        <v>4186</v>
      </c>
      <c r="F116" s="84">
        <f>(E116*0.48)*D116</f>
        <v>3367.5532799999996</v>
      </c>
    </row>
    <row r="117" spans="1:6" x14ac:dyDescent="0.3">
      <c r="A117" s="82">
        <v>301</v>
      </c>
      <c r="B117" s="82">
        <v>5</v>
      </c>
      <c r="C117" s="83" t="s">
        <v>355</v>
      </c>
      <c r="D117" s="82">
        <v>1.6759999999999999</v>
      </c>
      <c r="E117" s="82">
        <v>5110</v>
      </c>
      <c r="F117" s="84">
        <f>(E117*0.48)*D117</f>
        <v>4110.8927999999996</v>
      </c>
    </row>
    <row r="118" spans="1:6" x14ac:dyDescent="0.3">
      <c r="A118" s="82">
        <v>307</v>
      </c>
      <c r="B118" s="82">
        <v>6</v>
      </c>
      <c r="C118" s="83" t="s">
        <v>20</v>
      </c>
      <c r="D118" s="82">
        <v>1.6759999999999999</v>
      </c>
      <c r="E118" s="82">
        <v>19811</v>
      </c>
      <c r="F118" s="84">
        <f>(E118*0.48)*D118</f>
        <v>15937.553279999998</v>
      </c>
    </row>
    <row r="119" spans="1:6" x14ac:dyDescent="0.3">
      <c r="A119" s="82">
        <v>308</v>
      </c>
      <c r="B119" s="82">
        <v>6</v>
      </c>
      <c r="C119" s="83" t="s">
        <v>28</v>
      </c>
      <c r="D119" s="82">
        <v>1.6759999999999999</v>
      </c>
      <c r="E119" s="82">
        <v>3766</v>
      </c>
      <c r="F119" s="84">
        <f>(E119*0.48)*D119</f>
        <v>3029.6716799999995</v>
      </c>
    </row>
    <row r="120" spans="1:6" x14ac:dyDescent="0.3">
      <c r="A120" s="82">
        <v>312</v>
      </c>
      <c r="B120" s="82">
        <v>6</v>
      </c>
      <c r="C120" s="83" t="s">
        <v>60</v>
      </c>
      <c r="D120" s="82">
        <v>1.6759999999999999</v>
      </c>
      <c r="E120" s="82">
        <v>2140</v>
      </c>
      <c r="F120" s="84">
        <f>(E120*0.48)*D120</f>
        <v>1721.5871999999999</v>
      </c>
    </row>
    <row r="121" spans="1:6" x14ac:dyDescent="0.3">
      <c r="A121" s="82">
        <v>313</v>
      </c>
      <c r="B121" s="82">
        <v>6</v>
      </c>
      <c r="C121" s="83" t="s">
        <v>61</v>
      </c>
      <c r="D121" s="82">
        <v>1.6759999999999999</v>
      </c>
      <c r="E121" s="82">
        <v>2564</v>
      </c>
      <c r="F121" s="84">
        <f>(E121*0.48)*D121</f>
        <v>2062.6867200000002</v>
      </c>
    </row>
    <row r="122" spans="1:6" x14ac:dyDescent="0.3">
      <c r="A122" s="82">
        <v>310</v>
      </c>
      <c r="B122" s="82">
        <v>6</v>
      </c>
      <c r="C122" s="83" t="s">
        <v>71</v>
      </c>
      <c r="D122" s="82">
        <v>1.6759999999999999</v>
      </c>
      <c r="E122" s="82">
        <v>6160</v>
      </c>
      <c r="F122" s="84">
        <f>(E122*0.48)*D122</f>
        <v>4955.5967999999993</v>
      </c>
    </row>
    <row r="123" spans="1:6" x14ac:dyDescent="0.3">
      <c r="A123" s="82">
        <v>736</v>
      </c>
      <c r="B123" s="82">
        <v>6</v>
      </c>
      <c r="C123" s="83" t="s">
        <v>73</v>
      </c>
      <c r="D123" s="82">
        <v>1.6759999999999999</v>
      </c>
      <c r="E123" s="82">
        <v>6536</v>
      </c>
      <c r="F123" s="84">
        <f>(E123*0.48)*D123</f>
        <v>5258.0812799999994</v>
      </c>
    </row>
    <row r="124" spans="1:6" x14ac:dyDescent="0.3">
      <c r="A124" s="82">
        <v>317</v>
      </c>
      <c r="B124" s="82">
        <v>6</v>
      </c>
      <c r="C124" s="83" t="s">
        <v>93</v>
      </c>
      <c r="D124" s="82">
        <v>1.6759999999999999</v>
      </c>
      <c r="E124" s="82">
        <v>1440</v>
      </c>
      <c r="F124" s="84">
        <f>(E124*0.48)*D124</f>
        <v>1158.4511999999997</v>
      </c>
    </row>
    <row r="125" spans="1:6" x14ac:dyDescent="0.3">
      <c r="A125" s="82">
        <v>321</v>
      </c>
      <c r="B125" s="82">
        <v>6</v>
      </c>
      <c r="C125" s="83" t="s">
        <v>153</v>
      </c>
      <c r="D125" s="82">
        <v>1.6759999999999999</v>
      </c>
      <c r="E125" s="82">
        <v>6051</v>
      </c>
      <c r="F125" s="84">
        <f>(E125*0.48)*D125</f>
        <v>4867.9084800000001</v>
      </c>
    </row>
    <row r="126" spans="1:6" x14ac:dyDescent="0.3">
      <c r="A126" s="82">
        <v>353</v>
      </c>
      <c r="B126" s="82">
        <v>6</v>
      </c>
      <c r="C126" s="83" t="s">
        <v>156</v>
      </c>
      <c r="D126" s="82">
        <v>1.6759999999999999</v>
      </c>
      <c r="E126" s="82">
        <v>3719</v>
      </c>
      <c r="F126" s="84">
        <f>(E126*0.48)*D126</f>
        <v>2991.8611199999996</v>
      </c>
    </row>
    <row r="127" spans="1:6" x14ac:dyDescent="0.3">
      <c r="A127" s="82">
        <v>327</v>
      </c>
      <c r="B127" s="82">
        <v>6</v>
      </c>
      <c r="C127" s="83" t="s">
        <v>178</v>
      </c>
      <c r="D127" s="82">
        <v>1.6759999999999999</v>
      </c>
      <c r="E127" s="82">
        <v>3857</v>
      </c>
      <c r="F127" s="84">
        <f>(E127*0.48)*D127</f>
        <v>3102.8793599999999</v>
      </c>
    </row>
    <row r="128" spans="1:6" x14ac:dyDescent="0.3">
      <c r="A128" s="82">
        <v>331</v>
      </c>
      <c r="B128" s="82">
        <v>6</v>
      </c>
      <c r="C128" s="83" t="s">
        <v>183</v>
      </c>
      <c r="D128" s="82">
        <v>1.6759999999999999</v>
      </c>
      <c r="E128" s="82">
        <v>1848</v>
      </c>
      <c r="F128" s="84">
        <f>(E128*0.48)*D128</f>
        <v>1486.67904</v>
      </c>
    </row>
    <row r="129" spans="1:6" x14ac:dyDescent="0.3">
      <c r="A129" s="82">
        <v>335</v>
      </c>
      <c r="B129" s="82">
        <v>6</v>
      </c>
      <c r="C129" s="83" t="s">
        <v>201</v>
      </c>
      <c r="D129" s="82">
        <v>1.6759999999999999</v>
      </c>
      <c r="E129" s="82">
        <v>1737</v>
      </c>
      <c r="F129" s="84">
        <f>(E129*0.48)*D129</f>
        <v>1397.38176</v>
      </c>
    </row>
    <row r="130" spans="1:6" x14ac:dyDescent="0.3">
      <c r="A130" s="82">
        <v>356</v>
      </c>
      <c r="B130" s="82">
        <v>6</v>
      </c>
      <c r="C130" s="83" t="s">
        <v>205</v>
      </c>
      <c r="D130" s="82">
        <v>1.6759999999999999</v>
      </c>
      <c r="E130" s="82">
        <v>6569</v>
      </c>
      <c r="F130" s="84">
        <f>(E130*0.48)*D130</f>
        <v>5284.6291199999996</v>
      </c>
    </row>
    <row r="131" spans="1:6" x14ac:dyDescent="0.3">
      <c r="A131" s="82">
        <v>589</v>
      </c>
      <c r="B131" s="82">
        <v>6</v>
      </c>
      <c r="C131" s="83" t="s">
        <v>234</v>
      </c>
      <c r="D131" s="82">
        <v>1.6759999999999999</v>
      </c>
      <c r="E131" s="82">
        <v>1509</v>
      </c>
      <c r="F131" s="84">
        <f>(E131*0.48)*D131</f>
        <v>1213.9603199999999</v>
      </c>
    </row>
    <row r="132" spans="1:6" x14ac:dyDescent="0.3">
      <c r="A132" s="82">
        <v>339</v>
      </c>
      <c r="B132" s="82">
        <v>6</v>
      </c>
      <c r="C132" s="83" t="s">
        <v>245</v>
      </c>
      <c r="D132" s="82">
        <v>1.6759999999999999</v>
      </c>
      <c r="E132" s="82">
        <v>821</v>
      </c>
      <c r="F132" s="84">
        <f>(E132*0.48)*D132</f>
        <v>660.47807999999998</v>
      </c>
    </row>
    <row r="133" spans="1:6" x14ac:dyDescent="0.3">
      <c r="A133" s="82">
        <v>340</v>
      </c>
      <c r="B133" s="82">
        <v>6</v>
      </c>
      <c r="C133" s="83" t="s">
        <v>248</v>
      </c>
      <c r="D133" s="82">
        <v>1.6759999999999999</v>
      </c>
      <c r="E133" s="82">
        <v>2377</v>
      </c>
      <c r="F133" s="84">
        <f>(E133*0.48)*D133</f>
        <v>1912.2489599999999</v>
      </c>
    </row>
    <row r="134" spans="1:6" x14ac:dyDescent="0.3">
      <c r="A134" s="82">
        <v>342</v>
      </c>
      <c r="B134" s="82">
        <v>6</v>
      </c>
      <c r="C134" s="83" t="s">
        <v>272</v>
      </c>
      <c r="D134" s="82">
        <v>1.6759999999999999</v>
      </c>
      <c r="E134" s="82">
        <v>6424</v>
      </c>
      <c r="F134" s="84">
        <f>(E134*0.48)*D134</f>
        <v>5167.9795199999999</v>
      </c>
    </row>
    <row r="135" spans="1:6" x14ac:dyDescent="0.3">
      <c r="A135" s="82">
        <v>1904</v>
      </c>
      <c r="B135" s="82">
        <v>6</v>
      </c>
      <c r="C135" s="83" t="s">
        <v>281</v>
      </c>
      <c r="D135" s="82">
        <v>1.6759999999999999</v>
      </c>
      <c r="E135" s="82">
        <v>8376</v>
      </c>
      <c r="F135" s="84">
        <f>(E135*0.48)*D135</f>
        <v>6738.3244799999993</v>
      </c>
    </row>
    <row r="136" spans="1:6" x14ac:dyDescent="0.3">
      <c r="A136" s="82">
        <v>344</v>
      </c>
      <c r="B136" s="82">
        <v>6</v>
      </c>
      <c r="C136" s="83" t="s">
        <v>298</v>
      </c>
      <c r="D136" s="82">
        <v>1.6759999999999999</v>
      </c>
      <c r="E136" s="82">
        <v>49371</v>
      </c>
      <c r="F136" s="84">
        <f>(E136*0.48)*D136</f>
        <v>39717.982079999994</v>
      </c>
    </row>
    <row r="137" spans="1:6" x14ac:dyDescent="0.3">
      <c r="A137" s="82">
        <v>1581</v>
      </c>
      <c r="B137" s="82">
        <v>6</v>
      </c>
      <c r="C137" s="83" t="s">
        <v>299</v>
      </c>
      <c r="D137" s="82">
        <v>1.6759999999999999</v>
      </c>
      <c r="E137" s="82">
        <v>7298</v>
      </c>
      <c r="F137" s="84">
        <f>(E137*0.48)*D137</f>
        <v>5871.0950400000002</v>
      </c>
    </row>
    <row r="138" spans="1:6" x14ac:dyDescent="0.3">
      <c r="A138" s="82">
        <v>345</v>
      </c>
      <c r="B138" s="82">
        <v>6</v>
      </c>
      <c r="C138" s="83" t="s">
        <v>304</v>
      </c>
      <c r="D138" s="82">
        <v>1.6759999999999999</v>
      </c>
      <c r="E138" s="82">
        <v>6835</v>
      </c>
      <c r="F138" s="84">
        <f>(E138*0.48)*D138</f>
        <v>5498.6207999999997</v>
      </c>
    </row>
    <row r="139" spans="1:6" x14ac:dyDescent="0.3">
      <c r="A139" s="82">
        <v>1961</v>
      </c>
      <c r="B139" s="82">
        <v>6</v>
      </c>
      <c r="C139" s="83" t="s">
        <v>310</v>
      </c>
      <c r="D139" s="82">
        <v>1.6759999999999999</v>
      </c>
      <c r="E139" s="82">
        <v>6370</v>
      </c>
      <c r="F139" s="84">
        <f>(E139*0.48)*D139</f>
        <v>5124.5375999999997</v>
      </c>
    </row>
    <row r="140" spans="1:6" x14ac:dyDescent="0.3">
      <c r="A140" s="82">
        <v>352</v>
      </c>
      <c r="B140" s="82">
        <v>6</v>
      </c>
      <c r="C140" s="83" t="s">
        <v>339</v>
      </c>
      <c r="D140" s="82">
        <v>1.6759999999999999</v>
      </c>
      <c r="E140" s="82">
        <v>2822</v>
      </c>
      <c r="F140" s="84">
        <f>(E140*0.48)*D140</f>
        <v>2270.2425599999997</v>
      </c>
    </row>
    <row r="141" spans="1:6" x14ac:dyDescent="0.3">
      <c r="A141" s="82">
        <v>632</v>
      </c>
      <c r="B141" s="82">
        <v>6</v>
      </c>
      <c r="C141" s="83" t="s">
        <v>342</v>
      </c>
      <c r="D141" s="82">
        <v>1.6759999999999999</v>
      </c>
      <c r="E141" s="82">
        <v>6921</v>
      </c>
      <c r="F141" s="84">
        <f>(E141*0.48)*D141</f>
        <v>5567.8060799999994</v>
      </c>
    </row>
    <row r="142" spans="1:6" x14ac:dyDescent="0.3">
      <c r="A142" s="82">
        <v>351</v>
      </c>
      <c r="B142" s="82">
        <v>6</v>
      </c>
      <c r="C142" s="83" t="s">
        <v>344</v>
      </c>
      <c r="D142" s="82">
        <v>1.6759999999999999</v>
      </c>
      <c r="E142" s="82">
        <v>1511</v>
      </c>
      <c r="F142" s="84">
        <f>(E142*0.48)*D142</f>
        <v>1215.5692799999999</v>
      </c>
    </row>
    <row r="143" spans="1:6" x14ac:dyDescent="0.3">
      <c r="A143" s="82">
        <v>355</v>
      </c>
      <c r="B143" s="82">
        <v>6</v>
      </c>
      <c r="C143" s="83" t="s">
        <v>349</v>
      </c>
      <c r="D143" s="82">
        <v>1.6759999999999999</v>
      </c>
      <c r="E143" s="82">
        <v>8679</v>
      </c>
      <c r="F143" s="84">
        <f>(E143*0.48)*D143</f>
        <v>6982.0819199999996</v>
      </c>
    </row>
    <row r="144" spans="1:6" x14ac:dyDescent="0.3">
      <c r="A144" s="82">
        <v>358</v>
      </c>
      <c r="B144" s="82">
        <v>7</v>
      </c>
      <c r="C144" s="83" t="s">
        <v>8</v>
      </c>
      <c r="D144" s="82">
        <v>1.6759999999999999</v>
      </c>
      <c r="E144" s="82">
        <v>4451</v>
      </c>
      <c r="F144" s="84">
        <f>(E144*0.48)*D144</f>
        <v>3580.7404799999999</v>
      </c>
    </row>
    <row r="145" spans="1:6" x14ac:dyDescent="0.3">
      <c r="A145" s="82">
        <v>361</v>
      </c>
      <c r="B145" s="82">
        <v>7</v>
      </c>
      <c r="C145" s="83" t="s">
        <v>13</v>
      </c>
      <c r="D145" s="82">
        <v>1.6759999999999999</v>
      </c>
      <c r="E145" s="82">
        <v>13170</v>
      </c>
      <c r="F145" s="84">
        <f>(E145*0.48)*D145</f>
        <v>10595.001599999998</v>
      </c>
    </row>
    <row r="146" spans="1:6" x14ac:dyDescent="0.3">
      <c r="A146" s="82">
        <v>362</v>
      </c>
      <c r="B146" s="82">
        <v>7</v>
      </c>
      <c r="C146" s="83" t="s">
        <v>21</v>
      </c>
      <c r="D146" s="82">
        <v>1.6759999999999999</v>
      </c>
      <c r="E146" s="82">
        <v>11206</v>
      </c>
      <c r="F146" s="84">
        <f>(E146*0.48)*D146</f>
        <v>9015.00288</v>
      </c>
    </row>
    <row r="147" spans="1:6" x14ac:dyDescent="0.3">
      <c r="A147" s="82">
        <v>363</v>
      </c>
      <c r="B147" s="82">
        <v>7</v>
      </c>
      <c r="C147" s="83" t="s">
        <v>22</v>
      </c>
      <c r="D147" s="82">
        <v>1.6759999999999999</v>
      </c>
      <c r="E147" s="82">
        <v>163091</v>
      </c>
      <c r="F147" s="84">
        <f>(E147*0.48)*D147</f>
        <v>131203.44767999998</v>
      </c>
    </row>
    <row r="148" spans="1:6" x14ac:dyDescent="0.3">
      <c r="A148" s="82">
        <v>370</v>
      </c>
      <c r="B148" s="82">
        <v>7</v>
      </c>
      <c r="C148" s="83" t="s">
        <v>33</v>
      </c>
      <c r="D148" s="82">
        <v>1.6759999999999999</v>
      </c>
      <c r="E148" s="82">
        <v>1452</v>
      </c>
      <c r="F148" s="84">
        <f>(E148*0.48)*D148</f>
        <v>1168.1049599999999</v>
      </c>
    </row>
    <row r="149" spans="1:6" x14ac:dyDescent="0.3">
      <c r="A149" s="82">
        <v>373</v>
      </c>
      <c r="B149" s="82">
        <v>7</v>
      </c>
      <c r="C149" s="83" t="s">
        <v>38</v>
      </c>
      <c r="D149" s="82">
        <v>1.6759999999999999</v>
      </c>
      <c r="E149" s="82">
        <v>4466</v>
      </c>
      <c r="F149" s="84">
        <f>(E149*0.48)*D149</f>
        <v>3592.8076799999994</v>
      </c>
    </row>
    <row r="150" spans="1:6" x14ac:dyDescent="0.3">
      <c r="A150" s="82">
        <v>375</v>
      </c>
      <c r="B150" s="82">
        <v>7</v>
      </c>
      <c r="C150" s="83" t="s">
        <v>44</v>
      </c>
      <c r="D150" s="82">
        <v>1.6759999999999999</v>
      </c>
      <c r="E150" s="82">
        <v>4700</v>
      </c>
      <c r="F150" s="84">
        <f>(E150*0.48)*D150</f>
        <v>3781.056</v>
      </c>
    </row>
    <row r="151" spans="1:6" x14ac:dyDescent="0.3">
      <c r="A151" s="82">
        <v>376</v>
      </c>
      <c r="B151" s="82">
        <v>7</v>
      </c>
      <c r="C151" s="83" t="s">
        <v>46</v>
      </c>
      <c r="D151" s="82">
        <v>1.6759999999999999</v>
      </c>
      <c r="E151" s="82">
        <v>1885</v>
      </c>
      <c r="F151" s="84">
        <f>(E151*0.48)*D151</f>
        <v>1516.4447999999998</v>
      </c>
    </row>
    <row r="152" spans="1:6" x14ac:dyDescent="0.3">
      <c r="A152" s="82">
        <v>377</v>
      </c>
      <c r="B152" s="82">
        <v>7</v>
      </c>
      <c r="C152" s="83" t="s">
        <v>47</v>
      </c>
      <c r="D152" s="82">
        <v>1.6759999999999999</v>
      </c>
      <c r="E152" s="82">
        <v>3746</v>
      </c>
      <c r="F152" s="84">
        <f>(E152*0.48)*D152</f>
        <v>3013.5820799999997</v>
      </c>
    </row>
    <row r="153" spans="1:6" x14ac:dyDescent="0.3">
      <c r="A153" s="82">
        <v>383</v>
      </c>
      <c r="B153" s="82">
        <v>7</v>
      </c>
      <c r="C153" s="83" t="s">
        <v>64</v>
      </c>
      <c r="D153" s="82">
        <v>1.6759999999999999</v>
      </c>
      <c r="E153" s="82">
        <v>4266</v>
      </c>
      <c r="F153" s="84">
        <f>(E153*0.48)*D153</f>
        <v>3431.9116799999997</v>
      </c>
    </row>
    <row r="154" spans="1:6" x14ac:dyDescent="0.3">
      <c r="A154" s="82">
        <v>400</v>
      </c>
      <c r="B154" s="82">
        <v>7</v>
      </c>
      <c r="C154" s="83" t="s">
        <v>76</v>
      </c>
      <c r="D154" s="82">
        <v>1.6759999999999999</v>
      </c>
      <c r="E154" s="82">
        <v>3937</v>
      </c>
      <c r="F154" s="84">
        <f>(E154*0.48)*D154</f>
        <v>3167.23776</v>
      </c>
    </row>
    <row r="155" spans="1:6" x14ac:dyDescent="0.3">
      <c r="A155" s="82">
        <v>384</v>
      </c>
      <c r="B155" s="82">
        <v>7</v>
      </c>
      <c r="C155" s="83" t="s">
        <v>79</v>
      </c>
      <c r="D155" s="82">
        <v>1.6759999999999999</v>
      </c>
      <c r="E155" s="82">
        <v>3653</v>
      </c>
      <c r="F155" s="84">
        <f>(E155*0.48)*D155</f>
        <v>2938.7654399999997</v>
      </c>
    </row>
    <row r="156" spans="1:6" x14ac:dyDescent="0.3">
      <c r="A156" s="82">
        <v>498</v>
      </c>
      <c r="B156" s="82">
        <v>7</v>
      </c>
      <c r="C156" s="83" t="s">
        <v>85</v>
      </c>
      <c r="D156" s="82">
        <v>1.6759999999999999</v>
      </c>
      <c r="E156" s="82">
        <v>2396</v>
      </c>
      <c r="F156" s="84">
        <f>(E156*0.48)*D156</f>
        <v>1927.5340799999999</v>
      </c>
    </row>
    <row r="157" spans="1:6" x14ac:dyDescent="0.3">
      <c r="A157" s="82">
        <v>385</v>
      </c>
      <c r="B157" s="82">
        <v>7</v>
      </c>
      <c r="C157" s="83" t="s">
        <v>91</v>
      </c>
      <c r="D157" s="82">
        <v>1.6759999999999999</v>
      </c>
      <c r="E157" s="82">
        <v>5026</v>
      </c>
      <c r="F157" s="84">
        <f>(E157*0.48)*D157</f>
        <v>4043.31648</v>
      </c>
    </row>
    <row r="158" spans="1:6" x14ac:dyDescent="0.3">
      <c r="A158" s="82">
        <v>388</v>
      </c>
      <c r="B158" s="82">
        <v>7</v>
      </c>
      <c r="C158" s="83" t="s">
        <v>100</v>
      </c>
      <c r="D158" s="82">
        <v>1.6759999999999999</v>
      </c>
      <c r="E158" s="82">
        <v>2168</v>
      </c>
      <c r="F158" s="84">
        <f>(E158*0.48)*D158</f>
        <v>1744.1126399999998</v>
      </c>
    </row>
    <row r="159" spans="1:6" x14ac:dyDescent="0.3">
      <c r="A159" s="82">
        <v>1942</v>
      </c>
      <c r="B159" s="82">
        <v>7</v>
      </c>
      <c r="C159" s="83" t="s">
        <v>113</v>
      </c>
      <c r="D159" s="82">
        <v>1.6759999999999999</v>
      </c>
      <c r="E159" s="82">
        <v>9947</v>
      </c>
      <c r="F159" s="84">
        <f>(E159*0.48)*D159</f>
        <v>8002.1625599999988</v>
      </c>
    </row>
    <row r="160" spans="1:6" x14ac:dyDescent="0.3">
      <c r="A160" s="82">
        <v>392</v>
      </c>
      <c r="B160" s="82">
        <v>7</v>
      </c>
      <c r="C160" s="83" t="s">
        <v>120</v>
      </c>
      <c r="D160" s="82">
        <v>1.6759999999999999</v>
      </c>
      <c r="E160" s="82">
        <v>22923</v>
      </c>
      <c r="F160" s="84">
        <f>(E160*0.48)*D160</f>
        <v>18441.095039999997</v>
      </c>
    </row>
    <row r="161" spans="1:6" x14ac:dyDescent="0.3">
      <c r="A161" s="82">
        <v>394</v>
      </c>
      <c r="B161" s="82">
        <v>7</v>
      </c>
      <c r="C161" s="83" t="s">
        <v>121</v>
      </c>
      <c r="D161" s="82">
        <v>1.6759999999999999</v>
      </c>
      <c r="E161" s="82">
        <v>20728</v>
      </c>
      <c r="F161" s="84">
        <f>(E161*0.48)*D161</f>
        <v>16675.261439999998</v>
      </c>
    </row>
    <row r="162" spans="1:6" x14ac:dyDescent="0.3">
      <c r="A162" s="82">
        <v>396</v>
      </c>
      <c r="B162" s="82">
        <v>7</v>
      </c>
      <c r="C162" s="83" t="s">
        <v>128</v>
      </c>
      <c r="D162" s="82">
        <v>1.6759999999999999</v>
      </c>
      <c r="E162" s="82">
        <v>3415</v>
      </c>
      <c r="F162" s="84">
        <f>(E162*0.48)*D162</f>
        <v>2747.2991999999999</v>
      </c>
    </row>
    <row r="163" spans="1:6" x14ac:dyDescent="0.3">
      <c r="A163" s="82">
        <v>397</v>
      </c>
      <c r="B163" s="82">
        <v>7</v>
      </c>
      <c r="C163" s="83" t="s">
        <v>129</v>
      </c>
      <c r="D163" s="82">
        <v>1.6759999999999999</v>
      </c>
      <c r="E163" s="82">
        <v>4007</v>
      </c>
      <c r="F163" s="84">
        <f>(E163*0.48)*D163</f>
        <v>3223.5513599999999</v>
      </c>
    </row>
    <row r="164" spans="1:6" x14ac:dyDescent="0.3">
      <c r="A164" s="82">
        <v>398</v>
      </c>
      <c r="B164" s="82">
        <v>7</v>
      </c>
      <c r="C164" s="83" t="s">
        <v>132</v>
      </c>
      <c r="D164" s="82">
        <v>1.6759999999999999</v>
      </c>
      <c r="E164" s="82">
        <v>5638</v>
      </c>
      <c r="F164" s="84">
        <f>(E164*0.48)*D164</f>
        <v>4535.6582399999998</v>
      </c>
    </row>
    <row r="165" spans="1:6" x14ac:dyDescent="0.3">
      <c r="A165" s="82">
        <v>399</v>
      </c>
      <c r="B165" s="82">
        <v>7</v>
      </c>
      <c r="C165" s="83" t="s">
        <v>135</v>
      </c>
      <c r="D165" s="82">
        <v>1.6759999999999999</v>
      </c>
      <c r="E165" s="82">
        <v>2781</v>
      </c>
      <c r="F165" s="84">
        <f>(E165*0.48)*D165</f>
        <v>2237.2588799999999</v>
      </c>
    </row>
    <row r="166" spans="1:6" x14ac:dyDescent="0.3">
      <c r="A166" s="82">
        <v>402</v>
      </c>
      <c r="B166" s="82">
        <v>7</v>
      </c>
      <c r="C166" s="83" t="s">
        <v>146</v>
      </c>
      <c r="D166" s="82">
        <v>1.6759999999999999</v>
      </c>
      <c r="E166" s="82">
        <v>13262</v>
      </c>
      <c r="F166" s="84">
        <f>(E166*0.48)*D166</f>
        <v>10669.01376</v>
      </c>
    </row>
    <row r="167" spans="1:6" x14ac:dyDescent="0.3">
      <c r="A167" s="82">
        <v>1911</v>
      </c>
      <c r="B167" s="82">
        <v>7</v>
      </c>
      <c r="C167" s="83" t="s">
        <v>149</v>
      </c>
      <c r="D167" s="82">
        <v>1.6759999999999999</v>
      </c>
      <c r="E167" s="82">
        <v>5943</v>
      </c>
      <c r="F167" s="84">
        <f>(E167*0.48)*D167</f>
        <v>4781.0246399999996</v>
      </c>
    </row>
    <row r="168" spans="1:6" x14ac:dyDescent="0.3">
      <c r="A168" s="82">
        <v>405</v>
      </c>
      <c r="B168" s="82">
        <v>7</v>
      </c>
      <c r="C168" s="83" t="s">
        <v>151</v>
      </c>
      <c r="D168" s="82">
        <v>1.6759999999999999</v>
      </c>
      <c r="E168" s="82">
        <v>7835</v>
      </c>
      <c r="F168" s="84">
        <f>(E168*0.48)*D168</f>
        <v>6303.1007999999993</v>
      </c>
    </row>
    <row r="169" spans="1:6" x14ac:dyDescent="0.3">
      <c r="A169" s="82">
        <v>406</v>
      </c>
      <c r="B169" s="82">
        <v>7</v>
      </c>
      <c r="C169" s="83" t="s">
        <v>154</v>
      </c>
      <c r="D169" s="82">
        <v>1.6759999999999999</v>
      </c>
      <c r="E169" s="82">
        <v>5237</v>
      </c>
      <c r="F169" s="84">
        <f>(E169*0.48)*D169</f>
        <v>4213.0617599999996</v>
      </c>
    </row>
    <row r="170" spans="1:6" x14ac:dyDescent="0.3">
      <c r="A170" s="82">
        <v>1598</v>
      </c>
      <c r="B170" s="82">
        <v>7</v>
      </c>
      <c r="C170" s="83" t="s">
        <v>162</v>
      </c>
      <c r="D170" s="82">
        <v>1.6759999999999999</v>
      </c>
      <c r="E170" s="82">
        <v>2886</v>
      </c>
      <c r="F170" s="84">
        <f>(E170*0.48)*D170</f>
        <v>2321.72928</v>
      </c>
    </row>
    <row r="171" spans="1:6" x14ac:dyDescent="0.3">
      <c r="A171" s="82">
        <v>415</v>
      </c>
      <c r="B171" s="82">
        <v>7</v>
      </c>
      <c r="C171" s="83" t="s">
        <v>168</v>
      </c>
      <c r="D171" s="82">
        <v>1.6759999999999999</v>
      </c>
      <c r="E171" s="82">
        <v>1744</v>
      </c>
      <c r="F171" s="84">
        <f>(E171*0.48)*D171</f>
        <v>1403.0131199999998</v>
      </c>
    </row>
    <row r="172" spans="1:6" x14ac:dyDescent="0.3">
      <c r="A172" s="82">
        <v>416</v>
      </c>
      <c r="B172" s="82">
        <v>7</v>
      </c>
      <c r="C172" s="83" t="s">
        <v>169</v>
      </c>
      <c r="D172" s="82">
        <v>1.6759999999999999</v>
      </c>
      <c r="E172" s="82">
        <v>3134</v>
      </c>
      <c r="F172" s="84">
        <f>(E172*0.48)*D172</f>
        <v>2521.2403199999999</v>
      </c>
    </row>
    <row r="173" spans="1:6" x14ac:dyDescent="0.3">
      <c r="A173" s="82">
        <v>417</v>
      </c>
      <c r="B173" s="82">
        <v>7</v>
      </c>
      <c r="C173" s="83" t="s">
        <v>171</v>
      </c>
      <c r="D173" s="82">
        <v>1.6759999999999999</v>
      </c>
      <c r="E173" s="82">
        <v>2404</v>
      </c>
      <c r="F173" s="84">
        <f>(E173*0.48)*D173</f>
        <v>1933.9699199999998</v>
      </c>
    </row>
    <row r="174" spans="1:6" x14ac:dyDescent="0.3">
      <c r="A174" s="82">
        <v>420</v>
      </c>
      <c r="B174" s="82">
        <v>7</v>
      </c>
      <c r="C174" s="83" t="s">
        <v>189</v>
      </c>
      <c r="D174" s="82">
        <v>1.6759999999999999</v>
      </c>
      <c r="E174" s="82">
        <v>5705</v>
      </c>
      <c r="F174" s="84">
        <f>(E174*0.48)*D174</f>
        <v>4589.5583999999999</v>
      </c>
    </row>
    <row r="175" spans="1:6" x14ac:dyDescent="0.3">
      <c r="A175" s="82">
        <v>431</v>
      </c>
      <c r="B175" s="82">
        <v>7</v>
      </c>
      <c r="C175" s="83" t="s">
        <v>228</v>
      </c>
      <c r="D175" s="82">
        <v>1.6759999999999999</v>
      </c>
      <c r="E175" s="82">
        <v>1208</v>
      </c>
      <c r="F175" s="84">
        <f>(E175*0.48)*D175</f>
        <v>971.81183999999996</v>
      </c>
    </row>
    <row r="176" spans="1:6" x14ac:dyDescent="0.3">
      <c r="A176" s="82">
        <v>432</v>
      </c>
      <c r="B176" s="82">
        <v>7</v>
      </c>
      <c r="C176" s="83" t="s">
        <v>229</v>
      </c>
      <c r="D176" s="82">
        <v>1.6759999999999999</v>
      </c>
      <c r="E176" s="82">
        <v>1506</v>
      </c>
      <c r="F176" s="84">
        <f>(E176*0.48)*D176</f>
        <v>1211.5468799999999</v>
      </c>
    </row>
    <row r="177" spans="1:6" x14ac:dyDescent="0.3">
      <c r="A177" s="82">
        <v>437</v>
      </c>
      <c r="B177" s="82">
        <v>7</v>
      </c>
      <c r="C177" s="83" t="s">
        <v>233</v>
      </c>
      <c r="D177" s="82">
        <v>1.6759999999999999</v>
      </c>
      <c r="E177" s="82">
        <v>2635</v>
      </c>
      <c r="F177" s="84">
        <f>(E177*0.48)*D177</f>
        <v>2119.8047999999999</v>
      </c>
    </row>
    <row r="178" spans="1:6" x14ac:dyDescent="0.3">
      <c r="A178" s="82">
        <v>439</v>
      </c>
      <c r="B178" s="82">
        <v>7</v>
      </c>
      <c r="C178" s="83" t="s">
        <v>240</v>
      </c>
      <c r="D178" s="82">
        <v>1.6759999999999999</v>
      </c>
      <c r="E178" s="82">
        <v>7565</v>
      </c>
      <c r="F178" s="84">
        <f>(E178*0.48)*D178</f>
        <v>6085.8911999999991</v>
      </c>
    </row>
    <row r="179" spans="1:6" x14ac:dyDescent="0.3">
      <c r="A179" s="82">
        <v>441</v>
      </c>
      <c r="B179" s="82">
        <v>7</v>
      </c>
      <c r="C179" s="83" t="s">
        <v>258</v>
      </c>
      <c r="D179" s="82">
        <v>1.6759999999999999</v>
      </c>
      <c r="E179" s="82">
        <v>5709</v>
      </c>
      <c r="F179" s="84">
        <f>(E179*0.48)*D179</f>
        <v>4592.776319999999</v>
      </c>
    </row>
    <row r="180" spans="1:6" x14ac:dyDescent="0.3">
      <c r="A180" s="82">
        <v>532</v>
      </c>
      <c r="B180" s="82">
        <v>7</v>
      </c>
      <c r="C180" s="83" t="s">
        <v>277</v>
      </c>
      <c r="D180" s="82">
        <v>1.6759999999999999</v>
      </c>
      <c r="E180" s="82">
        <v>1837</v>
      </c>
      <c r="F180" s="84">
        <f>(E180*0.48)*D180</f>
        <v>1477.8297599999999</v>
      </c>
    </row>
    <row r="181" spans="1:6" x14ac:dyDescent="0.3">
      <c r="A181" s="82">
        <v>448</v>
      </c>
      <c r="B181" s="82">
        <v>7</v>
      </c>
      <c r="C181" s="83" t="s">
        <v>285</v>
      </c>
      <c r="D181" s="82">
        <v>1.6759999999999999</v>
      </c>
      <c r="E181" s="82">
        <v>2407</v>
      </c>
      <c r="F181" s="84">
        <f>(E181*0.48)*D181</f>
        <v>1936.3833599999998</v>
      </c>
    </row>
    <row r="182" spans="1:6" x14ac:dyDescent="0.3">
      <c r="A182" s="82">
        <v>450</v>
      </c>
      <c r="B182" s="82">
        <v>7</v>
      </c>
      <c r="C182" s="83" t="s">
        <v>295</v>
      </c>
      <c r="D182" s="82">
        <v>1.6759999999999999</v>
      </c>
      <c r="E182" s="82">
        <v>1464</v>
      </c>
      <c r="F182" s="84">
        <f>(E182*0.48)*D182</f>
        <v>1177.75872</v>
      </c>
    </row>
    <row r="183" spans="1:6" x14ac:dyDescent="0.3">
      <c r="A183" s="82">
        <v>451</v>
      </c>
      <c r="B183" s="82">
        <v>7</v>
      </c>
      <c r="C183" s="83" t="s">
        <v>296</v>
      </c>
      <c r="D183" s="82">
        <v>1.6759999999999999</v>
      </c>
      <c r="E183" s="82">
        <v>3534</v>
      </c>
      <c r="F183" s="84">
        <f>(E183*0.48)*D183</f>
        <v>2843.0323199999998</v>
      </c>
    </row>
    <row r="184" spans="1:6" x14ac:dyDescent="0.3">
      <c r="A184" s="82">
        <v>453</v>
      </c>
      <c r="B184" s="82">
        <v>7</v>
      </c>
      <c r="C184" s="83" t="s">
        <v>307</v>
      </c>
      <c r="D184" s="82">
        <v>1.6759999999999999</v>
      </c>
      <c r="E184" s="82">
        <v>7281</v>
      </c>
      <c r="F184" s="84">
        <f>(E184*0.48)*D184</f>
        <v>5857.4188799999993</v>
      </c>
    </row>
    <row r="185" spans="1:6" x14ac:dyDescent="0.3">
      <c r="A185" s="82">
        <v>852</v>
      </c>
      <c r="B185" s="82">
        <v>7</v>
      </c>
      <c r="C185" s="83" t="s">
        <v>324</v>
      </c>
      <c r="D185" s="82">
        <v>1.6759999999999999</v>
      </c>
      <c r="E185" s="82">
        <v>2401</v>
      </c>
      <c r="F185" s="84">
        <f>(E185*0.48)*D185</f>
        <v>1931.55648</v>
      </c>
    </row>
    <row r="186" spans="1:6" x14ac:dyDescent="0.3">
      <c r="A186" s="82">
        <v>457</v>
      </c>
      <c r="B186" s="82">
        <v>7</v>
      </c>
      <c r="C186" s="83" t="s">
        <v>326</v>
      </c>
      <c r="D186" s="82">
        <v>1.6759999999999999</v>
      </c>
      <c r="E186" s="82">
        <v>2780</v>
      </c>
      <c r="F186" s="84">
        <f>(E186*0.48)*D186</f>
        <v>2236.4543999999996</v>
      </c>
    </row>
    <row r="187" spans="1:6" x14ac:dyDescent="0.3">
      <c r="A187" s="82">
        <v>1696</v>
      </c>
      <c r="B187" s="82">
        <v>7</v>
      </c>
      <c r="C187" s="83" t="s">
        <v>338</v>
      </c>
      <c r="D187" s="82">
        <v>1.6759999999999999</v>
      </c>
      <c r="E187" s="82">
        <v>4080</v>
      </c>
      <c r="F187" s="84">
        <f>(E187*0.48)*D187</f>
        <v>3282.2783999999997</v>
      </c>
    </row>
    <row r="188" spans="1:6" x14ac:dyDescent="0.3">
      <c r="A188" s="82">
        <v>880</v>
      </c>
      <c r="B188" s="82">
        <v>7</v>
      </c>
      <c r="C188" s="83" t="s">
        <v>343</v>
      </c>
      <c r="D188" s="82">
        <v>1.6759999999999999</v>
      </c>
      <c r="E188" s="82">
        <v>1777</v>
      </c>
      <c r="F188" s="84">
        <f>(E188*0.48)*D188</f>
        <v>1429.5609599999998</v>
      </c>
    </row>
    <row r="189" spans="1:6" x14ac:dyDescent="0.3">
      <c r="A189" s="82">
        <v>479</v>
      </c>
      <c r="B189" s="82">
        <v>7</v>
      </c>
      <c r="C189" s="83" t="s">
        <v>345</v>
      </c>
      <c r="D189" s="82">
        <v>1.6759999999999999</v>
      </c>
      <c r="E189" s="82">
        <v>16834</v>
      </c>
      <c r="F189" s="84">
        <f>(E189*0.48)*D189</f>
        <v>13542.616319999999</v>
      </c>
    </row>
    <row r="190" spans="1:6" x14ac:dyDescent="0.3">
      <c r="A190" s="82">
        <v>473</v>
      </c>
      <c r="B190" s="82">
        <v>7</v>
      </c>
      <c r="C190" s="83" t="s">
        <v>347</v>
      </c>
      <c r="D190" s="82">
        <v>1.6759999999999999</v>
      </c>
      <c r="E190" s="82">
        <v>2415</v>
      </c>
      <c r="F190" s="84">
        <f>(E190*0.48)*D190</f>
        <v>1942.8191999999999</v>
      </c>
    </row>
    <row r="191" spans="1:6" x14ac:dyDescent="0.3">
      <c r="A191" s="82">
        <v>482</v>
      </c>
      <c r="B191" s="82">
        <v>8</v>
      </c>
      <c r="C191" s="83" t="s">
        <v>11</v>
      </c>
      <c r="D191" s="82">
        <v>1.6759999999999999</v>
      </c>
      <c r="E191" s="82">
        <v>2066</v>
      </c>
      <c r="F191" s="84">
        <f>(E191*0.48)*D191</f>
        <v>1662.0556799999999</v>
      </c>
    </row>
    <row r="192" spans="1:6" x14ac:dyDescent="0.3">
      <c r="A192" s="82">
        <v>613</v>
      </c>
      <c r="B192" s="82">
        <v>8</v>
      </c>
      <c r="C192" s="83" t="s">
        <v>12</v>
      </c>
      <c r="D192" s="82">
        <v>1.6759999999999999</v>
      </c>
      <c r="E192" s="82">
        <v>2595</v>
      </c>
      <c r="F192" s="84">
        <f>(E192*0.48)*D192</f>
        <v>2087.6255999999998</v>
      </c>
    </row>
    <row r="193" spans="1:6" x14ac:dyDescent="0.3">
      <c r="A193" s="82">
        <v>484</v>
      </c>
      <c r="B193" s="82">
        <v>8</v>
      </c>
      <c r="C193" s="83" t="s">
        <v>16</v>
      </c>
      <c r="D193" s="82">
        <v>1.6759999999999999</v>
      </c>
      <c r="E193" s="82">
        <v>12407</v>
      </c>
      <c r="F193" s="84">
        <f>(E193*0.48)*D193</f>
        <v>9981.1833599999991</v>
      </c>
    </row>
    <row r="194" spans="1:6" x14ac:dyDescent="0.3">
      <c r="A194" s="82">
        <v>489</v>
      </c>
      <c r="B194" s="82">
        <v>8</v>
      </c>
      <c r="C194" s="83" t="s">
        <v>29</v>
      </c>
      <c r="D194" s="82">
        <v>1.6759999999999999</v>
      </c>
      <c r="E194" s="82">
        <v>5617</v>
      </c>
      <c r="F194" s="84">
        <f>(E194*0.48)*D194</f>
        <v>4518.7641599999997</v>
      </c>
    </row>
    <row r="195" spans="1:6" x14ac:dyDescent="0.3">
      <c r="A195" s="82">
        <v>1901</v>
      </c>
      <c r="B195" s="82">
        <v>8</v>
      </c>
      <c r="C195" s="83" t="s">
        <v>48</v>
      </c>
      <c r="D195" s="82">
        <v>1.6759999999999999</v>
      </c>
      <c r="E195" s="82">
        <v>4792</v>
      </c>
      <c r="F195" s="84">
        <f>(E195*0.48)*D195</f>
        <v>3855.0681599999998</v>
      </c>
    </row>
    <row r="196" spans="1:6" x14ac:dyDescent="0.3">
      <c r="A196" s="82">
        <v>501</v>
      </c>
      <c r="B196" s="82">
        <v>8</v>
      </c>
      <c r="C196" s="83" t="s">
        <v>56</v>
      </c>
      <c r="D196" s="82">
        <v>1.6759999999999999</v>
      </c>
      <c r="E196" s="82">
        <v>1889</v>
      </c>
      <c r="F196" s="84">
        <f>(E196*0.48)*D196</f>
        <v>1519.6627199999998</v>
      </c>
    </row>
    <row r="197" spans="1:6" x14ac:dyDescent="0.3">
      <c r="A197" s="82">
        <v>502</v>
      </c>
      <c r="B197" s="82">
        <v>8</v>
      </c>
      <c r="C197" s="83" t="s">
        <v>63</v>
      </c>
      <c r="D197" s="82">
        <v>1.6759999999999999</v>
      </c>
      <c r="E197" s="82">
        <v>7123</v>
      </c>
      <c r="F197" s="84">
        <f>(E197*0.48)*D197</f>
        <v>5730.3110399999996</v>
      </c>
    </row>
    <row r="198" spans="1:6" x14ac:dyDescent="0.3">
      <c r="A198" s="82">
        <v>503</v>
      </c>
      <c r="B198" s="82">
        <v>8</v>
      </c>
      <c r="C198" s="83" t="s">
        <v>75</v>
      </c>
      <c r="D198" s="82">
        <v>1.6759999999999999</v>
      </c>
      <c r="E198" s="82">
        <v>10586</v>
      </c>
      <c r="F198" s="84">
        <f>(E198*0.48)*D198</f>
        <v>8516.2252799999987</v>
      </c>
    </row>
    <row r="199" spans="1:6" x14ac:dyDescent="0.3">
      <c r="A199" s="82">
        <v>505</v>
      </c>
      <c r="B199" s="82">
        <v>8</v>
      </c>
      <c r="C199" s="83" t="s">
        <v>84</v>
      </c>
      <c r="D199" s="82">
        <v>1.6759999999999999</v>
      </c>
      <c r="E199" s="82">
        <v>12370</v>
      </c>
      <c r="F199" s="84">
        <f>(E199*0.48)*D199</f>
        <v>9951.4175999999989</v>
      </c>
    </row>
    <row r="200" spans="1:6" x14ac:dyDescent="0.3">
      <c r="A200" s="82">
        <v>1924</v>
      </c>
      <c r="B200" s="82">
        <v>8</v>
      </c>
      <c r="C200" s="83" t="s">
        <v>110</v>
      </c>
      <c r="D200" s="82">
        <v>1.6759999999999999</v>
      </c>
      <c r="E200" s="82">
        <v>5472</v>
      </c>
      <c r="F200" s="84">
        <f>(E200*0.48)*D200</f>
        <v>4402.11456</v>
      </c>
    </row>
    <row r="201" spans="1:6" x14ac:dyDescent="0.3">
      <c r="A201" s="82">
        <v>512</v>
      </c>
      <c r="B201" s="82">
        <v>8</v>
      </c>
      <c r="C201" s="83" t="s">
        <v>114</v>
      </c>
      <c r="D201" s="82">
        <v>1.6759999999999999</v>
      </c>
      <c r="E201" s="82">
        <v>4171</v>
      </c>
      <c r="F201" s="84">
        <f>(E201*0.48)*D201</f>
        <v>3355.4860799999997</v>
      </c>
    </row>
    <row r="202" spans="1:6" x14ac:dyDescent="0.3">
      <c r="A202" s="82">
        <v>513</v>
      </c>
      <c r="B202" s="82">
        <v>8</v>
      </c>
      <c r="C202" s="83" t="s">
        <v>115</v>
      </c>
      <c r="D202" s="82">
        <v>1.6759999999999999</v>
      </c>
      <c r="E202" s="82">
        <v>7588</v>
      </c>
      <c r="F202" s="84">
        <f>(E202*0.48)*D202</f>
        <v>6104.3942399999996</v>
      </c>
    </row>
    <row r="203" spans="1:6" x14ac:dyDescent="0.3">
      <c r="A203" s="82">
        <v>523</v>
      </c>
      <c r="B203" s="82">
        <v>8</v>
      </c>
      <c r="C203" s="83" t="s">
        <v>125</v>
      </c>
      <c r="D203" s="82">
        <v>1.6759999999999999</v>
      </c>
      <c r="E203" s="82">
        <v>2001</v>
      </c>
      <c r="F203" s="84">
        <f>(E203*0.48)*D203</f>
        <v>1609.76448</v>
      </c>
    </row>
    <row r="204" spans="1:6" x14ac:dyDescent="0.3">
      <c r="A204" s="82">
        <v>530</v>
      </c>
      <c r="B204" s="82">
        <v>8</v>
      </c>
      <c r="C204" s="83" t="s">
        <v>137</v>
      </c>
      <c r="D204" s="82">
        <v>1.6759999999999999</v>
      </c>
      <c r="E204" s="82">
        <v>3330</v>
      </c>
      <c r="F204" s="84">
        <f>(E204*0.48)*D204</f>
        <v>2678.9183999999996</v>
      </c>
    </row>
    <row r="205" spans="1:6" x14ac:dyDescent="0.3">
      <c r="A205" s="82">
        <v>531</v>
      </c>
      <c r="B205" s="82">
        <v>8</v>
      </c>
      <c r="C205" s="83" t="s">
        <v>139</v>
      </c>
      <c r="D205" s="82">
        <v>1.6759999999999999</v>
      </c>
      <c r="E205" s="82">
        <v>2929</v>
      </c>
      <c r="F205" s="84">
        <f>(E205*0.48)*D205</f>
        <v>2356.3219199999999</v>
      </c>
    </row>
    <row r="206" spans="1:6" x14ac:dyDescent="0.3">
      <c r="A206" s="82">
        <v>534</v>
      </c>
      <c r="B206" s="82">
        <v>8</v>
      </c>
      <c r="C206" s="83" t="s">
        <v>144</v>
      </c>
      <c r="D206" s="82">
        <v>1.6759999999999999</v>
      </c>
      <c r="E206" s="82">
        <v>2465</v>
      </c>
      <c r="F206" s="84">
        <f>(E206*0.48)*D206</f>
        <v>1983.0432000000001</v>
      </c>
    </row>
    <row r="207" spans="1:6" x14ac:dyDescent="0.3">
      <c r="A207" s="82">
        <v>1963</v>
      </c>
      <c r="B207" s="82">
        <v>8</v>
      </c>
      <c r="C207" s="83" t="s">
        <v>147</v>
      </c>
      <c r="D207" s="82">
        <v>1.6759999999999999</v>
      </c>
      <c r="E207" s="82">
        <v>9716</v>
      </c>
      <c r="F207" s="84">
        <f>(E207*0.48)*D207</f>
        <v>7816.3276799999985</v>
      </c>
    </row>
    <row r="208" spans="1:6" x14ac:dyDescent="0.3">
      <c r="A208" s="82">
        <v>1884</v>
      </c>
      <c r="B208" s="82">
        <v>8</v>
      </c>
      <c r="C208" s="83" t="s">
        <v>157</v>
      </c>
      <c r="D208" s="82">
        <v>1.6759999999999999</v>
      </c>
      <c r="E208" s="82">
        <v>3526</v>
      </c>
      <c r="F208" s="84">
        <f>(E208*0.48)*D208</f>
        <v>2836.5964799999997</v>
      </c>
    </row>
    <row r="209" spans="1:6" x14ac:dyDescent="0.3">
      <c r="A209" s="82">
        <v>537</v>
      </c>
      <c r="B209" s="82">
        <v>8</v>
      </c>
      <c r="C209" s="83" t="s">
        <v>160</v>
      </c>
      <c r="D209" s="82">
        <v>1.6759999999999999</v>
      </c>
      <c r="E209" s="82">
        <v>5725</v>
      </c>
      <c r="F209" s="84">
        <f>(E209*0.48)*D209</f>
        <v>4605.6480000000001</v>
      </c>
    </row>
    <row r="210" spans="1:6" x14ac:dyDescent="0.3">
      <c r="A210" s="82">
        <v>542</v>
      </c>
      <c r="B210" s="82">
        <v>8</v>
      </c>
      <c r="C210" s="83" t="s">
        <v>163</v>
      </c>
      <c r="D210" s="82">
        <v>1.6759999999999999</v>
      </c>
      <c r="E210" s="82">
        <v>2647</v>
      </c>
      <c r="F210" s="84">
        <f>(E210*0.48)*D210</f>
        <v>2129.45856</v>
      </c>
    </row>
    <row r="211" spans="1:6" x14ac:dyDescent="0.3">
      <c r="A211" s="82">
        <v>1931</v>
      </c>
      <c r="B211" s="82">
        <v>8</v>
      </c>
      <c r="C211" s="83" t="s">
        <v>164</v>
      </c>
      <c r="D211" s="82">
        <v>1.6759999999999999</v>
      </c>
      <c r="E211" s="82">
        <v>6629</v>
      </c>
      <c r="F211" s="84">
        <f>(E211*0.48)*D211</f>
        <v>5332.8979200000003</v>
      </c>
    </row>
    <row r="212" spans="1:6" x14ac:dyDescent="0.3">
      <c r="A212" s="82">
        <v>1621</v>
      </c>
      <c r="B212" s="82">
        <v>8</v>
      </c>
      <c r="C212" s="83" t="s">
        <v>170</v>
      </c>
      <c r="D212" s="82">
        <v>1.6759999999999999</v>
      </c>
      <c r="E212" s="82">
        <v>7831</v>
      </c>
      <c r="F212" s="84">
        <f>(E212*0.48)*D212</f>
        <v>6299.8828799999992</v>
      </c>
    </row>
    <row r="213" spans="1:6" x14ac:dyDescent="0.3">
      <c r="A213" s="82">
        <v>546</v>
      </c>
      <c r="B213" s="82">
        <v>8</v>
      </c>
      <c r="C213" s="83" t="s">
        <v>173</v>
      </c>
      <c r="D213" s="82">
        <v>1.6759999999999999</v>
      </c>
      <c r="E213" s="82">
        <v>13751</v>
      </c>
      <c r="F213" s="84">
        <f>(E213*0.48)*D213</f>
        <v>11062.404479999999</v>
      </c>
    </row>
    <row r="214" spans="1:6" x14ac:dyDescent="0.3">
      <c r="A214" s="82">
        <v>547</v>
      </c>
      <c r="B214" s="82">
        <v>8</v>
      </c>
      <c r="C214" s="83" t="s">
        <v>174</v>
      </c>
      <c r="D214" s="82">
        <v>1.6759999999999999</v>
      </c>
      <c r="E214" s="82">
        <v>2895</v>
      </c>
      <c r="F214" s="84">
        <f>(E214*0.48)*D214</f>
        <v>2328.9695999999999</v>
      </c>
    </row>
    <row r="215" spans="1:6" x14ac:dyDescent="0.3">
      <c r="A215" s="82">
        <v>1916</v>
      </c>
      <c r="B215" s="82">
        <v>8</v>
      </c>
      <c r="C215" s="83" t="s">
        <v>175</v>
      </c>
      <c r="D215" s="82">
        <v>1.6759999999999999</v>
      </c>
      <c r="E215" s="82">
        <v>7909</v>
      </c>
      <c r="F215" s="84">
        <f>(E215*0.48)*D215</f>
        <v>6362.6323199999997</v>
      </c>
    </row>
    <row r="216" spans="1:6" x14ac:dyDescent="0.3">
      <c r="A216" s="82">
        <v>553</v>
      </c>
      <c r="B216" s="82">
        <v>8</v>
      </c>
      <c r="C216" s="83" t="s">
        <v>180</v>
      </c>
      <c r="D216" s="82">
        <v>1.6759999999999999</v>
      </c>
      <c r="E216" s="82">
        <v>2643</v>
      </c>
      <c r="F216" s="84">
        <f>(E216*0.48)*D216</f>
        <v>2126.2406399999995</v>
      </c>
    </row>
    <row r="217" spans="1:6" x14ac:dyDescent="0.3">
      <c r="A217" s="82">
        <v>556</v>
      </c>
      <c r="B217" s="82">
        <v>8</v>
      </c>
      <c r="C217" s="83" t="s">
        <v>187</v>
      </c>
      <c r="D217" s="82">
        <v>1.6759999999999999</v>
      </c>
      <c r="E217" s="82">
        <v>2904</v>
      </c>
      <c r="F217" s="84">
        <f>(E217*0.48)*D217</f>
        <v>2336.2099199999998</v>
      </c>
    </row>
    <row r="218" spans="1:6" x14ac:dyDescent="0.3">
      <c r="A218" s="82">
        <v>1842</v>
      </c>
      <c r="B218" s="82">
        <v>8</v>
      </c>
      <c r="C218" s="83" t="s">
        <v>195</v>
      </c>
      <c r="D218" s="82">
        <v>1.6759999999999999</v>
      </c>
      <c r="E218" s="82">
        <v>2304</v>
      </c>
      <c r="F218" s="84">
        <f>(E218*0.48)*D218</f>
        <v>1853.5219200000001</v>
      </c>
    </row>
    <row r="219" spans="1:6" x14ac:dyDescent="0.3">
      <c r="A219" s="82">
        <v>1978</v>
      </c>
      <c r="B219" s="82">
        <v>8</v>
      </c>
      <c r="C219" s="83" t="s">
        <v>199</v>
      </c>
      <c r="D219" s="82">
        <v>1.6759999999999999</v>
      </c>
      <c r="E219" s="82">
        <v>5208</v>
      </c>
      <c r="F219" s="84">
        <f>(E219*0.48)*D219</f>
        <v>4189.7318399999995</v>
      </c>
    </row>
    <row r="220" spans="1:6" x14ac:dyDescent="0.3">
      <c r="A220" s="82">
        <v>569</v>
      </c>
      <c r="B220" s="82">
        <v>8</v>
      </c>
      <c r="C220" s="83" t="s">
        <v>206</v>
      </c>
      <c r="D220" s="82">
        <v>1.6759999999999999</v>
      </c>
      <c r="E220" s="82">
        <v>3670</v>
      </c>
      <c r="F220" s="84">
        <f>(E220*0.48)*D220</f>
        <v>2952.4415999999997</v>
      </c>
    </row>
    <row r="221" spans="1:6" x14ac:dyDescent="0.3">
      <c r="A221" s="82">
        <v>1930</v>
      </c>
      <c r="B221" s="82">
        <v>8</v>
      </c>
      <c r="C221" s="83" t="s">
        <v>209</v>
      </c>
      <c r="D221" s="82">
        <v>1.6759999999999999</v>
      </c>
      <c r="E221" s="82">
        <v>6241</v>
      </c>
      <c r="F221" s="84">
        <f>(E221*0.48)*D221</f>
        <v>5020.7596799999992</v>
      </c>
    </row>
    <row r="222" spans="1:6" x14ac:dyDescent="0.3">
      <c r="A222" s="82">
        <v>575</v>
      </c>
      <c r="B222" s="82">
        <v>8</v>
      </c>
      <c r="C222" s="83" t="s">
        <v>214</v>
      </c>
      <c r="D222" s="82">
        <v>1.6759999999999999</v>
      </c>
      <c r="E222" s="82">
        <v>5722</v>
      </c>
      <c r="F222" s="84">
        <f>(E222*0.48)*D222</f>
        <v>4603.2345599999999</v>
      </c>
    </row>
    <row r="223" spans="1:6" x14ac:dyDescent="0.3">
      <c r="A223" s="82">
        <v>579</v>
      </c>
      <c r="B223" s="82">
        <v>8</v>
      </c>
      <c r="C223" s="83" t="s">
        <v>217</v>
      </c>
      <c r="D223" s="82">
        <v>1.6759999999999999</v>
      </c>
      <c r="E223" s="82">
        <v>2675</v>
      </c>
      <c r="F223" s="84">
        <f>(E223*0.48)*D223</f>
        <v>2151.9839999999999</v>
      </c>
    </row>
    <row r="224" spans="1:6" x14ac:dyDescent="0.3">
      <c r="A224" s="82">
        <v>590</v>
      </c>
      <c r="B224" s="82">
        <v>8</v>
      </c>
      <c r="C224" s="83" t="s">
        <v>236</v>
      </c>
      <c r="D224" s="82">
        <v>1.6759999999999999</v>
      </c>
      <c r="E224" s="82">
        <v>2888</v>
      </c>
      <c r="F224" s="84">
        <f>(E224*0.48)*D224</f>
        <v>2323.33824</v>
      </c>
    </row>
    <row r="225" spans="1:6" x14ac:dyDescent="0.3">
      <c r="A225" s="82">
        <v>1926</v>
      </c>
      <c r="B225" s="82">
        <v>8</v>
      </c>
      <c r="C225" s="83" t="s">
        <v>239</v>
      </c>
      <c r="D225" s="82">
        <v>1.6759999999999999</v>
      </c>
      <c r="E225" s="82">
        <v>5846</v>
      </c>
      <c r="F225" s="84">
        <f>(E225*0.48)*D225</f>
        <v>4702.9900799999996</v>
      </c>
    </row>
    <row r="226" spans="1:6" x14ac:dyDescent="0.3">
      <c r="A226" s="82">
        <v>597</v>
      </c>
      <c r="B226" s="82">
        <v>8</v>
      </c>
      <c r="C226" s="83" t="s">
        <v>249</v>
      </c>
      <c r="D226" s="82">
        <v>1.6759999999999999</v>
      </c>
      <c r="E226" s="82">
        <v>4600</v>
      </c>
      <c r="F226" s="84">
        <f>(E226*0.48)*D226</f>
        <v>3700.6079999999997</v>
      </c>
    </row>
    <row r="227" spans="1:6" x14ac:dyDescent="0.3">
      <c r="A227" s="82">
        <v>603</v>
      </c>
      <c r="B227" s="82">
        <v>8</v>
      </c>
      <c r="C227" s="83" t="s">
        <v>251</v>
      </c>
      <c r="D227" s="82">
        <v>1.6759999999999999</v>
      </c>
      <c r="E227" s="82">
        <v>6208</v>
      </c>
      <c r="F227" s="84">
        <f>(E227*0.48)*D227</f>
        <v>4994.211839999999</v>
      </c>
    </row>
    <row r="228" spans="1:6" x14ac:dyDescent="0.3">
      <c r="A228" s="82">
        <v>599</v>
      </c>
      <c r="B228" s="82">
        <v>8</v>
      </c>
      <c r="C228" s="83" t="s">
        <v>255</v>
      </c>
      <c r="D228" s="82">
        <v>1.6759999999999999</v>
      </c>
      <c r="E228" s="82">
        <v>79067</v>
      </c>
      <c r="F228" s="84">
        <f>(E228*0.48)*D228</f>
        <v>63607.820159999988</v>
      </c>
    </row>
    <row r="229" spans="1:6" x14ac:dyDescent="0.3">
      <c r="A229" s="82">
        <v>606</v>
      </c>
      <c r="B229" s="82">
        <v>8</v>
      </c>
      <c r="C229" s="83" t="s">
        <v>260</v>
      </c>
      <c r="D229" s="82">
        <v>1.6759999999999999</v>
      </c>
      <c r="E229" s="82">
        <v>8064</v>
      </c>
      <c r="F229" s="84">
        <f>(E229*0.48)*D229</f>
        <v>6487.3267199999991</v>
      </c>
    </row>
    <row r="230" spans="1:6" x14ac:dyDescent="0.3">
      <c r="A230" s="82">
        <v>518</v>
      </c>
      <c r="B230" s="82">
        <v>8</v>
      </c>
      <c r="C230" s="83" t="s">
        <v>263</v>
      </c>
      <c r="D230" s="82">
        <v>1.6759999999999999</v>
      </c>
      <c r="E230" s="82">
        <v>73091</v>
      </c>
      <c r="F230" s="84">
        <f>(E230*0.48)*D230</f>
        <v>58800.24768</v>
      </c>
    </row>
    <row r="231" spans="1:6" x14ac:dyDescent="0.3">
      <c r="A231" s="82">
        <v>610</v>
      </c>
      <c r="B231" s="82">
        <v>8</v>
      </c>
      <c r="C231" s="83" t="s">
        <v>269</v>
      </c>
      <c r="D231" s="82">
        <v>1.6759999999999999</v>
      </c>
      <c r="E231" s="82">
        <v>2353</v>
      </c>
      <c r="F231" s="84">
        <f>(E231*0.48)*D231</f>
        <v>1892.9414400000001</v>
      </c>
    </row>
    <row r="232" spans="1:6" x14ac:dyDescent="0.3">
      <c r="A232" s="82">
        <v>1525</v>
      </c>
      <c r="B232" s="82">
        <v>8</v>
      </c>
      <c r="C232" s="83" t="s">
        <v>286</v>
      </c>
      <c r="D232" s="82">
        <v>1.6759999999999999</v>
      </c>
      <c r="E232" s="82">
        <v>4194</v>
      </c>
      <c r="F232" s="84">
        <f>(E232*0.48)*D232</f>
        <v>3373.9891199999997</v>
      </c>
    </row>
    <row r="233" spans="1:6" x14ac:dyDescent="0.3">
      <c r="A233" s="82">
        <v>622</v>
      </c>
      <c r="B233" s="82">
        <v>8</v>
      </c>
      <c r="C233" s="83" t="s">
        <v>311</v>
      </c>
      <c r="D233" s="82">
        <v>1.6759999999999999</v>
      </c>
      <c r="E233" s="82">
        <v>6147</v>
      </c>
      <c r="F233" s="84">
        <f>(E233*0.48)*D233</f>
        <v>4945.1385599999994</v>
      </c>
    </row>
    <row r="234" spans="1:6" x14ac:dyDescent="0.3">
      <c r="A234" s="82">
        <v>626</v>
      </c>
      <c r="B234" s="82">
        <v>8</v>
      </c>
      <c r="C234" s="83" t="s">
        <v>315</v>
      </c>
      <c r="D234" s="82">
        <v>1.6759999999999999</v>
      </c>
      <c r="E234" s="82">
        <v>2825</v>
      </c>
      <c r="F234" s="84">
        <f>(E234*0.48)*D234</f>
        <v>2272.6559999999999</v>
      </c>
    </row>
    <row r="235" spans="1:6" x14ac:dyDescent="0.3">
      <c r="A235" s="82">
        <v>627</v>
      </c>
      <c r="B235" s="82">
        <v>8</v>
      </c>
      <c r="C235" s="83" t="s">
        <v>321</v>
      </c>
      <c r="D235" s="82">
        <v>1.6759999999999999</v>
      </c>
      <c r="E235" s="82">
        <v>3108</v>
      </c>
      <c r="F235" s="84">
        <f>(E235*0.48)*D235</f>
        <v>2500.3238399999996</v>
      </c>
    </row>
    <row r="236" spans="1:6" x14ac:dyDescent="0.3">
      <c r="A236" s="82">
        <v>629</v>
      </c>
      <c r="B236" s="82">
        <v>8</v>
      </c>
      <c r="C236" s="83" t="s">
        <v>323</v>
      </c>
      <c r="D236" s="82">
        <v>1.6759999999999999</v>
      </c>
      <c r="E236" s="82">
        <v>3392</v>
      </c>
      <c r="F236" s="84">
        <f>(E236*0.48)*D236</f>
        <v>2728.7961599999999</v>
      </c>
    </row>
    <row r="237" spans="1:6" x14ac:dyDescent="0.3">
      <c r="A237" s="82">
        <v>1783</v>
      </c>
      <c r="B237" s="82">
        <v>8</v>
      </c>
      <c r="C237" s="83" t="s">
        <v>333</v>
      </c>
      <c r="D237" s="82">
        <v>1.6759999999999999</v>
      </c>
      <c r="E237" s="82">
        <v>14970</v>
      </c>
      <c r="F237" s="84">
        <f>(E237*0.48)*D237</f>
        <v>12043.065599999998</v>
      </c>
    </row>
    <row r="238" spans="1:6" x14ac:dyDescent="0.3">
      <c r="A238" s="82">
        <v>614</v>
      </c>
      <c r="B238" s="82">
        <v>8</v>
      </c>
      <c r="C238" s="83" t="s">
        <v>335</v>
      </c>
      <c r="D238" s="82">
        <v>1.6759999999999999</v>
      </c>
      <c r="E238" s="82">
        <v>1861</v>
      </c>
      <c r="F238" s="84">
        <f>(E238*0.48)*D238</f>
        <v>1497.1372799999999</v>
      </c>
    </row>
    <row r="239" spans="1:6" x14ac:dyDescent="0.3">
      <c r="A239" s="82">
        <v>637</v>
      </c>
      <c r="B239" s="82">
        <v>8</v>
      </c>
      <c r="C239" s="83" t="s">
        <v>351</v>
      </c>
      <c r="D239" s="82">
        <v>1.6759999999999999</v>
      </c>
      <c r="E239" s="82">
        <v>11765</v>
      </c>
      <c r="F239" s="84">
        <f>(E239*0.48)*D239</f>
        <v>9464.7071999999989</v>
      </c>
    </row>
    <row r="240" spans="1:6" x14ac:dyDescent="0.3">
      <c r="A240" s="82">
        <v>638</v>
      </c>
      <c r="B240" s="82">
        <v>8</v>
      </c>
      <c r="C240" s="83" t="s">
        <v>352</v>
      </c>
      <c r="D240" s="82">
        <v>1.6759999999999999</v>
      </c>
      <c r="E240" s="82">
        <v>1096</v>
      </c>
      <c r="F240" s="84">
        <f>(E240*0.48)*D240</f>
        <v>881.71007999999983</v>
      </c>
    </row>
    <row r="241" spans="1:6" x14ac:dyDescent="0.3">
      <c r="A241" s="82">
        <v>1892</v>
      </c>
      <c r="B241" s="82">
        <v>8</v>
      </c>
      <c r="C241" s="83" t="s">
        <v>353</v>
      </c>
      <c r="D241" s="82">
        <v>1.6759999999999999</v>
      </c>
      <c r="E241" s="82">
        <v>5380</v>
      </c>
      <c r="F241" s="84">
        <f>(E241*0.48)*D241</f>
        <v>4328.1023999999998</v>
      </c>
    </row>
    <row r="242" spans="1:6" x14ac:dyDescent="0.3">
      <c r="A242" s="82">
        <v>642</v>
      </c>
      <c r="B242" s="82">
        <v>8</v>
      </c>
      <c r="C242" s="83" t="s">
        <v>357</v>
      </c>
      <c r="D242" s="82">
        <v>1.6759999999999999</v>
      </c>
      <c r="E242" s="82">
        <v>4312</v>
      </c>
      <c r="F242" s="84">
        <f>(E242*0.48)*D242</f>
        <v>3468.9177599999994</v>
      </c>
    </row>
    <row r="243" spans="1:6" x14ac:dyDescent="0.3">
      <c r="A243" s="82">
        <v>654</v>
      </c>
      <c r="B243" s="82">
        <v>9</v>
      </c>
      <c r="C243" s="83" t="s">
        <v>52</v>
      </c>
      <c r="D243" s="82">
        <v>1.6759999999999999</v>
      </c>
      <c r="E243" s="82">
        <v>2551</v>
      </c>
      <c r="F243" s="84">
        <f>(E243*0.48)*D243</f>
        <v>2052.2284799999998</v>
      </c>
    </row>
    <row r="244" spans="1:6" x14ac:dyDescent="0.3">
      <c r="A244" s="82">
        <v>664</v>
      </c>
      <c r="B244" s="82">
        <v>9</v>
      </c>
      <c r="C244" s="83" t="s">
        <v>111</v>
      </c>
      <c r="D244" s="82">
        <v>1.6759999999999999</v>
      </c>
      <c r="E244" s="82">
        <v>4590</v>
      </c>
      <c r="F244" s="84">
        <f>(E244*0.48)*D244</f>
        <v>3692.5631999999996</v>
      </c>
    </row>
    <row r="245" spans="1:6" x14ac:dyDescent="0.3">
      <c r="A245" s="82">
        <v>677</v>
      </c>
      <c r="B245" s="82">
        <v>9</v>
      </c>
      <c r="C245" s="83" t="s">
        <v>155</v>
      </c>
      <c r="D245" s="82">
        <v>1.6759999999999999</v>
      </c>
      <c r="E245" s="82">
        <v>2611</v>
      </c>
      <c r="F245" s="84">
        <f>(E245*0.48)*D245</f>
        <v>2100.49728</v>
      </c>
    </row>
    <row r="246" spans="1:6" x14ac:dyDescent="0.3">
      <c r="A246" s="82">
        <v>678</v>
      </c>
      <c r="B246" s="82">
        <v>9</v>
      </c>
      <c r="C246" s="83" t="s">
        <v>159</v>
      </c>
      <c r="D246" s="82">
        <v>1.6759999999999999</v>
      </c>
      <c r="E246" s="82">
        <v>1439</v>
      </c>
      <c r="F246" s="84">
        <f>(E246*0.48)*D246</f>
        <v>1157.64672</v>
      </c>
    </row>
    <row r="247" spans="1:6" x14ac:dyDescent="0.3">
      <c r="A247" s="82">
        <v>687</v>
      </c>
      <c r="B247" s="82">
        <v>9</v>
      </c>
      <c r="C247" s="83" t="s">
        <v>193</v>
      </c>
      <c r="D247" s="82">
        <v>1.6759999999999999</v>
      </c>
      <c r="E247" s="82">
        <v>4780</v>
      </c>
      <c r="F247" s="84">
        <f>(E247*0.48)*D247</f>
        <v>3845.4144000000001</v>
      </c>
    </row>
    <row r="248" spans="1:6" x14ac:dyDescent="0.3">
      <c r="A248" s="82">
        <v>1695</v>
      </c>
      <c r="B248" s="82">
        <v>9</v>
      </c>
      <c r="C248" s="83" t="s">
        <v>211</v>
      </c>
      <c r="D248" s="82">
        <v>1.6759999999999999</v>
      </c>
      <c r="E248" s="82">
        <v>1084</v>
      </c>
      <c r="F248" s="84">
        <f>(E248*0.48)*D248</f>
        <v>872.05631999999991</v>
      </c>
    </row>
    <row r="249" spans="1:6" x14ac:dyDescent="0.3">
      <c r="A249" s="82">
        <v>703</v>
      </c>
      <c r="B249" s="82">
        <v>9</v>
      </c>
      <c r="C249" s="83" t="s">
        <v>243</v>
      </c>
      <c r="D249" s="82">
        <v>1.6759999999999999</v>
      </c>
      <c r="E249" s="82">
        <v>2453</v>
      </c>
      <c r="F249" s="84">
        <f>(E249*0.48)*D249</f>
        <v>1973.3894399999999</v>
      </c>
    </row>
    <row r="250" spans="1:6" x14ac:dyDescent="0.3">
      <c r="A250" s="82">
        <v>1676</v>
      </c>
      <c r="B250" s="82">
        <v>9</v>
      </c>
      <c r="C250" s="83" t="s">
        <v>262</v>
      </c>
      <c r="D250" s="82">
        <v>1.6759999999999999</v>
      </c>
      <c r="E250" s="82">
        <v>4769</v>
      </c>
      <c r="F250" s="84">
        <f>(E250*0.48)*D250</f>
        <v>3836.5651199999998</v>
      </c>
    </row>
    <row r="251" spans="1:6" x14ac:dyDescent="0.3">
      <c r="A251" s="82">
        <v>1714</v>
      </c>
      <c r="B251" s="82">
        <v>9</v>
      </c>
      <c r="C251" s="83" t="s">
        <v>270</v>
      </c>
      <c r="D251" s="82">
        <v>1.6759999999999999</v>
      </c>
      <c r="E251" s="82">
        <v>3101</v>
      </c>
      <c r="F251" s="84">
        <f>(E251*0.48)*D251</f>
        <v>2494.6924800000002</v>
      </c>
    </row>
    <row r="252" spans="1:6" x14ac:dyDescent="0.3">
      <c r="A252" s="82">
        <v>715</v>
      </c>
      <c r="B252" s="82">
        <v>9</v>
      </c>
      <c r="C252" s="83" t="s">
        <v>283</v>
      </c>
      <c r="D252" s="82">
        <v>1.6759999999999999</v>
      </c>
      <c r="E252" s="82">
        <v>4696</v>
      </c>
      <c r="F252" s="84">
        <f>(E252*0.48)*D252</f>
        <v>3777.8380799999995</v>
      </c>
    </row>
    <row r="253" spans="1:6" x14ac:dyDescent="0.3">
      <c r="A253" s="82">
        <v>716</v>
      </c>
      <c r="B253" s="82">
        <v>9</v>
      </c>
      <c r="C253" s="83" t="s">
        <v>287</v>
      </c>
      <c r="D253" s="82">
        <v>1.6759999999999999</v>
      </c>
      <c r="E253" s="82">
        <v>2775</v>
      </c>
      <c r="F253" s="84">
        <f>(E253*0.48)*D253</f>
        <v>2232.4319999999998</v>
      </c>
    </row>
    <row r="254" spans="1:6" x14ac:dyDescent="0.3">
      <c r="A254" s="82">
        <v>717</v>
      </c>
      <c r="B254" s="82">
        <v>9</v>
      </c>
      <c r="C254" s="83" t="s">
        <v>305</v>
      </c>
      <c r="D254" s="82">
        <v>1.6759999999999999</v>
      </c>
      <c r="E254" s="82">
        <v>3004</v>
      </c>
      <c r="F254" s="84">
        <f>(E254*0.48)*D254</f>
        <v>2416.6579199999996</v>
      </c>
    </row>
    <row r="255" spans="1:6" x14ac:dyDescent="0.3">
      <c r="A255" s="82">
        <v>718</v>
      </c>
      <c r="B255" s="82">
        <v>9</v>
      </c>
      <c r="C255" s="83" t="s">
        <v>313</v>
      </c>
      <c r="D255" s="82">
        <v>1.6759999999999999</v>
      </c>
      <c r="E255" s="82">
        <v>3487</v>
      </c>
      <c r="F255" s="84">
        <f>(E255*0.48)*D255</f>
        <v>2805.2217599999999</v>
      </c>
    </row>
    <row r="256" spans="1:6" x14ac:dyDescent="0.3">
      <c r="A256" s="82">
        <v>1723</v>
      </c>
      <c r="B256" s="82">
        <v>10</v>
      </c>
      <c r="C256" s="83" t="s">
        <v>17</v>
      </c>
      <c r="D256" s="82">
        <v>1.6759999999999999</v>
      </c>
      <c r="E256" s="82">
        <v>1511</v>
      </c>
      <c r="F256" s="84">
        <f>(E256*0.48)*D256</f>
        <v>1215.5692799999999</v>
      </c>
    </row>
    <row r="257" spans="1:6" x14ac:dyDescent="0.3">
      <c r="A257" s="82">
        <v>1959</v>
      </c>
      <c r="B257" s="82">
        <v>10</v>
      </c>
      <c r="C257" s="83" t="s">
        <v>18</v>
      </c>
      <c r="D257" s="82">
        <v>1.6759999999999999</v>
      </c>
      <c r="E257" s="82">
        <v>7015</v>
      </c>
      <c r="F257" s="84">
        <f>(E257*0.48)*D257</f>
        <v>5643.4271999999992</v>
      </c>
    </row>
    <row r="258" spans="1:6" x14ac:dyDescent="0.3">
      <c r="A258" s="82">
        <v>743</v>
      </c>
      <c r="B258" s="82">
        <v>10</v>
      </c>
      <c r="C258" s="83" t="s">
        <v>26</v>
      </c>
      <c r="D258" s="82">
        <v>1.6759999999999999</v>
      </c>
      <c r="E258" s="82">
        <v>2206</v>
      </c>
      <c r="F258" s="84">
        <f>(E258*0.48)*D258</f>
        <v>1774.6828799999998</v>
      </c>
    </row>
    <row r="259" spans="1:6" x14ac:dyDescent="0.3">
      <c r="A259" s="82">
        <v>744</v>
      </c>
      <c r="B259" s="82">
        <v>10</v>
      </c>
      <c r="C259" s="83" t="s">
        <v>27</v>
      </c>
      <c r="D259" s="82">
        <v>1.6759999999999999</v>
      </c>
      <c r="E259" s="82">
        <v>1057</v>
      </c>
      <c r="F259" s="84">
        <f>(E259*0.48)*D259</f>
        <v>850.33535999999992</v>
      </c>
    </row>
    <row r="260" spans="1:6" x14ac:dyDescent="0.3">
      <c r="A260" s="82">
        <v>1724</v>
      </c>
      <c r="B260" s="82">
        <v>10</v>
      </c>
      <c r="C260" s="83" t="s">
        <v>36</v>
      </c>
      <c r="D260" s="82">
        <v>1.6759999999999999</v>
      </c>
      <c r="E260" s="82">
        <v>2599</v>
      </c>
      <c r="F260" s="84">
        <f>(E260*0.48)*D260</f>
        <v>2090.8435199999999</v>
      </c>
    </row>
    <row r="261" spans="1:6" x14ac:dyDescent="0.3">
      <c r="A261" s="82">
        <v>748</v>
      </c>
      <c r="B261" s="82">
        <v>10</v>
      </c>
      <c r="C261" s="83" t="s">
        <v>39</v>
      </c>
      <c r="D261" s="82">
        <v>1.6759999999999999</v>
      </c>
      <c r="E261" s="82">
        <v>6508</v>
      </c>
      <c r="F261" s="84">
        <f>(E261*0.48)*D261</f>
        <v>5235.5558399999991</v>
      </c>
    </row>
    <row r="262" spans="1:6" x14ac:dyDescent="0.3">
      <c r="A262" s="82">
        <v>1721</v>
      </c>
      <c r="B262" s="82">
        <v>10</v>
      </c>
      <c r="C262" s="83" t="s">
        <v>41</v>
      </c>
      <c r="D262" s="82">
        <v>1.6759999999999999</v>
      </c>
      <c r="E262" s="82">
        <v>3812</v>
      </c>
      <c r="F262" s="84">
        <f>(E262*0.48)*D262</f>
        <v>3066.67776</v>
      </c>
    </row>
    <row r="263" spans="1:6" x14ac:dyDescent="0.3">
      <c r="A263" s="82">
        <v>753</v>
      </c>
      <c r="B263" s="82">
        <v>10</v>
      </c>
      <c r="C263" s="83" t="s">
        <v>42</v>
      </c>
      <c r="D263" s="82">
        <v>1.6759999999999999</v>
      </c>
      <c r="E263" s="82">
        <v>3174</v>
      </c>
      <c r="F263" s="84">
        <f>(E263*0.48)*D263</f>
        <v>2553.4195199999999</v>
      </c>
    </row>
    <row r="264" spans="1:6" x14ac:dyDescent="0.3">
      <c r="A264" s="82">
        <v>1728</v>
      </c>
      <c r="B264" s="82">
        <v>10</v>
      </c>
      <c r="C264" s="83" t="s">
        <v>45</v>
      </c>
      <c r="D264" s="82">
        <v>1.6759999999999999</v>
      </c>
      <c r="E264" s="82">
        <v>2582</v>
      </c>
      <c r="F264" s="84">
        <f>(E264*0.48)*D264</f>
        <v>2077.1673599999999</v>
      </c>
    </row>
    <row r="265" spans="1:6" x14ac:dyDescent="0.3">
      <c r="A265" s="82">
        <v>755</v>
      </c>
      <c r="B265" s="82">
        <v>10</v>
      </c>
      <c r="C265" s="83" t="s">
        <v>49</v>
      </c>
      <c r="D265" s="82">
        <v>1.6759999999999999</v>
      </c>
      <c r="E265" s="82">
        <v>1368</v>
      </c>
      <c r="F265" s="84">
        <f>(E265*0.48)*D265</f>
        <v>1100.52864</v>
      </c>
    </row>
    <row r="266" spans="1:6" x14ac:dyDescent="0.3">
      <c r="A266" s="82">
        <v>756</v>
      </c>
      <c r="B266" s="82">
        <v>10</v>
      </c>
      <c r="C266" s="83" t="s">
        <v>53</v>
      </c>
      <c r="D266" s="82">
        <v>1.6759999999999999</v>
      </c>
      <c r="E266" s="82">
        <v>3007</v>
      </c>
      <c r="F266" s="84">
        <f>(E266*0.48)*D266</f>
        <v>2419.0713599999999</v>
      </c>
    </row>
    <row r="267" spans="1:6" x14ac:dyDescent="0.3">
      <c r="A267" s="82">
        <v>757</v>
      </c>
      <c r="B267" s="82">
        <v>10</v>
      </c>
      <c r="C267" s="83" t="s">
        <v>54</v>
      </c>
      <c r="D267" s="82">
        <v>1.6759999999999999</v>
      </c>
      <c r="E267" s="82">
        <v>3693</v>
      </c>
      <c r="F267" s="84">
        <f>(E267*0.48)*D267</f>
        <v>2970.9446399999997</v>
      </c>
    </row>
    <row r="268" spans="1:6" x14ac:dyDescent="0.3">
      <c r="A268" s="82">
        <v>758</v>
      </c>
      <c r="B268" s="82">
        <v>10</v>
      </c>
      <c r="C268" s="83" t="s">
        <v>55</v>
      </c>
      <c r="D268" s="82">
        <v>1.6759999999999999</v>
      </c>
      <c r="E268" s="82">
        <v>23332</v>
      </c>
      <c r="F268" s="84">
        <f>(E268*0.48)*D268</f>
        <v>18770.127359999999</v>
      </c>
    </row>
    <row r="269" spans="1:6" x14ac:dyDescent="0.3">
      <c r="A269" s="82">
        <v>1706</v>
      </c>
      <c r="B269" s="82">
        <v>10</v>
      </c>
      <c r="C269" s="83" t="s">
        <v>66</v>
      </c>
      <c r="D269" s="82">
        <v>1.6759999999999999</v>
      </c>
      <c r="E269" s="82">
        <v>2458</v>
      </c>
      <c r="F269" s="84">
        <f>(E269*0.48)*D269</f>
        <v>1977.4118399999998</v>
      </c>
    </row>
    <row r="270" spans="1:6" x14ac:dyDescent="0.3">
      <c r="A270" s="82">
        <v>1684</v>
      </c>
      <c r="B270" s="82">
        <v>10</v>
      </c>
      <c r="C270" s="83" t="s">
        <v>67</v>
      </c>
      <c r="D270" s="82">
        <v>1.6759999999999999</v>
      </c>
      <c r="E270" s="82">
        <v>2350</v>
      </c>
      <c r="F270" s="84">
        <f>(E270*0.48)*D270</f>
        <v>1890.528</v>
      </c>
    </row>
    <row r="271" spans="1:6" x14ac:dyDescent="0.3">
      <c r="A271" s="82">
        <v>762</v>
      </c>
      <c r="B271" s="82">
        <v>10</v>
      </c>
      <c r="C271" s="83" t="s">
        <v>77</v>
      </c>
      <c r="D271" s="82">
        <v>1.6759999999999999</v>
      </c>
      <c r="E271" s="82">
        <v>3867</v>
      </c>
      <c r="F271" s="84">
        <f>(E271*0.48)*D271</f>
        <v>3110.9241599999996</v>
      </c>
    </row>
    <row r="272" spans="1:6" x14ac:dyDescent="0.3">
      <c r="A272" s="82">
        <v>766</v>
      </c>
      <c r="B272" s="82">
        <v>10</v>
      </c>
      <c r="C272" s="83" t="s">
        <v>83</v>
      </c>
      <c r="D272" s="82">
        <v>1.6759999999999999</v>
      </c>
      <c r="E272" s="82">
        <v>2731</v>
      </c>
      <c r="F272" s="84">
        <f>(E272*0.48)*D272</f>
        <v>2197.0348799999997</v>
      </c>
    </row>
    <row r="273" spans="1:6" x14ac:dyDescent="0.3">
      <c r="A273" s="82">
        <v>1719</v>
      </c>
      <c r="B273" s="82">
        <v>10</v>
      </c>
      <c r="C273" s="83" t="s">
        <v>86</v>
      </c>
      <c r="D273" s="82">
        <v>1.6759999999999999</v>
      </c>
      <c r="E273" s="82">
        <v>3188</v>
      </c>
      <c r="F273" s="84">
        <f>(E273*0.48)*D273</f>
        <v>2564.6822400000001</v>
      </c>
    </row>
    <row r="274" spans="1:6" x14ac:dyDescent="0.3">
      <c r="A274" s="82">
        <v>770</v>
      </c>
      <c r="B274" s="82">
        <v>10</v>
      </c>
      <c r="C274" s="83" t="s">
        <v>95</v>
      </c>
      <c r="D274" s="82">
        <v>1.6759999999999999</v>
      </c>
      <c r="E274" s="82">
        <v>2467</v>
      </c>
      <c r="F274" s="84">
        <f>(E274*0.48)*D274</f>
        <v>1984.6521599999996</v>
      </c>
    </row>
    <row r="275" spans="1:6" x14ac:dyDescent="0.3">
      <c r="A275" s="82">
        <v>772</v>
      </c>
      <c r="B275" s="82">
        <v>10</v>
      </c>
      <c r="C275" s="83" t="s">
        <v>97</v>
      </c>
      <c r="D275" s="82">
        <v>1.6759999999999999</v>
      </c>
      <c r="E275" s="82">
        <v>26709</v>
      </c>
      <c r="F275" s="84">
        <f>(E275*0.48)*D275</f>
        <v>21486.856319999999</v>
      </c>
    </row>
    <row r="276" spans="1:6" x14ac:dyDescent="0.3">
      <c r="A276" s="82">
        <v>777</v>
      </c>
      <c r="B276" s="82">
        <v>10</v>
      </c>
      <c r="C276" s="83" t="s">
        <v>104</v>
      </c>
      <c r="D276" s="82">
        <v>1.6759999999999999</v>
      </c>
      <c r="E276" s="82">
        <v>4330</v>
      </c>
      <c r="F276" s="84">
        <f>(E276*0.48)*D276</f>
        <v>3483.3984</v>
      </c>
    </row>
    <row r="277" spans="1:6" x14ac:dyDescent="0.3">
      <c r="A277" s="82">
        <v>779</v>
      </c>
      <c r="B277" s="82">
        <v>10</v>
      </c>
      <c r="C277" s="83" t="s">
        <v>105</v>
      </c>
      <c r="D277" s="82">
        <v>1.6759999999999999</v>
      </c>
      <c r="E277" s="82">
        <v>2400</v>
      </c>
      <c r="F277" s="84">
        <f>(E277*0.48)*D277</f>
        <v>1930.752</v>
      </c>
    </row>
    <row r="278" spans="1:6" x14ac:dyDescent="0.3">
      <c r="A278" s="82">
        <v>1771</v>
      </c>
      <c r="B278" s="82">
        <v>10</v>
      </c>
      <c r="C278" s="83" t="s">
        <v>106</v>
      </c>
      <c r="D278" s="82">
        <v>1.6759999999999999</v>
      </c>
      <c r="E278" s="82">
        <v>3955</v>
      </c>
      <c r="F278" s="84">
        <f>(E278*0.48)*D278</f>
        <v>3181.7183999999997</v>
      </c>
    </row>
    <row r="279" spans="1:6" x14ac:dyDescent="0.3">
      <c r="A279" s="82">
        <v>1652</v>
      </c>
      <c r="B279" s="82">
        <v>10</v>
      </c>
      <c r="C279" s="83" t="s">
        <v>107</v>
      </c>
      <c r="D279" s="82">
        <v>1.6759999999999999</v>
      </c>
      <c r="E279" s="82">
        <v>3511</v>
      </c>
      <c r="F279" s="84">
        <f>(E279*0.48)*D279</f>
        <v>2824.5292799999997</v>
      </c>
    </row>
    <row r="280" spans="1:6" x14ac:dyDescent="0.3">
      <c r="A280" s="82">
        <v>784</v>
      </c>
      <c r="B280" s="82">
        <v>10</v>
      </c>
      <c r="C280" s="83" t="s">
        <v>109</v>
      </c>
      <c r="D280" s="82">
        <v>1.6759999999999999</v>
      </c>
      <c r="E280" s="82">
        <v>2741</v>
      </c>
      <c r="F280" s="84">
        <f>(E280*0.48)*D280</f>
        <v>2205.0796799999998</v>
      </c>
    </row>
    <row r="281" spans="1:6" x14ac:dyDescent="0.3">
      <c r="A281" s="82">
        <v>785</v>
      </c>
      <c r="B281" s="82">
        <v>10</v>
      </c>
      <c r="C281" s="83" t="s">
        <v>112</v>
      </c>
      <c r="D281" s="82">
        <v>1.6759999999999999</v>
      </c>
      <c r="E281" s="82">
        <v>2603</v>
      </c>
      <c r="F281" s="84">
        <f>(E281*0.48)*D281</f>
        <v>2094.0614399999999</v>
      </c>
    </row>
    <row r="282" spans="1:6" x14ac:dyDescent="0.3">
      <c r="A282" s="82">
        <v>786</v>
      </c>
      <c r="B282" s="82">
        <v>10</v>
      </c>
      <c r="C282" s="83" t="s">
        <v>116</v>
      </c>
      <c r="D282" s="82">
        <v>1.6759999999999999</v>
      </c>
      <c r="E282" s="82">
        <v>1215</v>
      </c>
      <c r="F282" s="84">
        <f>(E282*0.48)*D282</f>
        <v>977.44319999999982</v>
      </c>
    </row>
    <row r="283" spans="1:6" x14ac:dyDescent="0.3">
      <c r="A283" s="82">
        <v>1655</v>
      </c>
      <c r="B283" s="82">
        <v>10</v>
      </c>
      <c r="C283" s="83" t="s">
        <v>122</v>
      </c>
      <c r="D283" s="82">
        <v>1.6759999999999999</v>
      </c>
      <c r="E283" s="82">
        <v>3354</v>
      </c>
      <c r="F283" s="84">
        <f>(E283*0.48)*D283</f>
        <v>2698.2259199999999</v>
      </c>
    </row>
    <row r="284" spans="1:6" x14ac:dyDescent="0.3">
      <c r="A284" s="82">
        <v>1658</v>
      </c>
      <c r="B284" s="82">
        <v>10</v>
      </c>
      <c r="C284" s="83" t="s">
        <v>134</v>
      </c>
      <c r="D284" s="82">
        <v>1.6759999999999999</v>
      </c>
      <c r="E284" s="82">
        <v>2171</v>
      </c>
      <c r="F284" s="84">
        <f>(E284*0.48)*D284</f>
        <v>1746.5260799999999</v>
      </c>
    </row>
    <row r="285" spans="1:6" x14ac:dyDescent="0.3">
      <c r="A285" s="82">
        <v>794</v>
      </c>
      <c r="B285" s="82">
        <v>10</v>
      </c>
      <c r="C285" s="83" t="s">
        <v>138</v>
      </c>
      <c r="D285" s="82">
        <v>1.6759999999999999</v>
      </c>
      <c r="E285" s="82">
        <v>8731</v>
      </c>
      <c r="F285" s="84">
        <f>(E285*0.48)*D285</f>
        <v>7023.9148800000003</v>
      </c>
    </row>
    <row r="286" spans="1:6" x14ac:dyDescent="0.3">
      <c r="A286" s="82">
        <v>797</v>
      </c>
      <c r="B286" s="82">
        <v>10</v>
      </c>
      <c r="C286" s="83" t="s">
        <v>143</v>
      </c>
      <c r="D286" s="82">
        <v>1.6759999999999999</v>
      </c>
      <c r="E286" s="82">
        <v>5359</v>
      </c>
      <c r="F286" s="84">
        <f>(E286*0.48)*D286</f>
        <v>4311.2083199999997</v>
      </c>
    </row>
    <row r="287" spans="1:6" x14ac:dyDescent="0.3">
      <c r="A287" s="82">
        <v>798</v>
      </c>
      <c r="B287" s="82">
        <v>10</v>
      </c>
      <c r="C287" s="83" t="s">
        <v>145</v>
      </c>
      <c r="D287" s="82">
        <v>1.6759999999999999</v>
      </c>
      <c r="E287" s="82">
        <v>2118</v>
      </c>
      <c r="F287" s="84">
        <f>(E287*0.48)*D287</f>
        <v>1703.8886399999999</v>
      </c>
    </row>
    <row r="288" spans="1:6" x14ac:dyDescent="0.3">
      <c r="A288" s="82">
        <v>1659</v>
      </c>
      <c r="B288" s="82">
        <v>10</v>
      </c>
      <c r="C288" s="83" t="s">
        <v>165</v>
      </c>
      <c r="D288" s="82">
        <v>1.6759999999999999</v>
      </c>
      <c r="E288" s="82">
        <v>2566</v>
      </c>
      <c r="F288" s="84">
        <f>(E288*0.48)*D288</f>
        <v>2064.2956800000002</v>
      </c>
    </row>
    <row r="289" spans="1:6" x14ac:dyDescent="0.3">
      <c r="A289" s="82">
        <v>1685</v>
      </c>
      <c r="B289" s="82">
        <v>10</v>
      </c>
      <c r="C289" s="83" t="s">
        <v>166</v>
      </c>
      <c r="D289" s="82">
        <v>1.6759999999999999</v>
      </c>
      <c r="E289" s="82">
        <v>1909</v>
      </c>
      <c r="F289" s="84">
        <f>(E289*0.48)*D289</f>
        <v>1535.7523199999998</v>
      </c>
    </row>
    <row r="290" spans="1:6" x14ac:dyDescent="0.3">
      <c r="A290" s="82">
        <v>809</v>
      </c>
      <c r="B290" s="82">
        <v>10</v>
      </c>
      <c r="C290" s="83" t="s">
        <v>182</v>
      </c>
      <c r="D290" s="82">
        <v>1.6759999999999999</v>
      </c>
      <c r="E290" s="82">
        <v>2606</v>
      </c>
      <c r="F290" s="84">
        <f>(E290*0.48)*D290</f>
        <v>2096.4748799999998</v>
      </c>
    </row>
    <row r="291" spans="1:6" x14ac:dyDescent="0.3">
      <c r="A291" s="82">
        <v>1948</v>
      </c>
      <c r="B291" s="82">
        <v>10</v>
      </c>
      <c r="C291" s="83" t="s">
        <v>191</v>
      </c>
      <c r="D291" s="82">
        <v>1.6759999999999999</v>
      </c>
      <c r="E291" s="82">
        <v>9924</v>
      </c>
      <c r="F291" s="84">
        <f>(E291*0.48)*D291</f>
        <v>7983.6595199999992</v>
      </c>
    </row>
    <row r="292" spans="1:6" x14ac:dyDescent="0.3">
      <c r="A292" s="82">
        <v>815</v>
      </c>
      <c r="B292" s="82">
        <v>10</v>
      </c>
      <c r="C292" s="83" t="s">
        <v>197</v>
      </c>
      <c r="D292" s="82">
        <v>1.6759999999999999</v>
      </c>
      <c r="E292" s="82">
        <v>1295</v>
      </c>
      <c r="F292" s="84">
        <f>(E292*0.48)*D292</f>
        <v>1041.8016</v>
      </c>
    </row>
    <row r="293" spans="1:6" x14ac:dyDescent="0.3">
      <c r="A293" s="82">
        <v>1709</v>
      </c>
      <c r="B293" s="82">
        <v>10</v>
      </c>
      <c r="C293" s="83" t="s">
        <v>198</v>
      </c>
      <c r="D293" s="82">
        <v>1.6759999999999999</v>
      </c>
      <c r="E293" s="82">
        <v>4489</v>
      </c>
      <c r="F293" s="84">
        <f>(E293*0.48)*D293</f>
        <v>3611.3107199999995</v>
      </c>
    </row>
    <row r="294" spans="1:6" x14ac:dyDescent="0.3">
      <c r="A294" s="82">
        <v>820</v>
      </c>
      <c r="B294" s="82">
        <v>10</v>
      </c>
      <c r="C294" s="83" t="s">
        <v>215</v>
      </c>
      <c r="D294" s="82">
        <v>1.6759999999999999</v>
      </c>
      <c r="E294" s="82">
        <v>3001</v>
      </c>
      <c r="F294" s="84">
        <f>(E294*0.48)*D294</f>
        <v>2414.2444799999998</v>
      </c>
    </row>
    <row r="295" spans="1:6" x14ac:dyDescent="0.3">
      <c r="A295" s="82">
        <v>823</v>
      </c>
      <c r="B295" s="82">
        <v>10</v>
      </c>
      <c r="C295" s="83" t="s">
        <v>218</v>
      </c>
      <c r="D295" s="82">
        <v>1.6759999999999999</v>
      </c>
      <c r="E295" s="82">
        <v>2638</v>
      </c>
      <c r="F295" s="84">
        <f>(E295*0.48)*D295</f>
        <v>2122.2182400000002</v>
      </c>
    </row>
    <row r="296" spans="1:6" x14ac:dyDescent="0.3">
      <c r="A296" s="82">
        <v>824</v>
      </c>
      <c r="B296" s="82">
        <v>10</v>
      </c>
      <c r="C296" s="83" t="s">
        <v>219</v>
      </c>
      <c r="D296" s="82">
        <v>1.6759999999999999</v>
      </c>
      <c r="E296" s="82">
        <v>4712</v>
      </c>
      <c r="F296" s="84">
        <f>(E296*0.48)*D296</f>
        <v>3790.7097599999993</v>
      </c>
    </row>
    <row r="297" spans="1:6" x14ac:dyDescent="0.3">
      <c r="A297" s="82">
        <v>826</v>
      </c>
      <c r="B297" s="82">
        <v>10</v>
      </c>
      <c r="C297" s="83" t="s">
        <v>226</v>
      </c>
      <c r="D297" s="82">
        <v>1.6759999999999999</v>
      </c>
      <c r="E297" s="82">
        <v>6306</v>
      </c>
      <c r="F297" s="84">
        <f>(E297*0.48)*D297</f>
        <v>5073.0508799999998</v>
      </c>
    </row>
    <row r="298" spans="1:6" x14ac:dyDescent="0.3">
      <c r="A298" s="82">
        <v>828</v>
      </c>
      <c r="B298" s="82">
        <v>10</v>
      </c>
      <c r="C298" s="83" t="s">
        <v>231</v>
      </c>
      <c r="D298" s="82">
        <v>1.6759999999999999</v>
      </c>
      <c r="E298" s="82">
        <v>9852</v>
      </c>
      <c r="F298" s="84">
        <f>(E298*0.48)*D298</f>
        <v>7925.7369600000002</v>
      </c>
    </row>
    <row r="299" spans="1:6" x14ac:dyDescent="0.3">
      <c r="A299" s="82">
        <v>1667</v>
      </c>
      <c r="B299" s="82">
        <v>10</v>
      </c>
      <c r="C299" s="83" t="s">
        <v>246</v>
      </c>
      <c r="D299" s="82">
        <v>1.6759999999999999</v>
      </c>
      <c r="E299" s="82">
        <v>1625</v>
      </c>
      <c r="F299" s="84">
        <f>(E299*0.48)*D299</f>
        <v>1307.28</v>
      </c>
    </row>
    <row r="300" spans="1:6" x14ac:dyDescent="0.3">
      <c r="A300" s="82">
        <v>1674</v>
      </c>
      <c r="B300" s="82">
        <v>10</v>
      </c>
      <c r="C300" s="83" t="s">
        <v>254</v>
      </c>
      <c r="D300" s="82">
        <v>1.6759999999999999</v>
      </c>
      <c r="E300" s="82">
        <v>7723</v>
      </c>
      <c r="F300" s="84">
        <f>(E300*0.48)*D300</f>
        <v>6212.9990399999997</v>
      </c>
    </row>
    <row r="301" spans="1:6" x14ac:dyDescent="0.3">
      <c r="A301" s="82">
        <v>840</v>
      </c>
      <c r="B301" s="82">
        <v>10</v>
      </c>
      <c r="C301" s="83" t="s">
        <v>257</v>
      </c>
      <c r="D301" s="82">
        <v>1.6759999999999999</v>
      </c>
      <c r="E301" s="82">
        <v>2718</v>
      </c>
      <c r="F301" s="84">
        <f>(E301*0.48)*D301</f>
        <v>2186.5766399999998</v>
      </c>
    </row>
    <row r="302" spans="1:6" x14ac:dyDescent="0.3">
      <c r="A302" s="82">
        <v>796</v>
      </c>
      <c r="B302" s="82">
        <v>10</v>
      </c>
      <c r="C302" s="83" t="s">
        <v>264</v>
      </c>
      <c r="D302" s="82">
        <v>1.6759999999999999</v>
      </c>
      <c r="E302" s="82">
        <v>21370</v>
      </c>
      <c r="F302" s="84">
        <f>(E302*0.48)*D302</f>
        <v>17191.7376</v>
      </c>
    </row>
    <row r="303" spans="1:6" x14ac:dyDescent="0.3">
      <c r="A303" s="82">
        <v>1702</v>
      </c>
      <c r="B303" s="82">
        <v>10</v>
      </c>
      <c r="C303" s="83" t="s">
        <v>266</v>
      </c>
      <c r="D303" s="82">
        <v>1.6759999999999999</v>
      </c>
      <c r="E303" s="82">
        <v>1531</v>
      </c>
      <c r="F303" s="84">
        <f>(E303*0.48)*D303</f>
        <v>1231.65888</v>
      </c>
    </row>
    <row r="304" spans="1:6" x14ac:dyDescent="0.3">
      <c r="A304" s="82">
        <v>845</v>
      </c>
      <c r="B304" s="82">
        <v>10</v>
      </c>
      <c r="C304" s="83" t="s">
        <v>267</v>
      </c>
      <c r="D304" s="82">
        <v>1.6759999999999999</v>
      </c>
      <c r="E304" s="82">
        <v>3798</v>
      </c>
      <c r="F304" s="84">
        <f>(E304*0.48)*D304</f>
        <v>3055.4150399999999</v>
      </c>
    </row>
    <row r="305" spans="1:6" x14ac:dyDescent="0.3">
      <c r="A305" s="82">
        <v>847</v>
      </c>
      <c r="B305" s="82">
        <v>10</v>
      </c>
      <c r="C305" s="83" t="s">
        <v>273</v>
      </c>
      <c r="D305" s="82">
        <v>1.6759999999999999</v>
      </c>
      <c r="E305" s="82">
        <v>2640</v>
      </c>
      <c r="F305" s="84">
        <f>(E305*0.48)*D305</f>
        <v>2123.8272000000002</v>
      </c>
    </row>
    <row r="306" spans="1:6" x14ac:dyDescent="0.3">
      <c r="A306" s="82">
        <v>848</v>
      </c>
      <c r="B306" s="82">
        <v>10</v>
      </c>
      <c r="C306" s="83" t="s">
        <v>274</v>
      </c>
      <c r="D306" s="82">
        <v>1.6759999999999999</v>
      </c>
      <c r="E306" s="82">
        <v>2231</v>
      </c>
      <c r="F306" s="84">
        <f>(E306*0.48)*D306</f>
        <v>1794.7948799999997</v>
      </c>
    </row>
    <row r="307" spans="1:6" x14ac:dyDescent="0.3">
      <c r="A307" s="82">
        <v>851</v>
      </c>
      <c r="B307" s="82">
        <v>10</v>
      </c>
      <c r="C307" s="83" t="s">
        <v>278</v>
      </c>
      <c r="D307" s="82">
        <v>1.6759999999999999</v>
      </c>
      <c r="E307" s="82">
        <v>2533</v>
      </c>
      <c r="F307" s="84">
        <f>(E307*0.48)*D307</f>
        <v>2037.7478399999998</v>
      </c>
    </row>
    <row r="308" spans="1:6" x14ac:dyDescent="0.3">
      <c r="A308" s="82">
        <v>855</v>
      </c>
      <c r="B308" s="82">
        <v>10</v>
      </c>
      <c r="C308" s="83" t="s">
        <v>289</v>
      </c>
      <c r="D308" s="82">
        <v>1.6759999999999999</v>
      </c>
      <c r="E308" s="82">
        <v>21919</v>
      </c>
      <c r="F308" s="84">
        <f>(E308*0.48)*D308</f>
        <v>17633.397119999998</v>
      </c>
    </row>
    <row r="309" spans="1:6" x14ac:dyDescent="0.3">
      <c r="A309" s="82">
        <v>856</v>
      </c>
      <c r="B309" s="82">
        <v>10</v>
      </c>
      <c r="C309" s="83" t="s">
        <v>294</v>
      </c>
      <c r="D309" s="82">
        <v>1.6759999999999999</v>
      </c>
      <c r="E309" s="82">
        <v>5068</v>
      </c>
      <c r="F309" s="84">
        <f>(E309*0.48)*D309</f>
        <v>4077.1046399999996</v>
      </c>
    </row>
    <row r="310" spans="1:6" x14ac:dyDescent="0.3">
      <c r="A310" s="82">
        <v>858</v>
      </c>
      <c r="B310" s="82">
        <v>10</v>
      </c>
      <c r="C310" s="83" t="s">
        <v>302</v>
      </c>
      <c r="D310" s="82">
        <v>1.6759999999999999</v>
      </c>
      <c r="E310" s="82">
        <v>3536</v>
      </c>
      <c r="F310" s="84">
        <f>(E310*0.48)*D310</f>
        <v>2844.6412799999998</v>
      </c>
    </row>
    <row r="311" spans="1:6" x14ac:dyDescent="0.3">
      <c r="A311" s="82">
        <v>861</v>
      </c>
      <c r="B311" s="82">
        <v>10</v>
      </c>
      <c r="C311" s="83" t="s">
        <v>306</v>
      </c>
      <c r="D311" s="82">
        <v>1.6759999999999999</v>
      </c>
      <c r="E311" s="82">
        <v>4543</v>
      </c>
      <c r="F311" s="84">
        <f>(E311*0.48)*D311</f>
        <v>3654.7526399999997</v>
      </c>
    </row>
    <row r="312" spans="1:6" x14ac:dyDescent="0.3">
      <c r="A312" s="82">
        <v>865</v>
      </c>
      <c r="B312" s="82">
        <v>10</v>
      </c>
      <c r="C312" s="83" t="s">
        <v>317</v>
      </c>
      <c r="D312" s="82">
        <v>1.6759999999999999</v>
      </c>
      <c r="E312" s="82">
        <v>4358</v>
      </c>
      <c r="F312" s="84">
        <f>(E312*0.48)*D312</f>
        <v>3505.9238399999999</v>
      </c>
    </row>
    <row r="313" spans="1:6" x14ac:dyDescent="0.3">
      <c r="A313" s="82">
        <v>866</v>
      </c>
      <c r="B313" s="82">
        <v>10</v>
      </c>
      <c r="C313" s="83" t="s">
        <v>319</v>
      </c>
      <c r="D313" s="82">
        <v>1.6759999999999999</v>
      </c>
      <c r="E313" s="82">
        <v>2148</v>
      </c>
      <c r="F313" s="84">
        <f>(E313*0.48)*D313</f>
        <v>1728.0230399999998</v>
      </c>
    </row>
    <row r="314" spans="1:6" x14ac:dyDescent="0.3">
      <c r="A314" s="82">
        <v>867</v>
      </c>
      <c r="B314" s="82">
        <v>10</v>
      </c>
      <c r="C314" s="83" t="s">
        <v>320</v>
      </c>
      <c r="D314" s="82">
        <v>1.6759999999999999</v>
      </c>
      <c r="E314" s="82">
        <v>5805</v>
      </c>
      <c r="F314" s="84">
        <f>(E314*0.48)*D314</f>
        <v>4670.0064000000002</v>
      </c>
    </row>
    <row r="315" spans="1:6" x14ac:dyDescent="0.3">
      <c r="A315" s="82">
        <v>873</v>
      </c>
      <c r="B315" s="82">
        <v>10</v>
      </c>
      <c r="C315" s="83" t="s">
        <v>341</v>
      </c>
      <c r="D315" s="82">
        <v>1.6759999999999999</v>
      </c>
      <c r="E315" s="82">
        <v>2070</v>
      </c>
      <c r="F315" s="84">
        <f>(E315*0.48)*D315</f>
        <v>1665.2735999999998</v>
      </c>
    </row>
    <row r="316" spans="1:6" x14ac:dyDescent="0.3">
      <c r="A316" s="82">
        <v>879</v>
      </c>
      <c r="B316" s="82">
        <v>10</v>
      </c>
      <c r="C316" s="83" t="s">
        <v>354</v>
      </c>
      <c r="D316" s="82">
        <v>1.6759999999999999</v>
      </c>
      <c r="E316" s="82">
        <v>2709</v>
      </c>
      <c r="F316" s="84">
        <f>(E316*0.48)*D316</f>
        <v>2179.3363199999999</v>
      </c>
    </row>
    <row r="317" spans="1:6" x14ac:dyDescent="0.3">
      <c r="A317" s="82">
        <v>888</v>
      </c>
      <c r="B317" s="82">
        <v>11</v>
      </c>
      <c r="C317" s="83" t="s">
        <v>31</v>
      </c>
      <c r="D317" s="82">
        <v>1.6759999999999999</v>
      </c>
      <c r="E317" s="82">
        <v>1759</v>
      </c>
      <c r="F317" s="84">
        <f>(E317*0.48)*D317</f>
        <v>1415.0803199999998</v>
      </c>
    </row>
    <row r="318" spans="1:6" x14ac:dyDescent="0.3">
      <c r="A318" s="82">
        <v>1954</v>
      </c>
      <c r="B318" s="82">
        <v>11</v>
      </c>
      <c r="C318" s="83" t="s">
        <v>32</v>
      </c>
      <c r="D318" s="82">
        <v>1.6759999999999999</v>
      </c>
      <c r="E318" s="82">
        <v>3543</v>
      </c>
      <c r="F318" s="84">
        <f>(E318*0.48)*D318</f>
        <v>2850.2726399999997</v>
      </c>
    </row>
    <row r="319" spans="1:6" x14ac:dyDescent="0.3">
      <c r="A319" s="82">
        <v>889</v>
      </c>
      <c r="B319" s="82">
        <v>11</v>
      </c>
      <c r="C319" s="83" t="s">
        <v>34</v>
      </c>
      <c r="D319" s="82">
        <v>1.6759999999999999</v>
      </c>
      <c r="E319" s="82">
        <v>1115</v>
      </c>
      <c r="F319" s="84">
        <f>(E319*0.48)*D319</f>
        <v>896.99519999999984</v>
      </c>
    </row>
    <row r="320" spans="1:6" x14ac:dyDescent="0.3">
      <c r="A320" s="82">
        <v>893</v>
      </c>
      <c r="B320" s="82">
        <v>11</v>
      </c>
      <c r="C320" s="83" t="s">
        <v>37</v>
      </c>
      <c r="D320" s="82">
        <v>1.6759999999999999</v>
      </c>
      <c r="E320" s="82">
        <v>1251</v>
      </c>
      <c r="F320" s="84">
        <f>(E320*0.48)*D320</f>
        <v>1006.40448</v>
      </c>
    </row>
    <row r="321" spans="1:6" x14ac:dyDescent="0.3">
      <c r="A321" s="82">
        <v>899</v>
      </c>
      <c r="B321" s="82">
        <v>11</v>
      </c>
      <c r="C321" s="83" t="s">
        <v>59</v>
      </c>
      <c r="D321" s="82">
        <v>1.6759999999999999</v>
      </c>
      <c r="E321" s="82">
        <v>1913</v>
      </c>
      <c r="F321" s="84">
        <f>(E321*0.48)*D321</f>
        <v>1538.9702399999999</v>
      </c>
    </row>
    <row r="322" spans="1:6" x14ac:dyDescent="0.3">
      <c r="A322" s="82">
        <v>1711</v>
      </c>
      <c r="B322" s="82">
        <v>11</v>
      </c>
      <c r="C322" s="83" t="s">
        <v>90</v>
      </c>
      <c r="D322" s="82">
        <v>1.6759999999999999</v>
      </c>
      <c r="E322" s="82">
        <v>3334</v>
      </c>
      <c r="F322" s="84">
        <f>(E322*0.48)*D322</f>
        <v>2682.1363199999996</v>
      </c>
    </row>
    <row r="323" spans="1:6" x14ac:dyDescent="0.3">
      <c r="A323" s="82">
        <v>1903</v>
      </c>
      <c r="B323" s="82">
        <v>11</v>
      </c>
      <c r="C323" s="83" t="s">
        <v>96</v>
      </c>
      <c r="D323" s="82">
        <v>1.6759999999999999</v>
      </c>
      <c r="E323" s="82">
        <v>2808</v>
      </c>
      <c r="F323" s="84">
        <f>(E323*0.48)*D323</f>
        <v>2258.97984</v>
      </c>
    </row>
    <row r="324" spans="1:6" x14ac:dyDescent="0.3">
      <c r="A324" s="82">
        <v>907</v>
      </c>
      <c r="B324" s="82">
        <v>11</v>
      </c>
      <c r="C324" s="83" t="s">
        <v>108</v>
      </c>
      <c r="D324" s="82">
        <v>1.6759999999999999</v>
      </c>
      <c r="E324" s="82">
        <v>1662</v>
      </c>
      <c r="F324" s="84">
        <f>(E324*0.48)*D324</f>
        <v>1337.04576</v>
      </c>
    </row>
    <row r="325" spans="1:6" x14ac:dyDescent="0.3">
      <c r="A325" s="82">
        <v>1729</v>
      </c>
      <c r="B325" s="82">
        <v>11</v>
      </c>
      <c r="C325" s="83" t="s">
        <v>118</v>
      </c>
      <c r="D325" s="82">
        <v>1.6759999999999999</v>
      </c>
      <c r="E325" s="82">
        <v>1659</v>
      </c>
      <c r="F325" s="84">
        <f>(E325*0.48)*D325</f>
        <v>1334.6323199999999</v>
      </c>
    </row>
    <row r="326" spans="1:6" x14ac:dyDescent="0.3">
      <c r="A326" s="82">
        <v>917</v>
      </c>
      <c r="B326" s="82">
        <v>11</v>
      </c>
      <c r="C326" s="83" t="s">
        <v>133</v>
      </c>
      <c r="D326" s="82">
        <v>1.6759999999999999</v>
      </c>
      <c r="E326" s="82">
        <v>7088</v>
      </c>
      <c r="F326" s="84">
        <f>(E326*0.48)*D326</f>
        <v>5702.1542399999998</v>
      </c>
    </row>
    <row r="327" spans="1:6" x14ac:dyDescent="0.3">
      <c r="A327" s="82">
        <v>1507</v>
      </c>
      <c r="B327" s="82">
        <v>11</v>
      </c>
      <c r="C327" s="83" t="s">
        <v>152</v>
      </c>
      <c r="D327" s="82">
        <v>1.6759999999999999</v>
      </c>
      <c r="E327" s="82">
        <v>4507</v>
      </c>
      <c r="F327" s="84">
        <f>(E327*0.48)*D327</f>
        <v>3625.7913600000002</v>
      </c>
    </row>
    <row r="328" spans="1:6" x14ac:dyDescent="0.3">
      <c r="A328" s="82">
        <v>928</v>
      </c>
      <c r="B328" s="82">
        <v>11</v>
      </c>
      <c r="C328" s="83" t="s">
        <v>161</v>
      </c>
      <c r="D328" s="82">
        <v>1.6759999999999999</v>
      </c>
      <c r="E328" s="82">
        <v>3230</v>
      </c>
      <c r="F328" s="84">
        <f>(E328*0.48)*D328</f>
        <v>2598.4703999999997</v>
      </c>
    </row>
    <row r="329" spans="1:6" x14ac:dyDescent="0.3">
      <c r="A329" s="82">
        <v>882</v>
      </c>
      <c r="B329" s="82">
        <v>11</v>
      </c>
      <c r="C329" s="83" t="s">
        <v>167</v>
      </c>
      <c r="D329" s="82">
        <v>1.6759999999999999</v>
      </c>
      <c r="E329" s="82">
        <v>2591</v>
      </c>
      <c r="F329" s="84">
        <f>(E329*0.48)*D329</f>
        <v>2084.4076799999998</v>
      </c>
    </row>
    <row r="330" spans="1:6" x14ac:dyDescent="0.3">
      <c r="A330" s="82">
        <v>1640</v>
      </c>
      <c r="B330" s="82">
        <v>11</v>
      </c>
      <c r="C330" s="83" t="s">
        <v>177</v>
      </c>
      <c r="D330" s="82">
        <v>1.6759999999999999</v>
      </c>
      <c r="E330" s="82">
        <v>3820</v>
      </c>
      <c r="F330" s="84">
        <f>(E330*0.48)*D330</f>
        <v>3073.1135999999997</v>
      </c>
    </row>
    <row r="331" spans="1:6" x14ac:dyDescent="0.3">
      <c r="A331" s="82">
        <v>1641</v>
      </c>
      <c r="B331" s="82">
        <v>11</v>
      </c>
      <c r="C331" s="83" t="s">
        <v>186</v>
      </c>
      <c r="D331" s="82">
        <v>1.6759999999999999</v>
      </c>
      <c r="E331" s="82">
        <v>2646</v>
      </c>
      <c r="F331" s="84">
        <f>(E331*0.48)*D331</f>
        <v>2128.6540799999998</v>
      </c>
    </row>
    <row r="332" spans="1:6" x14ac:dyDescent="0.3">
      <c r="A332" s="82">
        <v>935</v>
      </c>
      <c r="B332" s="82">
        <v>11</v>
      </c>
      <c r="C332" s="83" t="s">
        <v>188</v>
      </c>
      <c r="D332" s="82">
        <v>1.6759999999999999</v>
      </c>
      <c r="E332" s="82">
        <v>12097</v>
      </c>
      <c r="F332" s="84">
        <f>(E332*0.48)*D332</f>
        <v>9731.7945599999985</v>
      </c>
    </row>
    <row r="333" spans="1:6" x14ac:dyDescent="0.3">
      <c r="A333" s="82">
        <v>938</v>
      </c>
      <c r="B333" s="82">
        <v>11</v>
      </c>
      <c r="C333" s="83" t="s">
        <v>190</v>
      </c>
      <c r="D333" s="82">
        <v>1.6759999999999999</v>
      </c>
      <c r="E333" s="82">
        <v>1949</v>
      </c>
      <c r="F333" s="84">
        <f>(E333*0.48)*D333</f>
        <v>1567.9315199999999</v>
      </c>
    </row>
    <row r="334" spans="1:6" x14ac:dyDescent="0.3">
      <c r="A334" s="82">
        <v>944</v>
      </c>
      <c r="B334" s="82">
        <v>11</v>
      </c>
      <c r="C334" s="83" t="s">
        <v>202</v>
      </c>
      <c r="D334" s="82">
        <v>1.6759999999999999</v>
      </c>
      <c r="E334" s="82">
        <v>957</v>
      </c>
      <c r="F334" s="84">
        <f>(E334*0.48)*D334</f>
        <v>769.88735999999994</v>
      </c>
    </row>
    <row r="335" spans="1:6" x14ac:dyDescent="0.3">
      <c r="A335" s="82">
        <v>946</v>
      </c>
      <c r="B335" s="82">
        <v>11</v>
      </c>
      <c r="C335" s="83" t="s">
        <v>204</v>
      </c>
      <c r="D335" s="82">
        <v>1.6759999999999999</v>
      </c>
      <c r="E335" s="82">
        <v>2225</v>
      </c>
      <c r="F335" s="84">
        <f>(E335*0.48)*D335</f>
        <v>1789.9679999999998</v>
      </c>
    </row>
    <row r="336" spans="1:6" x14ac:dyDescent="0.3">
      <c r="A336" s="82">
        <v>1894</v>
      </c>
      <c r="B336" s="82">
        <v>11</v>
      </c>
      <c r="C336" s="83" t="s">
        <v>237</v>
      </c>
      <c r="D336" s="82">
        <v>1.6759999999999999</v>
      </c>
      <c r="E336" s="82">
        <v>4480</v>
      </c>
      <c r="F336" s="84">
        <f>(E336*0.48)*D336</f>
        <v>3604.0704000000001</v>
      </c>
    </row>
    <row r="337" spans="1:6" x14ac:dyDescent="0.3">
      <c r="A337" s="82">
        <v>1669</v>
      </c>
      <c r="B337" s="82">
        <v>11</v>
      </c>
      <c r="C337" s="83" t="s">
        <v>252</v>
      </c>
      <c r="D337" s="82">
        <v>1.6759999999999999</v>
      </c>
      <c r="E337" s="82">
        <v>1875</v>
      </c>
      <c r="F337" s="84">
        <f>(E337*0.48)*D337</f>
        <v>1508.3999999999999</v>
      </c>
    </row>
    <row r="338" spans="1:6" x14ac:dyDescent="0.3">
      <c r="A338" s="82">
        <v>957</v>
      </c>
      <c r="B338" s="82">
        <v>11</v>
      </c>
      <c r="C338" s="83" t="s">
        <v>253</v>
      </c>
      <c r="D338" s="82">
        <v>1.6759999999999999</v>
      </c>
      <c r="E338" s="82">
        <v>5988</v>
      </c>
      <c r="F338" s="84">
        <f>(E338*0.48)*D338</f>
        <v>4817.2262399999991</v>
      </c>
    </row>
    <row r="339" spans="1:6" x14ac:dyDescent="0.3">
      <c r="A339" s="82">
        <v>965</v>
      </c>
      <c r="B339" s="82">
        <v>11</v>
      </c>
      <c r="C339" s="83" t="s">
        <v>265</v>
      </c>
      <c r="D339" s="82">
        <v>1.6759999999999999</v>
      </c>
      <c r="E339" s="82">
        <v>844</v>
      </c>
      <c r="F339" s="84">
        <f>(E339*0.48)*D339</f>
        <v>678.98112000000003</v>
      </c>
    </row>
    <row r="340" spans="1:6" x14ac:dyDescent="0.3">
      <c r="A340" s="82">
        <v>1883</v>
      </c>
      <c r="B340" s="82">
        <v>11</v>
      </c>
      <c r="C340" s="83" t="s">
        <v>268</v>
      </c>
      <c r="D340" s="82">
        <v>1.6759999999999999</v>
      </c>
      <c r="E340" s="82">
        <v>8681</v>
      </c>
      <c r="F340" s="84">
        <f>(E340*0.48)*D340</f>
        <v>6983.6908800000001</v>
      </c>
    </row>
    <row r="341" spans="1:6" x14ac:dyDescent="0.3">
      <c r="A341" s="82">
        <v>971</v>
      </c>
      <c r="B341" s="82">
        <v>11</v>
      </c>
      <c r="C341" s="83" t="s">
        <v>280</v>
      </c>
      <c r="D341" s="82">
        <v>1.6759999999999999</v>
      </c>
      <c r="E341" s="82">
        <v>2148</v>
      </c>
      <c r="F341" s="84">
        <f>(E341*0.48)*D341</f>
        <v>1728.0230399999998</v>
      </c>
    </row>
    <row r="342" spans="1:6" x14ac:dyDescent="0.3">
      <c r="A342" s="82">
        <v>981</v>
      </c>
      <c r="B342" s="82">
        <v>11</v>
      </c>
      <c r="C342" s="83" t="s">
        <v>300</v>
      </c>
      <c r="D342" s="82">
        <v>1.6759999999999999</v>
      </c>
      <c r="E342" s="82">
        <v>782</v>
      </c>
      <c r="F342" s="84">
        <f>(E342*0.48)*D342</f>
        <v>629.10335999999995</v>
      </c>
    </row>
    <row r="343" spans="1:6" x14ac:dyDescent="0.3">
      <c r="A343" s="82">
        <v>994</v>
      </c>
      <c r="B343" s="82">
        <v>11</v>
      </c>
      <c r="C343" s="83" t="s">
        <v>301</v>
      </c>
      <c r="D343" s="82">
        <v>1.6759999999999999</v>
      </c>
      <c r="E343" s="82">
        <v>1954</v>
      </c>
      <c r="F343" s="84">
        <f>(E343*0.48)*D343</f>
        <v>1571.9539199999999</v>
      </c>
    </row>
    <row r="344" spans="1:6" x14ac:dyDescent="0.3">
      <c r="A344" s="82">
        <v>983</v>
      </c>
      <c r="B344" s="82">
        <v>11</v>
      </c>
      <c r="C344" s="83" t="s">
        <v>308</v>
      </c>
      <c r="D344" s="82">
        <v>1.6759999999999999</v>
      </c>
      <c r="E344" s="82">
        <v>9523</v>
      </c>
      <c r="F344" s="84">
        <f>(E344*0.48)*D344</f>
        <v>7661.06304</v>
      </c>
    </row>
    <row r="345" spans="1:6" x14ac:dyDescent="0.3">
      <c r="A345" s="82">
        <v>984</v>
      </c>
      <c r="B345" s="82">
        <v>11</v>
      </c>
      <c r="C345" s="83" t="s">
        <v>309</v>
      </c>
      <c r="D345" s="82">
        <v>1.6759999999999999</v>
      </c>
      <c r="E345" s="82">
        <v>4377</v>
      </c>
      <c r="F345" s="84">
        <f>(E345*0.48)*D345</f>
        <v>3521.2089599999999</v>
      </c>
    </row>
    <row r="346" spans="1:6" x14ac:dyDescent="0.3">
      <c r="A346" s="82">
        <v>986</v>
      </c>
      <c r="B346" s="82">
        <v>11</v>
      </c>
      <c r="C346" s="83" t="s">
        <v>314</v>
      </c>
      <c r="D346" s="82">
        <v>1.6759999999999999</v>
      </c>
      <c r="E346" s="82">
        <v>1238</v>
      </c>
      <c r="F346" s="84">
        <f>(E346*0.48)*D346</f>
        <v>995.94623999999999</v>
      </c>
    </row>
    <row r="347" spans="1:6" x14ac:dyDescent="0.3">
      <c r="A347" s="82">
        <v>988</v>
      </c>
      <c r="B347" s="82">
        <v>11</v>
      </c>
      <c r="C347" s="83" t="s">
        <v>325</v>
      </c>
      <c r="D347" s="82">
        <v>1.6759999999999999</v>
      </c>
      <c r="E347" s="82">
        <v>5240</v>
      </c>
      <c r="F347" s="84">
        <f>(E347*0.48)*D347</f>
        <v>4215.4751999999999</v>
      </c>
    </row>
    <row r="348" spans="1:6" x14ac:dyDescent="0.3">
      <c r="A348" s="82">
        <v>34</v>
      </c>
      <c r="B348" s="82">
        <v>12</v>
      </c>
      <c r="C348" s="83" t="s">
        <v>15</v>
      </c>
      <c r="D348" s="82">
        <v>1.6759999999999999</v>
      </c>
      <c r="E348" s="82">
        <v>23020</v>
      </c>
      <c r="F348" s="84">
        <f>(E348*0.48)*D348</f>
        <v>18519.1296</v>
      </c>
    </row>
    <row r="349" spans="1:6" x14ac:dyDescent="0.3">
      <c r="A349" s="82">
        <v>303</v>
      </c>
      <c r="B349" s="82">
        <v>12</v>
      </c>
      <c r="C349" s="83" t="s">
        <v>87</v>
      </c>
      <c r="D349" s="82">
        <v>1.6759999999999999</v>
      </c>
      <c r="E349" s="82">
        <v>4664</v>
      </c>
      <c r="F349" s="84">
        <f>(E349*0.48)*D349</f>
        <v>3752.0947199999996</v>
      </c>
    </row>
    <row r="350" spans="1:6" x14ac:dyDescent="0.3">
      <c r="A350" s="82">
        <v>995</v>
      </c>
      <c r="B350" s="82">
        <v>12</v>
      </c>
      <c r="C350" s="83" t="s">
        <v>176</v>
      </c>
      <c r="D350" s="82">
        <v>1.6759999999999999</v>
      </c>
      <c r="E350" s="82">
        <v>8237</v>
      </c>
      <c r="F350" s="84">
        <f>(E350*0.48)*D350</f>
        <v>6626.5017599999992</v>
      </c>
    </row>
    <row r="351" spans="1:6" x14ac:dyDescent="0.3">
      <c r="A351" s="82">
        <v>171</v>
      </c>
      <c r="B351" s="82">
        <v>12</v>
      </c>
      <c r="C351" s="83" t="s">
        <v>213</v>
      </c>
      <c r="D351" s="82">
        <v>1.6759999999999999</v>
      </c>
      <c r="E351" s="82">
        <v>5880</v>
      </c>
      <c r="F351" s="84">
        <f>(E351*0.48)*D351</f>
        <v>4730.3423999999995</v>
      </c>
    </row>
    <row r="352" spans="1:6" x14ac:dyDescent="0.3">
      <c r="A352" s="82">
        <v>184</v>
      </c>
      <c r="B352" s="82">
        <v>12</v>
      </c>
      <c r="C352" s="83" t="s">
        <v>297</v>
      </c>
      <c r="D352" s="82">
        <v>1.6759999999999999</v>
      </c>
      <c r="E352" s="82">
        <v>2070</v>
      </c>
      <c r="F352" s="84">
        <f>(E352*0.48)*D352</f>
        <v>1665.2735999999998</v>
      </c>
    </row>
    <row r="353" spans="1:6" x14ac:dyDescent="0.3">
      <c r="A353" s="82">
        <v>50</v>
      </c>
      <c r="B353" s="82">
        <v>12</v>
      </c>
      <c r="C353" s="83" t="s">
        <v>348</v>
      </c>
      <c r="D353" s="82">
        <v>1.6759999999999999</v>
      </c>
      <c r="E353" s="82">
        <v>3081</v>
      </c>
      <c r="F353" s="84">
        <f>(E353*0.48)*D353</f>
        <v>2478.6028799999999</v>
      </c>
    </row>
    <row r="354" spans="1:6" x14ac:dyDescent="0.3">
      <c r="F354" s="92"/>
    </row>
    <row r="355" spans="1:6" x14ac:dyDescent="0.3">
      <c r="F355" s="93"/>
    </row>
    <row r="356" spans="1:6" x14ac:dyDescent="0.3">
      <c r="F356" s="92"/>
    </row>
  </sheetData>
  <autoFilter ref="A1:F353" xr:uid="{FB088AE0-1571-4AE0-BF34-A8AB445D532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39"/>
  <sheetViews>
    <sheetView workbookViewId="0"/>
  </sheetViews>
  <sheetFormatPr defaultRowHeight="14.4" x14ac:dyDescent="0.3"/>
  <cols>
    <col min="1" max="1" width="65.3320312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s="29">
        <f>Jeugd!B4</f>
        <v>1.6759999999999999</v>
      </c>
    </row>
    <row r="5" spans="1:10" s="34" customFormat="1" x14ac:dyDescent="0.3">
      <c r="A5" s="32"/>
      <c r="B5" s="33"/>
      <c r="C5" s="33"/>
      <c r="D5" s="33"/>
      <c r="E5" s="33"/>
      <c r="F5" s="33"/>
      <c r="G5" s="33"/>
      <c r="H5" s="33"/>
      <c r="I5" s="33"/>
      <c r="J5" s="33"/>
    </row>
    <row r="6" spans="1:10" s="34" customFormat="1" x14ac:dyDescent="0.3">
      <c r="A6" s="35" t="s">
        <v>424</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0.84099999999999997</v>
      </c>
      <c r="C8" s="33"/>
      <c r="D8" s="33"/>
      <c r="E8" s="33"/>
      <c r="F8" s="33"/>
      <c r="G8" s="33"/>
      <c r="H8" s="33"/>
      <c r="I8" s="33"/>
      <c r="J8" s="33"/>
    </row>
    <row r="9" spans="1:10" s="34" customFormat="1" x14ac:dyDescent="0.3">
      <c r="A9" s="33" t="s">
        <v>364</v>
      </c>
      <c r="B9" s="38" t="s">
        <v>425</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370</v>
      </c>
      <c r="B14" s="50" t="e">
        <f>DGET(grond21,70,gemc)</f>
        <v>#NUM!</v>
      </c>
      <c r="C14" s="42" t="s">
        <v>371</v>
      </c>
      <c r="D14" s="43">
        <v>0.1</v>
      </c>
      <c r="E14" s="44" t="s">
        <v>372</v>
      </c>
      <c r="F14" s="45" t="e">
        <f t="shared" ref="F14:F25" si="0">B14*D14</f>
        <v>#NUM!</v>
      </c>
      <c r="G14" s="33"/>
      <c r="H14" s="45" t="e">
        <f t="shared" ref="H14:H25" si="1">F14*$B$4</f>
        <v>#NUM!</v>
      </c>
      <c r="I14" s="33"/>
      <c r="J14" s="33"/>
    </row>
    <row r="15" spans="1:10" s="34" customFormat="1" x14ac:dyDescent="0.3">
      <c r="A15" s="14" t="s">
        <v>373</v>
      </c>
      <c r="B15" s="50" t="e">
        <f>DGET(grond21,42,gemc)</f>
        <v>#NUM!</v>
      </c>
      <c r="C15" s="42" t="s">
        <v>371</v>
      </c>
      <c r="D15" s="43">
        <v>0.14000000000000001</v>
      </c>
      <c r="E15" s="44" t="s">
        <v>372</v>
      </c>
      <c r="F15" s="45" t="e">
        <f t="shared" si="0"/>
        <v>#NUM!</v>
      </c>
      <c r="G15" s="33"/>
      <c r="H15" s="45" t="e">
        <f t="shared" si="1"/>
        <v>#NUM!</v>
      </c>
      <c r="I15" s="33"/>
      <c r="J15" s="33"/>
    </row>
    <row r="16" spans="1:10" s="34" customFormat="1" x14ac:dyDescent="0.3">
      <c r="A16" s="14" t="s">
        <v>374</v>
      </c>
      <c r="B16" s="50" t="e">
        <f>DGET(grond21,44,gemc)</f>
        <v>#NUM!</v>
      </c>
      <c r="C16" s="42" t="s">
        <v>371</v>
      </c>
      <c r="D16" s="43">
        <v>0.06</v>
      </c>
      <c r="E16" s="44" t="s">
        <v>372</v>
      </c>
      <c r="F16" s="45" t="e">
        <f t="shared" si="0"/>
        <v>#NUM!</v>
      </c>
      <c r="G16" s="33"/>
      <c r="H16" s="45" t="e">
        <f t="shared" si="1"/>
        <v>#NUM!</v>
      </c>
      <c r="I16" s="33"/>
      <c r="J16" s="33"/>
    </row>
    <row r="17" spans="1:10" s="34" customFormat="1" x14ac:dyDescent="0.3">
      <c r="A17" s="52" t="s">
        <v>375</v>
      </c>
      <c r="B17" s="50" t="e">
        <f>DGET(grond21,45,gemc)</f>
        <v>#NUM!</v>
      </c>
      <c r="C17" s="42" t="s">
        <v>371</v>
      </c>
      <c r="D17" s="43">
        <v>-0.37</v>
      </c>
      <c r="E17" s="44" t="s">
        <v>372</v>
      </c>
      <c r="F17" s="45" t="e">
        <f t="shared" si="0"/>
        <v>#NUM!</v>
      </c>
      <c r="G17" s="33"/>
      <c r="H17" s="45" t="e">
        <f t="shared" si="1"/>
        <v>#NUM!</v>
      </c>
      <c r="I17" s="33"/>
      <c r="J17" s="33"/>
    </row>
    <row r="18" spans="1:10" s="34" customFormat="1" x14ac:dyDescent="0.3">
      <c r="A18" s="8" t="s">
        <v>376</v>
      </c>
      <c r="B18" s="50" t="e">
        <f>DGET(grond21,46,gemc)</f>
        <v>#NUM!</v>
      </c>
      <c r="C18" s="42" t="s">
        <v>371</v>
      </c>
      <c r="D18" s="43">
        <v>-0.57999999999999996</v>
      </c>
      <c r="E18" s="44" t="s">
        <v>372</v>
      </c>
      <c r="F18" s="45" t="e">
        <f t="shared" si="0"/>
        <v>#NUM!</v>
      </c>
      <c r="G18" s="33"/>
      <c r="H18" s="45" t="e">
        <f t="shared" si="1"/>
        <v>#NUM!</v>
      </c>
      <c r="I18" s="33"/>
      <c r="J18" s="33"/>
    </row>
    <row r="19" spans="1:10" s="34" customFormat="1" x14ac:dyDescent="0.3">
      <c r="A19" s="51" t="s">
        <v>377</v>
      </c>
      <c r="B19" s="50" t="e">
        <f>DGET(grond21,47,gemc)</f>
        <v>#NUM!</v>
      </c>
      <c r="C19" s="42" t="s">
        <v>371</v>
      </c>
      <c r="D19" s="43">
        <v>-0.03</v>
      </c>
      <c r="E19" s="44" t="s">
        <v>372</v>
      </c>
      <c r="F19" s="45" t="e">
        <f t="shared" si="0"/>
        <v>#NUM!</v>
      </c>
      <c r="G19" s="33"/>
      <c r="H19" s="45" t="e">
        <f t="shared" si="1"/>
        <v>#NUM!</v>
      </c>
      <c r="I19" s="33"/>
      <c r="J19" s="33"/>
    </row>
    <row r="20" spans="1:10" s="34" customFormat="1" x14ac:dyDescent="0.3">
      <c r="A20" s="8" t="s">
        <v>426</v>
      </c>
      <c r="B20" s="50" t="e">
        <f>DGET(grond21,48,gemc)</f>
        <v>#NUM!</v>
      </c>
      <c r="C20" s="42" t="s">
        <v>371</v>
      </c>
      <c r="D20" s="43">
        <v>-0.11</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0.82</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0.28999999999999998</v>
      </c>
      <c r="E22" s="44" t="s">
        <v>372</v>
      </c>
      <c r="F22" s="45" t="e">
        <f t="shared" si="0"/>
        <v>#NUM!</v>
      </c>
      <c r="G22" s="33"/>
      <c r="H22" s="45" t="e">
        <f t="shared" si="1"/>
        <v>#NUM!</v>
      </c>
      <c r="I22" s="33"/>
      <c r="J22" s="33"/>
    </row>
    <row r="23" spans="1:10" s="34" customFormat="1" x14ac:dyDescent="0.3">
      <c r="A23" s="36" t="s">
        <v>381</v>
      </c>
      <c r="B23" s="50" t="e">
        <f>DGET(grond21,51,gemc)</f>
        <v>#NUM!</v>
      </c>
      <c r="C23" s="42" t="s">
        <v>371</v>
      </c>
      <c r="D23" s="43">
        <v>0.15</v>
      </c>
      <c r="E23" s="44" t="s">
        <v>372</v>
      </c>
      <c r="F23" s="45" t="e">
        <f t="shared" si="0"/>
        <v>#NUM!</v>
      </c>
      <c r="G23" s="33"/>
      <c r="H23" s="45" t="e">
        <f t="shared" si="1"/>
        <v>#NUM!</v>
      </c>
      <c r="I23" s="33"/>
      <c r="J23" s="33"/>
    </row>
    <row r="24" spans="1:10" s="34" customFormat="1" x14ac:dyDescent="0.3">
      <c r="A24" s="36" t="s">
        <v>382</v>
      </c>
      <c r="B24" s="50" t="e">
        <f>DGET(grond21,52,gemc)</f>
        <v>#NUM!</v>
      </c>
      <c r="C24" s="42" t="s">
        <v>371</v>
      </c>
      <c r="D24" s="43">
        <v>0.4</v>
      </c>
      <c r="E24" s="44" t="s">
        <v>372</v>
      </c>
      <c r="F24" s="45" t="e">
        <f t="shared" si="0"/>
        <v>#NUM!</v>
      </c>
      <c r="G24" s="33"/>
      <c r="H24" s="45" t="e">
        <f t="shared" si="1"/>
        <v>#NUM!</v>
      </c>
      <c r="I24" s="33"/>
      <c r="J24" s="33"/>
    </row>
    <row r="25" spans="1:10" s="34" customFormat="1" x14ac:dyDescent="0.3">
      <c r="A25" s="8" t="s">
        <v>383</v>
      </c>
      <c r="B25" s="50" t="e">
        <f>DGET(grond21,53,gemc)</f>
        <v>#NUM!</v>
      </c>
      <c r="C25" s="42" t="s">
        <v>371</v>
      </c>
      <c r="D25" s="43">
        <v>0.2</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39"/>
  <sheetViews>
    <sheetView workbookViewId="0"/>
  </sheetViews>
  <sheetFormatPr defaultRowHeight="14.4" x14ac:dyDescent="0.3"/>
  <cols>
    <col min="1" max="1" width="36.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2" x14ac:dyDescent="0.3">
      <c r="A1" s="53" t="s">
        <v>359</v>
      </c>
      <c r="B1" s="54"/>
      <c r="C1" s="54"/>
      <c r="D1" s="54"/>
      <c r="E1" s="54"/>
      <c r="F1" s="54"/>
      <c r="G1" s="54"/>
      <c r="H1" s="54"/>
      <c r="I1" s="54"/>
      <c r="J1" s="55"/>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427</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-6.2E-2</v>
      </c>
      <c r="C8" s="33"/>
      <c r="D8" s="33"/>
      <c r="E8" s="33"/>
      <c r="F8" s="33"/>
      <c r="G8" s="33"/>
      <c r="H8" s="33"/>
      <c r="I8" s="33"/>
      <c r="J8" s="33"/>
    </row>
    <row r="9" spans="1:10" s="34" customFormat="1" x14ac:dyDescent="0.3">
      <c r="A9" s="33" t="s">
        <v>364</v>
      </c>
      <c r="B9" s="38" t="s">
        <v>428</v>
      </c>
      <c r="C9" s="36"/>
      <c r="D9" s="33"/>
      <c r="E9" s="33"/>
      <c r="F9" s="33"/>
      <c r="G9" s="33"/>
      <c r="H9" s="33"/>
      <c r="I9" s="33"/>
      <c r="J9" s="33"/>
    </row>
    <row r="10" spans="1:10" s="34" customFormat="1" x14ac:dyDescent="0.3">
      <c r="A10" s="36" t="s">
        <v>429</v>
      </c>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c r="B12" s="33"/>
      <c r="C12" s="33"/>
      <c r="D12" s="33"/>
      <c r="E12" s="33"/>
      <c r="F12" s="33"/>
      <c r="G12" s="33"/>
      <c r="H12" s="33"/>
      <c r="I12" s="33"/>
      <c r="J12" s="33"/>
    </row>
    <row r="13" spans="1:10" s="34" customFormat="1" x14ac:dyDescent="0.3">
      <c r="A13" s="35"/>
      <c r="B13" s="39"/>
      <c r="C13" s="33"/>
      <c r="D13" s="40"/>
      <c r="E13" s="33"/>
      <c r="F13" s="40"/>
      <c r="G13" s="33"/>
      <c r="H13" s="40"/>
      <c r="I13" s="33"/>
      <c r="J13" s="33"/>
    </row>
    <row r="14" spans="1:10" s="34" customFormat="1" x14ac:dyDescent="0.3">
      <c r="A14" s="36"/>
      <c r="B14" s="50"/>
      <c r="C14" s="42"/>
      <c r="D14" s="43"/>
      <c r="E14" s="44"/>
      <c r="F14" s="45"/>
      <c r="G14" s="33"/>
      <c r="H14" s="45"/>
      <c r="I14" s="33"/>
      <c r="J14" s="33"/>
    </row>
    <row r="15" spans="1:10" s="34" customFormat="1" x14ac:dyDescent="0.3">
      <c r="A15" s="14"/>
      <c r="B15" s="50"/>
      <c r="C15" s="42"/>
      <c r="D15" s="43"/>
      <c r="E15" s="44"/>
      <c r="F15" s="45"/>
      <c r="G15" s="33"/>
      <c r="H15" s="45"/>
      <c r="I15" s="33"/>
      <c r="J15" s="33"/>
    </row>
    <row r="16" spans="1:10" s="34" customFormat="1" x14ac:dyDescent="0.3">
      <c r="A16" s="14"/>
      <c r="B16" s="50"/>
      <c r="C16" s="42"/>
      <c r="D16" s="43"/>
      <c r="E16" s="44"/>
      <c r="F16" s="45"/>
      <c r="G16" s="33"/>
      <c r="H16" s="45"/>
      <c r="I16" s="33"/>
      <c r="J16" s="33"/>
    </row>
    <row r="17" spans="1:10" s="34" customFormat="1" x14ac:dyDescent="0.3">
      <c r="A17" s="52"/>
      <c r="B17" s="50"/>
      <c r="C17" s="42"/>
      <c r="D17" s="43"/>
      <c r="E17" s="44"/>
      <c r="F17" s="45"/>
      <c r="G17" s="33"/>
      <c r="H17" s="45"/>
      <c r="I17" s="33"/>
      <c r="J17" s="33"/>
    </row>
    <row r="18" spans="1:10" s="34" customFormat="1" x14ac:dyDescent="0.3">
      <c r="A18" s="8"/>
      <c r="B18" s="50"/>
      <c r="C18" s="42"/>
      <c r="D18" s="43"/>
      <c r="E18" s="44"/>
      <c r="F18" s="45"/>
      <c r="G18" s="33"/>
      <c r="H18" s="45"/>
      <c r="I18" s="33"/>
      <c r="J18" s="33"/>
    </row>
    <row r="19" spans="1:10" s="34" customFormat="1" x14ac:dyDescent="0.3">
      <c r="A19" s="51"/>
      <c r="B19" s="50"/>
      <c r="C19" s="42"/>
      <c r="D19" s="43"/>
      <c r="E19" s="44"/>
      <c r="F19" s="45"/>
      <c r="G19" s="33"/>
      <c r="H19" s="45"/>
      <c r="I19" s="33"/>
      <c r="J19" s="33"/>
    </row>
    <row r="20" spans="1:10" s="34" customFormat="1" x14ac:dyDescent="0.3">
      <c r="A20" s="8"/>
      <c r="B20" s="50"/>
      <c r="C20" s="42"/>
      <c r="D20" s="43"/>
      <c r="E20" s="44"/>
      <c r="F20" s="45"/>
      <c r="G20" s="33"/>
      <c r="H20" s="45"/>
      <c r="I20" s="33"/>
      <c r="J20" s="33"/>
    </row>
    <row r="21" spans="1:10" s="34" customFormat="1" x14ac:dyDescent="0.3">
      <c r="A21" s="36"/>
      <c r="B21" s="50"/>
      <c r="C21" s="42"/>
      <c r="D21" s="43"/>
      <c r="E21" s="44"/>
      <c r="F21" s="45"/>
      <c r="G21" s="33"/>
      <c r="H21" s="45"/>
      <c r="I21" s="33"/>
      <c r="J21" s="33"/>
    </row>
    <row r="22" spans="1:10" s="34" customFormat="1" x14ac:dyDescent="0.3">
      <c r="A22" s="36"/>
      <c r="B22" s="50"/>
      <c r="C22" s="42"/>
      <c r="D22" s="43"/>
      <c r="E22" s="44"/>
      <c r="F22" s="45"/>
      <c r="G22" s="33"/>
      <c r="H22" s="45"/>
      <c r="I22" s="33"/>
      <c r="J22" s="33"/>
    </row>
    <row r="23" spans="1:10" s="34" customFormat="1" x14ac:dyDescent="0.3">
      <c r="A23" s="36"/>
      <c r="B23" s="50"/>
      <c r="C23" s="42"/>
      <c r="D23" s="43"/>
      <c r="E23" s="44"/>
      <c r="F23" s="45"/>
      <c r="G23" s="33"/>
      <c r="H23" s="45"/>
      <c r="I23" s="33"/>
      <c r="J23" s="33"/>
    </row>
    <row r="24" spans="1:10" s="34" customFormat="1" x14ac:dyDescent="0.3">
      <c r="A24" s="36"/>
      <c r="B24" s="50"/>
      <c r="C24" s="42"/>
      <c r="D24" s="43"/>
      <c r="E24" s="44"/>
      <c r="F24" s="45"/>
      <c r="G24" s="33"/>
      <c r="H24" s="45"/>
      <c r="I24" s="33"/>
      <c r="J24" s="33"/>
    </row>
    <row r="25" spans="1:10" s="34" customFormat="1" x14ac:dyDescent="0.3">
      <c r="A25" s="8"/>
      <c r="B25" s="50"/>
      <c r="C25" s="42"/>
      <c r="D25" s="43"/>
      <c r="E25" s="44"/>
      <c r="F25" s="45"/>
      <c r="G25" s="33"/>
      <c r="H25" s="45"/>
      <c r="I25" s="33"/>
      <c r="J25" s="33"/>
    </row>
    <row r="26" spans="1:10" s="34" customFormat="1" ht="12.75" customHeight="1" x14ac:dyDescent="0.3">
      <c r="A26" s="33"/>
      <c r="B26" s="33"/>
      <c r="C26" s="33"/>
      <c r="D26" s="33"/>
      <c r="E26" s="33"/>
      <c r="F26" s="33"/>
      <c r="G26" s="33"/>
      <c r="H26" s="33"/>
      <c r="I26" s="33"/>
      <c r="J26" s="33"/>
    </row>
    <row r="27" spans="1:10" s="34" customFormat="1" x14ac:dyDescent="0.3">
      <c r="A27" s="46"/>
      <c r="B27" s="33"/>
      <c r="C27" s="33"/>
      <c r="D27" s="33"/>
      <c r="E27" s="33"/>
      <c r="F27" s="33"/>
      <c r="G27" s="33"/>
      <c r="H27" s="47"/>
      <c r="I27" s="33"/>
      <c r="J27" s="33"/>
    </row>
    <row r="28" spans="1:10" s="48" customFormat="1" ht="13.2" x14ac:dyDescent="0.25"/>
    <row r="29" spans="1:10" s="48" customFormat="1" ht="13.2" x14ac:dyDescent="0.25"/>
    <row r="39" spans="6:6" x14ac:dyDescent="0.3">
      <c r="F39"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39"/>
  <sheetViews>
    <sheetView workbookViewId="0"/>
  </sheetViews>
  <sheetFormatPr defaultRowHeight="14.4" x14ac:dyDescent="0.3"/>
  <cols>
    <col min="1" max="1" width="6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s="29">
        <f>Jeugd!B4</f>
        <v>1.6759999999999999</v>
      </c>
    </row>
    <row r="5" spans="1:10" s="34" customFormat="1" x14ac:dyDescent="0.3">
      <c r="A5" s="32"/>
      <c r="B5" s="33"/>
      <c r="C5" s="33"/>
      <c r="D5" s="33"/>
      <c r="E5" s="33"/>
      <c r="F5" s="33"/>
      <c r="G5" s="33"/>
      <c r="H5" s="33"/>
      <c r="I5" s="33"/>
      <c r="J5" s="33"/>
    </row>
    <row r="6" spans="1:10" s="34" customFormat="1" x14ac:dyDescent="0.3">
      <c r="A6" s="35" t="s">
        <v>430</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1.7</v>
      </c>
      <c r="C8" s="33"/>
      <c r="D8" s="33"/>
      <c r="E8" s="33"/>
      <c r="F8" s="33"/>
      <c r="G8" s="33"/>
      <c r="H8" s="33"/>
      <c r="I8" s="33"/>
      <c r="J8" s="33"/>
    </row>
    <row r="9" spans="1:10" s="34" customFormat="1" x14ac:dyDescent="0.3">
      <c r="A9" s="33" t="s">
        <v>364</v>
      </c>
      <c r="B9" s="38" t="s">
        <v>431</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370</v>
      </c>
      <c r="B14" s="50" t="e">
        <f>DGET(grond21,70,gemc)</f>
        <v>#NUM!</v>
      </c>
      <c r="C14" s="42" t="s">
        <v>371</v>
      </c>
      <c r="D14" s="43">
        <v>0.21</v>
      </c>
      <c r="E14" s="44" t="s">
        <v>372</v>
      </c>
      <c r="F14" s="45" t="e">
        <f t="shared" ref="F14:F25" si="0">B14*D14</f>
        <v>#NUM!</v>
      </c>
      <c r="G14" s="33"/>
      <c r="H14" s="45" t="e">
        <f t="shared" ref="H14:H25" si="1">F14*$B$4</f>
        <v>#NUM!</v>
      </c>
      <c r="I14" s="33"/>
      <c r="J14" s="33"/>
    </row>
    <row r="15" spans="1:10" s="34" customFormat="1" x14ac:dyDescent="0.3">
      <c r="A15" s="14" t="s">
        <v>373</v>
      </c>
      <c r="B15" s="50" t="e">
        <f>DGET(grond21,42,gemc)</f>
        <v>#NUM!</v>
      </c>
      <c r="C15" s="42" t="s">
        <v>371</v>
      </c>
      <c r="D15" s="43">
        <v>0.28999999999999998</v>
      </c>
      <c r="E15" s="44" t="s">
        <v>372</v>
      </c>
      <c r="F15" s="45" t="e">
        <f t="shared" si="0"/>
        <v>#NUM!</v>
      </c>
      <c r="G15" s="33"/>
      <c r="H15" s="45" t="e">
        <f t="shared" si="1"/>
        <v>#NUM!</v>
      </c>
      <c r="I15" s="33"/>
      <c r="J15" s="33"/>
    </row>
    <row r="16" spans="1:10" s="34" customFormat="1" x14ac:dyDescent="0.3">
      <c r="A16" s="14" t="s">
        <v>374</v>
      </c>
      <c r="B16" s="50" t="e">
        <f>DGET(grond21,44,gemc)</f>
        <v>#NUM!</v>
      </c>
      <c r="C16" s="42" t="s">
        <v>371</v>
      </c>
      <c r="D16" s="43">
        <v>0.11</v>
      </c>
      <c r="E16" s="44" t="s">
        <v>372</v>
      </c>
      <c r="F16" s="45" t="e">
        <f t="shared" si="0"/>
        <v>#NUM!</v>
      </c>
      <c r="G16" s="33"/>
      <c r="H16" s="45" t="e">
        <f t="shared" si="1"/>
        <v>#NUM!</v>
      </c>
      <c r="I16" s="33"/>
      <c r="J16" s="33"/>
    </row>
    <row r="17" spans="1:10" s="34" customFormat="1" x14ac:dyDescent="0.3">
      <c r="A17" s="52" t="s">
        <v>375</v>
      </c>
      <c r="B17" s="50" t="e">
        <f>DGET(grond21,45,gemc)</f>
        <v>#NUM!</v>
      </c>
      <c r="C17" s="42" t="s">
        <v>371</v>
      </c>
      <c r="D17" s="43">
        <v>-0.75</v>
      </c>
      <c r="E17" s="44" t="s">
        <v>372</v>
      </c>
      <c r="F17" s="45" t="e">
        <f t="shared" si="0"/>
        <v>#NUM!</v>
      </c>
      <c r="G17" s="33"/>
      <c r="H17" s="45" t="e">
        <f t="shared" si="1"/>
        <v>#NUM!</v>
      </c>
      <c r="I17" s="33"/>
      <c r="J17" s="33"/>
    </row>
    <row r="18" spans="1:10" s="34" customFormat="1" x14ac:dyDescent="0.3">
      <c r="A18" s="8" t="s">
        <v>376</v>
      </c>
      <c r="B18" s="50" t="e">
        <f>DGET(grond21,46,gemc)</f>
        <v>#NUM!</v>
      </c>
      <c r="C18" s="42" t="s">
        <v>371</v>
      </c>
      <c r="D18" s="43">
        <v>-1.18</v>
      </c>
      <c r="E18" s="44" t="s">
        <v>372</v>
      </c>
      <c r="F18" s="45" t="e">
        <f t="shared" si="0"/>
        <v>#NUM!</v>
      </c>
      <c r="G18" s="33"/>
      <c r="H18" s="45" t="e">
        <f t="shared" si="1"/>
        <v>#NUM!</v>
      </c>
      <c r="I18" s="33"/>
      <c r="J18" s="33"/>
    </row>
    <row r="19" spans="1:10" s="34" customFormat="1" x14ac:dyDescent="0.3">
      <c r="A19" s="51" t="s">
        <v>377</v>
      </c>
      <c r="B19" s="50" t="e">
        <f>DGET(grond21,47,gemc)</f>
        <v>#NUM!</v>
      </c>
      <c r="C19" s="42" t="s">
        <v>371</v>
      </c>
      <c r="D19" s="43">
        <v>-0.06</v>
      </c>
      <c r="E19" s="44" t="s">
        <v>372</v>
      </c>
      <c r="F19" s="45" t="e">
        <f t="shared" si="0"/>
        <v>#NUM!</v>
      </c>
      <c r="G19" s="33"/>
      <c r="H19" s="45" t="e">
        <f t="shared" si="1"/>
        <v>#NUM!</v>
      </c>
      <c r="I19" s="33"/>
      <c r="J19" s="33"/>
    </row>
    <row r="20" spans="1:10" s="34" customFormat="1" x14ac:dyDescent="0.3">
      <c r="A20" s="8" t="s">
        <v>426</v>
      </c>
      <c r="B20" s="50" t="e">
        <f>DGET(grond21,48,gemc)</f>
        <v>#NUM!</v>
      </c>
      <c r="C20" s="42" t="s">
        <v>371</v>
      </c>
      <c r="D20" s="43">
        <v>-0.23</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1.66</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0.59</v>
      </c>
      <c r="E22" s="44" t="s">
        <v>372</v>
      </c>
      <c r="F22" s="45" t="e">
        <f t="shared" si="0"/>
        <v>#NUM!</v>
      </c>
      <c r="G22" s="33"/>
      <c r="H22" s="45" t="e">
        <f t="shared" si="1"/>
        <v>#NUM!</v>
      </c>
      <c r="I22" s="33"/>
      <c r="J22" s="33"/>
    </row>
    <row r="23" spans="1:10" s="34" customFormat="1" x14ac:dyDescent="0.3">
      <c r="A23" s="36" t="s">
        <v>381</v>
      </c>
      <c r="B23" s="50" t="e">
        <f>DGET(grond21,51,gemc)</f>
        <v>#NUM!</v>
      </c>
      <c r="C23" s="42" t="s">
        <v>371</v>
      </c>
      <c r="D23" s="43">
        <v>0.3</v>
      </c>
      <c r="E23" s="44" t="s">
        <v>372</v>
      </c>
      <c r="F23" s="45" t="e">
        <f t="shared" si="0"/>
        <v>#NUM!</v>
      </c>
      <c r="G23" s="33"/>
      <c r="H23" s="45" t="e">
        <f t="shared" si="1"/>
        <v>#NUM!</v>
      </c>
      <c r="I23" s="33"/>
      <c r="J23" s="33"/>
    </row>
    <row r="24" spans="1:10" s="34" customFormat="1" x14ac:dyDescent="0.3">
      <c r="A24" s="36" t="s">
        <v>382</v>
      </c>
      <c r="B24" s="50" t="e">
        <f>DGET(grond21,52,gemc)</f>
        <v>#NUM!</v>
      </c>
      <c r="C24" s="42" t="s">
        <v>371</v>
      </c>
      <c r="D24" s="43">
        <v>0.8</v>
      </c>
      <c r="E24" s="44" t="s">
        <v>372</v>
      </c>
      <c r="F24" s="45" t="e">
        <f t="shared" si="0"/>
        <v>#NUM!</v>
      </c>
      <c r="G24" s="33"/>
      <c r="H24" s="45" t="e">
        <f t="shared" si="1"/>
        <v>#NUM!</v>
      </c>
      <c r="I24" s="33"/>
      <c r="J24" s="33"/>
    </row>
    <row r="25" spans="1:10" s="34" customFormat="1" x14ac:dyDescent="0.3">
      <c r="A25" s="8" t="s">
        <v>383</v>
      </c>
      <c r="B25" s="50" t="e">
        <f>DGET(grond21,53,gemc)</f>
        <v>#NUM!</v>
      </c>
      <c r="C25" s="42" t="s">
        <v>371</v>
      </c>
      <c r="D25" s="43">
        <v>0.41</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28"/>
  <sheetViews>
    <sheetView workbookViewId="0"/>
  </sheetViews>
  <sheetFormatPr defaultRowHeight="14.4" x14ac:dyDescent="0.3"/>
  <cols>
    <col min="1" max="1" width="36.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432</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s="29">
        <f>Jeugd!B4</f>
        <v>1.6759999999999999</v>
      </c>
    </row>
    <row r="5" spans="1:10" s="34" customFormat="1" x14ac:dyDescent="0.3">
      <c r="A5" s="32"/>
      <c r="B5" s="33"/>
      <c r="C5" s="33"/>
      <c r="D5" s="33"/>
      <c r="E5" s="33"/>
      <c r="F5" s="33"/>
      <c r="G5" s="33"/>
      <c r="H5" s="33"/>
      <c r="I5" s="33"/>
      <c r="J5" s="33"/>
    </row>
    <row r="6" spans="1:10" s="34" customFormat="1" x14ac:dyDescent="0.3">
      <c r="A6" s="35" t="s">
        <v>433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0.6</v>
      </c>
      <c r="C8" s="33"/>
      <c r="D8" s="33"/>
      <c r="E8" s="33"/>
      <c r="F8" s="33"/>
      <c r="G8" s="33"/>
      <c r="H8" s="33"/>
      <c r="I8" s="33"/>
      <c r="J8" s="33"/>
    </row>
    <row r="9" spans="1:10" s="34" customFormat="1" x14ac:dyDescent="0.3">
      <c r="A9" s="33" t="s">
        <v>364</v>
      </c>
      <c r="B9" s="38" t="s">
        <v>434</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0.02</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37"/>
  <sheetViews>
    <sheetView workbookViewId="0"/>
  </sheetViews>
  <sheetFormatPr defaultRowHeight="14.4" x14ac:dyDescent="0.3"/>
  <cols>
    <col min="1" max="1" width="51"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435</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4</v>
      </c>
      <c r="C8" s="33"/>
      <c r="D8" s="33"/>
      <c r="E8" s="33"/>
      <c r="F8" s="33"/>
      <c r="G8" s="33"/>
      <c r="H8" s="33"/>
      <c r="I8" s="33"/>
      <c r="J8" s="33"/>
    </row>
    <row r="9" spans="1:10" s="34" customFormat="1" x14ac:dyDescent="0.3">
      <c r="A9" s="33" t="s">
        <v>364</v>
      </c>
      <c r="B9" s="38" t="s">
        <v>436</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5" t="s">
        <v>387</v>
      </c>
      <c r="B14" s="50" t="e">
        <f>DGET(grond21,5,gemc)</f>
        <v>#NUM!</v>
      </c>
      <c r="C14" s="42" t="s">
        <v>371</v>
      </c>
      <c r="D14" s="43">
        <v>0.01</v>
      </c>
      <c r="E14" s="44" t="s">
        <v>372</v>
      </c>
      <c r="F14" s="45" t="e">
        <f t="shared" ref="F14:F23" si="0">B14*D14</f>
        <v>#NUM!</v>
      </c>
      <c r="G14" s="33"/>
      <c r="H14" s="45" t="e">
        <f t="shared" ref="H14:H23" si="1">F14*$B$4</f>
        <v>#NUM!</v>
      </c>
      <c r="I14" s="33"/>
      <c r="J14" s="33"/>
    </row>
    <row r="15" spans="1:10" s="34" customFormat="1" x14ac:dyDescent="0.3">
      <c r="A15" s="36" t="s">
        <v>388</v>
      </c>
      <c r="B15" s="50" t="e">
        <f>DGET(grond21,72,gemc)</f>
        <v>#NUM!</v>
      </c>
      <c r="C15" s="42" t="s">
        <v>371</v>
      </c>
      <c r="D15" s="43">
        <v>7.55</v>
      </c>
      <c r="E15" s="44" t="s">
        <v>372</v>
      </c>
      <c r="F15" s="45" t="e">
        <f t="shared" si="0"/>
        <v>#NUM!</v>
      </c>
      <c r="G15" s="33"/>
      <c r="H15" s="45" t="e">
        <f t="shared" si="1"/>
        <v>#NUM!</v>
      </c>
      <c r="I15" s="33"/>
      <c r="J15" s="33"/>
    </row>
    <row r="16" spans="1:10" s="34" customFormat="1" x14ac:dyDescent="0.3">
      <c r="A16" s="19" t="s">
        <v>389</v>
      </c>
      <c r="B16" s="50" t="e">
        <f>DGET(grond21,7,gemc)</f>
        <v>#NUM!</v>
      </c>
      <c r="C16" s="42" t="s">
        <v>371</v>
      </c>
      <c r="D16" s="43">
        <v>0.03</v>
      </c>
      <c r="E16" s="44" t="s">
        <v>372</v>
      </c>
      <c r="F16" s="45" t="e">
        <f t="shared" si="0"/>
        <v>#NUM!</v>
      </c>
      <c r="G16" s="33"/>
      <c r="H16" s="45" t="e">
        <f t="shared" si="1"/>
        <v>#NUM!</v>
      </c>
      <c r="I16" s="33"/>
      <c r="J16" s="33"/>
    </row>
    <row r="17" spans="1:10" s="34" customFormat="1" x14ac:dyDescent="0.3">
      <c r="A17" s="36" t="s">
        <v>390</v>
      </c>
      <c r="B17" s="50" t="e">
        <f>DGET(grond21,10,gemc)</f>
        <v>#NUM!</v>
      </c>
      <c r="C17" s="42" t="s">
        <v>371</v>
      </c>
      <c r="D17" s="43">
        <v>0.36</v>
      </c>
      <c r="E17" s="44" t="s">
        <v>372</v>
      </c>
      <c r="F17" s="45" t="e">
        <f t="shared" si="0"/>
        <v>#NUM!</v>
      </c>
      <c r="G17" s="33"/>
      <c r="H17" s="45" t="e">
        <f t="shared" si="1"/>
        <v>#NUM!</v>
      </c>
      <c r="I17" s="33"/>
      <c r="J17" s="33"/>
    </row>
    <row r="18" spans="1:10" s="34" customFormat="1" x14ac:dyDescent="0.3">
      <c r="A18" s="51" t="s">
        <v>391</v>
      </c>
      <c r="B18" s="50" t="e">
        <f>DGET(grond21,13,gemc)</f>
        <v>#NUM!</v>
      </c>
      <c r="C18" s="42" t="s">
        <v>371</v>
      </c>
      <c r="D18" s="43">
        <v>0.05</v>
      </c>
      <c r="E18" s="44" t="s">
        <v>372</v>
      </c>
      <c r="F18" s="45" t="e">
        <f t="shared" si="0"/>
        <v>#NUM!</v>
      </c>
      <c r="G18" s="33"/>
      <c r="H18" s="45" t="e">
        <f t="shared" si="1"/>
        <v>#NUM!</v>
      </c>
      <c r="I18" s="33"/>
      <c r="J18" s="33"/>
    </row>
    <row r="19" spans="1:10" s="34" customFormat="1" x14ac:dyDescent="0.3">
      <c r="A19" s="51" t="s">
        <v>437</v>
      </c>
      <c r="B19" s="50" t="e">
        <f>DGET(grond21,15,gemc)</f>
        <v>#NUM!</v>
      </c>
      <c r="C19" s="42" t="s">
        <v>371</v>
      </c>
      <c r="D19" s="43">
        <v>0.01</v>
      </c>
      <c r="E19" s="44" t="s">
        <v>372</v>
      </c>
      <c r="F19" s="45" t="e">
        <f t="shared" si="0"/>
        <v>#NUM!</v>
      </c>
      <c r="G19" s="33"/>
      <c r="H19" s="45" t="e">
        <f t="shared" si="1"/>
        <v>#NUM!</v>
      </c>
      <c r="I19" s="33"/>
      <c r="J19" s="33"/>
    </row>
    <row r="20" spans="1:10" s="34" customFormat="1" x14ac:dyDescent="0.3">
      <c r="A20" s="51" t="s">
        <v>393</v>
      </c>
      <c r="B20" s="50" t="e">
        <f>DGET(grond21,30,gemc)</f>
        <v>#NUM!</v>
      </c>
      <c r="C20" s="42" t="s">
        <v>371</v>
      </c>
      <c r="D20" s="43">
        <v>-0.02</v>
      </c>
      <c r="E20" s="44" t="s">
        <v>372</v>
      </c>
      <c r="F20" s="45" t="e">
        <f t="shared" si="0"/>
        <v>#NUM!</v>
      </c>
      <c r="G20" s="33"/>
      <c r="H20" s="45" t="e">
        <f t="shared" si="1"/>
        <v>#NUM!</v>
      </c>
      <c r="I20" s="33"/>
      <c r="J20" s="33"/>
    </row>
    <row r="21" spans="1:10" s="34" customFormat="1" x14ac:dyDescent="0.3">
      <c r="A21" s="36" t="s">
        <v>383</v>
      </c>
      <c r="B21" s="50" t="e">
        <f>DGET(grond21,53,gemc)</f>
        <v>#NUM!</v>
      </c>
      <c r="C21" s="42" t="s">
        <v>371</v>
      </c>
      <c r="D21" s="43">
        <v>0.25</v>
      </c>
      <c r="E21" s="44" t="s">
        <v>372</v>
      </c>
      <c r="F21" s="45" t="e">
        <f t="shared" si="0"/>
        <v>#NUM!</v>
      </c>
      <c r="G21" s="33"/>
      <c r="H21" s="45" t="e">
        <f t="shared" si="1"/>
        <v>#NUM!</v>
      </c>
      <c r="I21" s="33"/>
      <c r="J21" s="33"/>
    </row>
    <row r="22" spans="1:10" s="34" customFormat="1" x14ac:dyDescent="0.3">
      <c r="A22" s="36" t="s">
        <v>394</v>
      </c>
      <c r="B22" s="50" t="e">
        <f>DGET(grond21,54,gemc)</f>
        <v>#NUM!</v>
      </c>
      <c r="C22" s="42" t="s">
        <v>371</v>
      </c>
      <c r="D22" s="43">
        <v>1.38</v>
      </c>
      <c r="E22" s="44" t="s">
        <v>372</v>
      </c>
      <c r="F22" s="45" t="e">
        <f t="shared" si="0"/>
        <v>#NUM!</v>
      </c>
      <c r="G22" s="33"/>
      <c r="H22" s="45" t="e">
        <f t="shared" si="1"/>
        <v>#NUM!</v>
      </c>
      <c r="I22" s="33"/>
      <c r="J22" s="33"/>
    </row>
    <row r="23" spans="1:10" s="34" customFormat="1" x14ac:dyDescent="0.3">
      <c r="A23" s="36" t="s">
        <v>395</v>
      </c>
      <c r="B23" s="50" t="e">
        <f>DGET(grond21,55,gemc)</f>
        <v>#NUM!</v>
      </c>
      <c r="C23" s="42" t="s">
        <v>371</v>
      </c>
      <c r="D23" s="43">
        <v>0.4</v>
      </c>
      <c r="E23" s="44" t="s">
        <v>372</v>
      </c>
      <c r="F23" s="45" t="e">
        <f t="shared" si="0"/>
        <v>#NUM!</v>
      </c>
      <c r="G23" s="33"/>
      <c r="H23" s="45" t="e">
        <f t="shared" si="1"/>
        <v>#NUM!</v>
      </c>
      <c r="I23" s="33"/>
      <c r="J23" s="33"/>
    </row>
    <row r="24" spans="1:10" s="34" customFormat="1" ht="12.75" customHeight="1" x14ac:dyDescent="0.3">
      <c r="A24" s="33"/>
      <c r="B24" s="33"/>
      <c r="C24" s="33"/>
      <c r="D24" s="33"/>
      <c r="E24" s="33"/>
      <c r="F24" s="33"/>
      <c r="G24" s="33"/>
      <c r="H24" s="33"/>
      <c r="I24" s="33"/>
      <c r="J24" s="33"/>
    </row>
    <row r="25" spans="1:10" s="34" customFormat="1" x14ac:dyDescent="0.3">
      <c r="A25" s="46" t="s">
        <v>384</v>
      </c>
      <c r="B25" s="33"/>
      <c r="C25" s="33"/>
      <c r="D25" s="33"/>
      <c r="E25" s="33"/>
      <c r="F25" s="33"/>
      <c r="G25" s="33"/>
      <c r="H25" s="47" t="e">
        <f>SUM(H14:H23)</f>
        <v>#NUM!</v>
      </c>
      <c r="I25" s="33"/>
      <c r="J25" s="33"/>
    </row>
    <row r="26" spans="1:10" s="48" customFormat="1" ht="13.2" x14ac:dyDescent="0.25"/>
    <row r="27" spans="1:10" s="48" customFormat="1" ht="13.2" x14ac:dyDescent="0.25"/>
    <row r="37" spans="6:6" x14ac:dyDescent="0.3">
      <c r="F37"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5"/>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3.88671875" customWidth="1"/>
    <col min="9" max="1024" width="9.109375" customWidth="1"/>
  </cols>
  <sheetData>
    <row r="1" spans="1:10" ht="16.2" x14ac:dyDescent="0.3">
      <c r="A1" s="91" t="s">
        <v>385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s="27" t="s">
        <v>22</v>
      </c>
      <c r="C3" s="8"/>
      <c r="D3" s="8"/>
      <c r="E3" s="8"/>
      <c r="F3" s="8"/>
      <c r="G3" s="8"/>
      <c r="H3" s="8"/>
      <c r="I3" s="8"/>
      <c r="J3" s="8"/>
    </row>
    <row r="4" spans="1:10" x14ac:dyDescent="0.3">
      <c r="A4" s="10" t="s">
        <v>361</v>
      </c>
      <c r="B4" s="11">
        <f>Jeugd!B4</f>
        <v>1.6759999999999999</v>
      </c>
    </row>
    <row r="5" spans="1:10" x14ac:dyDescent="0.3">
      <c r="A5" s="12"/>
      <c r="B5" s="10"/>
    </row>
    <row r="6" spans="1:10" s="58" customFormat="1" x14ac:dyDescent="0.3">
      <c r="A6" s="56" t="s">
        <v>438</v>
      </c>
      <c r="B6" s="57"/>
      <c r="C6" s="57"/>
      <c r="D6" s="57"/>
    </row>
    <row r="7" spans="1:10" s="58" customFormat="1" x14ac:dyDescent="0.3"/>
    <row r="8" spans="1:10" s="58" customFormat="1" x14ac:dyDescent="0.3">
      <c r="A8" s="58" t="s">
        <v>363</v>
      </c>
      <c r="B8" s="59">
        <v>19.094999999999999</v>
      </c>
    </row>
    <row r="9" spans="1:10" s="58" customFormat="1" x14ac:dyDescent="0.3">
      <c r="A9" s="58" t="s">
        <v>364</v>
      </c>
      <c r="B9" s="60" t="s">
        <v>439</v>
      </c>
      <c r="C9" s="57"/>
    </row>
    <row r="10" spans="1:10" s="58" customFormat="1" x14ac:dyDescent="0.3"/>
    <row r="11" spans="1:10" s="58" customFormat="1" x14ac:dyDescent="0.3"/>
    <row r="12" spans="1:10" s="58" customFormat="1" x14ac:dyDescent="0.3">
      <c r="A12" s="56" t="s">
        <v>365</v>
      </c>
    </row>
    <row r="13" spans="1:10" s="58" customFormat="1" x14ac:dyDescent="0.3">
      <c r="A13" s="56"/>
      <c r="B13" s="61" t="s">
        <v>366</v>
      </c>
      <c r="D13" s="62" t="s">
        <v>367</v>
      </c>
      <c r="F13" s="62" t="s">
        <v>368</v>
      </c>
      <c r="H13" s="62" t="s">
        <v>369</v>
      </c>
    </row>
    <row r="14" spans="1:10" s="58" customFormat="1" x14ac:dyDescent="0.3">
      <c r="A14" s="63" t="s">
        <v>387</v>
      </c>
      <c r="B14" s="64" t="e">
        <f>DGET(grond21,5,gemc)</f>
        <v>#NUM!</v>
      </c>
      <c r="C14" s="65" t="s">
        <v>371</v>
      </c>
      <c r="D14" s="66">
        <v>0.05</v>
      </c>
      <c r="E14" s="67" t="s">
        <v>372</v>
      </c>
      <c r="F14" s="66" t="e">
        <f t="shared" ref="F14:F23" si="0">B14*D14</f>
        <v>#NUM!</v>
      </c>
      <c r="G14" s="66"/>
      <c r="H14" s="66" t="e">
        <f t="shared" ref="H14:H23" si="1">F14*$B$4</f>
        <v>#NUM!</v>
      </c>
    </row>
    <row r="15" spans="1:10" s="58" customFormat="1" x14ac:dyDescent="0.3">
      <c r="A15" s="63" t="s">
        <v>388</v>
      </c>
      <c r="B15" s="64" t="e">
        <f>DGET(grond21,72,gemc)</f>
        <v>#NUM!</v>
      </c>
      <c r="C15" s="65" t="s">
        <v>371</v>
      </c>
      <c r="D15" s="66">
        <v>37.08</v>
      </c>
      <c r="E15" s="67" t="s">
        <v>372</v>
      </c>
      <c r="F15" s="66" t="e">
        <f t="shared" si="0"/>
        <v>#NUM!</v>
      </c>
      <c r="G15" s="66"/>
      <c r="H15" s="66" t="e">
        <f t="shared" si="1"/>
        <v>#NUM!</v>
      </c>
    </row>
    <row r="16" spans="1:10" s="58" customFormat="1" x14ac:dyDescent="0.3">
      <c r="A16" s="63" t="s">
        <v>389</v>
      </c>
      <c r="B16" s="64" t="e">
        <f>DGET(grond21,7,gemc)</f>
        <v>#NUM!</v>
      </c>
      <c r="C16" s="65" t="s">
        <v>371</v>
      </c>
      <c r="D16" s="66">
        <v>0.16</v>
      </c>
      <c r="E16" s="67" t="s">
        <v>372</v>
      </c>
      <c r="F16" s="66" t="e">
        <f t="shared" si="0"/>
        <v>#NUM!</v>
      </c>
      <c r="G16" s="66"/>
      <c r="H16" s="66" t="e">
        <f t="shared" si="1"/>
        <v>#NUM!</v>
      </c>
    </row>
    <row r="17" spans="1:8" s="58" customFormat="1" x14ac:dyDescent="0.3">
      <c r="A17" s="63" t="s">
        <v>390</v>
      </c>
      <c r="B17" s="64" t="e">
        <f>DGET(grond21,10,gemc)</f>
        <v>#NUM!</v>
      </c>
      <c r="C17" s="65" t="s">
        <v>371</v>
      </c>
      <c r="D17" s="66">
        <v>1.79</v>
      </c>
      <c r="E17" s="67" t="s">
        <v>372</v>
      </c>
      <c r="F17" s="66" t="e">
        <f t="shared" si="0"/>
        <v>#NUM!</v>
      </c>
      <c r="G17" s="66"/>
      <c r="H17" s="66" t="e">
        <f t="shared" si="1"/>
        <v>#NUM!</v>
      </c>
    </row>
    <row r="18" spans="1:8" s="58" customFormat="1" x14ac:dyDescent="0.3">
      <c r="A18" s="63" t="s">
        <v>391</v>
      </c>
      <c r="B18" s="64" t="e">
        <f>DGET(grond21,13,gemc)</f>
        <v>#NUM!</v>
      </c>
      <c r="C18" s="65" t="s">
        <v>371</v>
      </c>
      <c r="D18" s="66">
        <v>0.23</v>
      </c>
      <c r="E18" s="67" t="s">
        <v>372</v>
      </c>
      <c r="F18" s="66" t="e">
        <f t="shared" si="0"/>
        <v>#NUM!</v>
      </c>
      <c r="G18" s="66"/>
      <c r="H18" s="66" t="e">
        <f t="shared" si="1"/>
        <v>#NUM!</v>
      </c>
    </row>
    <row r="19" spans="1:8" s="58" customFormat="1" x14ac:dyDescent="0.3">
      <c r="A19" s="63" t="s">
        <v>392</v>
      </c>
      <c r="B19" s="64" t="e">
        <f>DGET(grond21,15,gemc)</f>
        <v>#NUM!</v>
      </c>
      <c r="C19" s="65" t="s">
        <v>371</v>
      </c>
      <c r="D19" s="66">
        <v>0.05</v>
      </c>
      <c r="E19" s="67" t="s">
        <v>372</v>
      </c>
      <c r="F19" s="66" t="e">
        <f t="shared" si="0"/>
        <v>#NUM!</v>
      </c>
      <c r="G19" s="66"/>
      <c r="H19" s="66" t="e">
        <f t="shared" si="1"/>
        <v>#NUM!</v>
      </c>
    </row>
    <row r="20" spans="1:8" s="58" customFormat="1" x14ac:dyDescent="0.3">
      <c r="A20" s="63" t="s">
        <v>393</v>
      </c>
      <c r="B20" s="64" t="e">
        <f>DGET(grond21,30,gemc)</f>
        <v>#NUM!</v>
      </c>
      <c r="C20" s="65" t="s">
        <v>371</v>
      </c>
      <c r="D20" s="66">
        <v>-0.1</v>
      </c>
      <c r="E20" s="67" t="s">
        <v>372</v>
      </c>
      <c r="F20" s="66" t="e">
        <f t="shared" si="0"/>
        <v>#NUM!</v>
      </c>
      <c r="G20" s="66"/>
      <c r="H20" s="66" t="e">
        <f t="shared" si="1"/>
        <v>#NUM!</v>
      </c>
    </row>
    <row r="21" spans="1:8" s="58" customFormat="1" x14ac:dyDescent="0.3">
      <c r="A21" s="63" t="s">
        <v>383</v>
      </c>
      <c r="B21" s="64" t="e">
        <f>DGET(grond21,53,gemc)</f>
        <v>#NUM!</v>
      </c>
      <c r="C21" s="65" t="s">
        <v>371</v>
      </c>
      <c r="D21" s="66">
        <v>1.2</v>
      </c>
      <c r="E21" s="67" t="s">
        <v>372</v>
      </c>
      <c r="F21" s="66" t="e">
        <f t="shared" si="0"/>
        <v>#NUM!</v>
      </c>
      <c r="G21" s="66"/>
      <c r="H21" s="66" t="e">
        <f t="shared" si="1"/>
        <v>#NUM!</v>
      </c>
    </row>
    <row r="22" spans="1:8" s="58" customFormat="1" x14ac:dyDescent="0.3">
      <c r="A22" s="63" t="s">
        <v>394</v>
      </c>
      <c r="B22" s="64" t="e">
        <f>DGET(grond21,54,gemc)</f>
        <v>#NUM!</v>
      </c>
      <c r="C22" s="65" t="s">
        <v>371</v>
      </c>
      <c r="D22" s="66">
        <v>6.75</v>
      </c>
      <c r="E22" s="67" t="s">
        <v>372</v>
      </c>
      <c r="F22" s="66" t="e">
        <f t="shared" si="0"/>
        <v>#NUM!</v>
      </c>
      <c r="G22" s="66"/>
      <c r="H22" s="66" t="e">
        <f t="shared" si="1"/>
        <v>#NUM!</v>
      </c>
    </row>
    <row r="23" spans="1:8" s="58" customFormat="1" x14ac:dyDescent="0.3">
      <c r="A23" s="63" t="s">
        <v>395</v>
      </c>
      <c r="B23" s="64" t="e">
        <f>DGET(grond21,55,gemc)</f>
        <v>#NUM!</v>
      </c>
      <c r="C23" s="65" t="s">
        <v>371</v>
      </c>
      <c r="D23" s="66">
        <v>1.98</v>
      </c>
      <c r="E23" s="67" t="s">
        <v>372</v>
      </c>
      <c r="F23" s="66" t="e">
        <f t="shared" si="0"/>
        <v>#NUM!</v>
      </c>
      <c r="G23" s="66"/>
      <c r="H23" s="66" t="e">
        <f t="shared" si="1"/>
        <v>#NUM!</v>
      </c>
    </row>
    <row r="24" spans="1:8" s="58" customFormat="1" x14ac:dyDescent="0.3">
      <c r="F24" s="66"/>
      <c r="G24" s="66"/>
      <c r="H24" s="66"/>
    </row>
    <row r="25" spans="1:8" s="58" customFormat="1" x14ac:dyDescent="0.3">
      <c r="A25" s="68" t="s">
        <v>384</v>
      </c>
      <c r="F25" s="66"/>
      <c r="G25" s="66"/>
      <c r="H25" s="69" t="e">
        <f>SUM(H14:H23)</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5"/>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3.88671875" customWidth="1"/>
    <col min="9" max="1024" width="9.109375" customWidth="1"/>
  </cols>
  <sheetData>
    <row r="1" spans="1:10" ht="16.2" x14ac:dyDescent="0.3">
      <c r="A1" s="91" t="s">
        <v>385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s="27" t="s">
        <v>22</v>
      </c>
      <c r="C3" s="8"/>
      <c r="D3" s="8"/>
      <c r="E3" s="8"/>
      <c r="F3" s="8"/>
      <c r="G3" s="8"/>
      <c r="H3" s="8"/>
      <c r="I3" s="8"/>
      <c r="J3" s="8"/>
    </row>
    <row r="4" spans="1:10" x14ac:dyDescent="0.3">
      <c r="A4" s="10" t="s">
        <v>361</v>
      </c>
      <c r="B4" s="11">
        <f>Jeugd!B4</f>
        <v>1.6759999999999999</v>
      </c>
    </row>
    <row r="5" spans="1:10" x14ac:dyDescent="0.3">
      <c r="A5" s="12"/>
      <c r="B5" s="10"/>
    </row>
    <row r="6" spans="1:10" s="58" customFormat="1" x14ac:dyDescent="0.3">
      <c r="A6" s="56" t="s">
        <v>440</v>
      </c>
      <c r="B6" s="57"/>
      <c r="C6" s="57"/>
      <c r="D6" s="57"/>
    </row>
    <row r="7" spans="1:10" s="58" customFormat="1" x14ac:dyDescent="0.3"/>
    <row r="8" spans="1:10" s="58" customFormat="1" x14ac:dyDescent="0.3">
      <c r="A8" s="58" t="s">
        <v>363</v>
      </c>
      <c r="B8" s="59">
        <v>-3</v>
      </c>
    </row>
    <row r="9" spans="1:10" s="58" customFormat="1" x14ac:dyDescent="0.3">
      <c r="A9" s="58" t="s">
        <v>364</v>
      </c>
      <c r="B9" s="60" t="s">
        <v>441</v>
      </c>
      <c r="C9" s="57"/>
    </row>
    <row r="10" spans="1:10" s="58" customFormat="1" x14ac:dyDescent="0.3"/>
    <row r="11" spans="1:10" s="58" customFormat="1" x14ac:dyDescent="0.3"/>
    <row r="12" spans="1:10" s="58" customFormat="1" x14ac:dyDescent="0.3">
      <c r="A12" s="56" t="s">
        <v>365</v>
      </c>
    </row>
    <row r="13" spans="1:10" s="58" customFormat="1" x14ac:dyDescent="0.3">
      <c r="A13" s="56"/>
      <c r="B13" s="61" t="s">
        <v>366</v>
      </c>
      <c r="D13" s="62" t="s">
        <v>367</v>
      </c>
      <c r="F13" s="62" t="s">
        <v>368</v>
      </c>
      <c r="H13" s="62" t="s">
        <v>369</v>
      </c>
    </row>
    <row r="14" spans="1:10" s="58" customFormat="1" x14ac:dyDescent="0.3">
      <c r="A14" s="63" t="s">
        <v>387</v>
      </c>
      <c r="B14" s="64" t="e">
        <f>DGET(grond21,5,gemc)</f>
        <v>#NUM!</v>
      </c>
      <c r="C14" s="65" t="s">
        <v>371</v>
      </c>
      <c r="D14" s="66">
        <v>-0.01</v>
      </c>
      <c r="E14" s="67" t="s">
        <v>372</v>
      </c>
      <c r="F14" s="66" t="e">
        <f t="shared" ref="F14:F23" si="0">B14*D14</f>
        <v>#NUM!</v>
      </c>
      <c r="G14" s="66"/>
      <c r="H14" s="66" t="e">
        <f t="shared" ref="H14:H23" si="1">F14*$B$4</f>
        <v>#NUM!</v>
      </c>
    </row>
    <row r="15" spans="1:10" s="58" customFormat="1" x14ac:dyDescent="0.3">
      <c r="A15" s="63" t="s">
        <v>388</v>
      </c>
      <c r="B15" s="64" t="e">
        <f>DGET(grond21,72,gemc)</f>
        <v>#NUM!</v>
      </c>
      <c r="C15" s="65" t="s">
        <v>371</v>
      </c>
      <c r="D15" s="66">
        <v>-5.68</v>
      </c>
      <c r="E15" s="67" t="s">
        <v>372</v>
      </c>
      <c r="F15" s="66" t="e">
        <f t="shared" si="0"/>
        <v>#NUM!</v>
      </c>
      <c r="G15" s="66"/>
      <c r="H15" s="66" t="e">
        <f t="shared" si="1"/>
        <v>#NUM!</v>
      </c>
    </row>
    <row r="16" spans="1:10" s="58" customFormat="1" x14ac:dyDescent="0.3">
      <c r="A16" s="63" t="s">
        <v>389</v>
      </c>
      <c r="B16" s="64" t="e">
        <f>DGET(grond21,7,gemc)</f>
        <v>#NUM!</v>
      </c>
      <c r="C16" s="65" t="s">
        <v>371</v>
      </c>
      <c r="D16" s="66">
        <v>-0.02</v>
      </c>
      <c r="E16" s="67" t="s">
        <v>372</v>
      </c>
      <c r="F16" s="66" t="e">
        <f t="shared" si="0"/>
        <v>#NUM!</v>
      </c>
      <c r="G16" s="66"/>
      <c r="H16" s="66" t="e">
        <f t="shared" si="1"/>
        <v>#NUM!</v>
      </c>
    </row>
    <row r="17" spans="1:8" s="58" customFormat="1" x14ac:dyDescent="0.3">
      <c r="A17" s="63" t="s">
        <v>390</v>
      </c>
      <c r="B17" s="64" t="e">
        <f>DGET(grond21,10,gemc)</f>
        <v>#NUM!</v>
      </c>
      <c r="C17" s="65" t="s">
        <v>371</v>
      </c>
      <c r="D17" s="66">
        <v>-0.27</v>
      </c>
      <c r="E17" s="67" t="s">
        <v>372</v>
      </c>
      <c r="F17" s="66" t="e">
        <f t="shared" si="0"/>
        <v>#NUM!</v>
      </c>
      <c r="G17" s="66"/>
      <c r="H17" s="66" t="e">
        <f t="shared" si="1"/>
        <v>#NUM!</v>
      </c>
    </row>
    <row r="18" spans="1:8" s="58" customFormat="1" x14ac:dyDescent="0.3">
      <c r="A18" s="63" t="s">
        <v>391</v>
      </c>
      <c r="B18" s="64" t="e">
        <f>DGET(grond21,13,gemc)</f>
        <v>#NUM!</v>
      </c>
      <c r="C18" s="65" t="s">
        <v>371</v>
      </c>
      <c r="D18" s="66">
        <v>-0.04</v>
      </c>
      <c r="E18" s="67" t="s">
        <v>372</v>
      </c>
      <c r="F18" s="66" t="e">
        <f t="shared" si="0"/>
        <v>#NUM!</v>
      </c>
      <c r="G18" s="66"/>
      <c r="H18" s="66" t="e">
        <f t="shared" si="1"/>
        <v>#NUM!</v>
      </c>
    </row>
    <row r="19" spans="1:8" s="58" customFormat="1" x14ac:dyDescent="0.3">
      <c r="A19" s="63" t="s">
        <v>392</v>
      </c>
      <c r="B19" s="64" t="e">
        <f>DGET(grond21,15,gemc)</f>
        <v>#NUM!</v>
      </c>
      <c r="C19" s="65" t="s">
        <v>371</v>
      </c>
      <c r="D19" s="66">
        <v>-0.01</v>
      </c>
      <c r="E19" s="67" t="s">
        <v>372</v>
      </c>
      <c r="F19" s="66" t="e">
        <f t="shared" si="0"/>
        <v>#NUM!</v>
      </c>
      <c r="G19" s="66"/>
      <c r="H19" s="66" t="e">
        <f t="shared" si="1"/>
        <v>#NUM!</v>
      </c>
    </row>
    <row r="20" spans="1:8" s="58" customFormat="1" x14ac:dyDescent="0.3">
      <c r="A20" s="63" t="s">
        <v>393</v>
      </c>
      <c r="B20" s="64" t="e">
        <f>DGET(grond21,30,gemc)</f>
        <v>#NUM!</v>
      </c>
      <c r="C20" s="65" t="s">
        <v>371</v>
      </c>
      <c r="D20" s="66">
        <v>0.02</v>
      </c>
      <c r="E20" s="67" t="s">
        <v>372</v>
      </c>
      <c r="F20" s="66" t="e">
        <f t="shared" si="0"/>
        <v>#NUM!</v>
      </c>
      <c r="G20" s="66"/>
      <c r="H20" s="66" t="e">
        <f t="shared" si="1"/>
        <v>#NUM!</v>
      </c>
    </row>
    <row r="21" spans="1:8" s="58" customFormat="1" x14ac:dyDescent="0.3">
      <c r="A21" s="63" t="s">
        <v>383</v>
      </c>
      <c r="B21" s="64" t="e">
        <f>DGET(grond21,53,gemc)</f>
        <v>#NUM!</v>
      </c>
      <c r="C21" s="65" t="s">
        <v>371</v>
      </c>
      <c r="D21" s="66">
        <v>-0.19</v>
      </c>
      <c r="E21" s="67" t="s">
        <v>372</v>
      </c>
      <c r="F21" s="66" t="e">
        <f t="shared" si="0"/>
        <v>#NUM!</v>
      </c>
      <c r="G21" s="66"/>
      <c r="H21" s="66" t="e">
        <f t="shared" si="1"/>
        <v>#NUM!</v>
      </c>
    </row>
    <row r="22" spans="1:8" s="58" customFormat="1" x14ac:dyDescent="0.3">
      <c r="A22" s="63" t="s">
        <v>394</v>
      </c>
      <c r="B22" s="64" t="e">
        <f>DGET(grond21,54,gemc)</f>
        <v>#NUM!</v>
      </c>
      <c r="C22" s="65" t="s">
        <v>371</v>
      </c>
      <c r="D22" s="66">
        <v>-1.03</v>
      </c>
      <c r="E22" s="67" t="s">
        <v>372</v>
      </c>
      <c r="F22" s="66" t="e">
        <f t="shared" si="0"/>
        <v>#NUM!</v>
      </c>
      <c r="G22" s="66"/>
      <c r="H22" s="66" t="e">
        <f t="shared" si="1"/>
        <v>#NUM!</v>
      </c>
    </row>
    <row r="23" spans="1:8" s="58" customFormat="1" x14ac:dyDescent="0.3">
      <c r="A23" s="63" t="s">
        <v>395</v>
      </c>
      <c r="B23" s="64" t="e">
        <f>DGET(grond21,55,gemc)</f>
        <v>#NUM!</v>
      </c>
      <c r="C23" s="65" t="s">
        <v>371</v>
      </c>
      <c r="D23" s="66">
        <v>-0.3</v>
      </c>
      <c r="E23" s="67" t="s">
        <v>372</v>
      </c>
      <c r="F23" s="66" t="e">
        <f t="shared" si="0"/>
        <v>#NUM!</v>
      </c>
      <c r="G23" s="66"/>
      <c r="H23" s="66" t="e">
        <f t="shared" si="1"/>
        <v>#NUM!</v>
      </c>
    </row>
    <row r="24" spans="1:8" s="58" customFormat="1" x14ac:dyDescent="0.3">
      <c r="F24" s="66"/>
      <c r="G24" s="66"/>
      <c r="H24" s="66"/>
    </row>
    <row r="25" spans="1:8" s="58" customFormat="1" x14ac:dyDescent="0.3">
      <c r="A25" s="68" t="s">
        <v>384</v>
      </c>
      <c r="F25" s="66"/>
      <c r="G25" s="66"/>
      <c r="H25" s="69" t="e">
        <f>SUM(H14:H23)</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3.88671875" customWidth="1"/>
    <col min="9" max="1024" width="9.109375" customWidth="1"/>
  </cols>
  <sheetData>
    <row r="1" spans="1:10" ht="16.2" x14ac:dyDescent="0.3">
      <c r="A1" s="91" t="s">
        <v>359</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s="27" t="s">
        <v>22</v>
      </c>
      <c r="C3" s="8"/>
      <c r="D3" s="8"/>
      <c r="E3" s="8"/>
      <c r="F3" s="8"/>
      <c r="G3" s="8"/>
      <c r="H3" s="8"/>
      <c r="I3" s="8"/>
      <c r="J3" s="8"/>
    </row>
    <row r="4" spans="1:10" x14ac:dyDescent="0.3">
      <c r="A4" s="10" t="s">
        <v>361</v>
      </c>
      <c r="B4" s="11">
        <f>Jeugd!B4</f>
        <v>1.6759999999999999</v>
      </c>
    </row>
    <row r="5" spans="1:10" x14ac:dyDescent="0.3">
      <c r="A5" s="12"/>
      <c r="B5" s="10"/>
    </row>
    <row r="6" spans="1:10" s="58" customFormat="1" x14ac:dyDescent="0.3">
      <c r="A6" s="56" t="s">
        <v>442</v>
      </c>
      <c r="B6" s="57"/>
      <c r="C6" s="57"/>
      <c r="D6" s="57"/>
    </row>
    <row r="7" spans="1:10" s="58" customFormat="1" x14ac:dyDescent="0.3"/>
    <row r="8" spans="1:10" s="58" customFormat="1" x14ac:dyDescent="0.3">
      <c r="A8" s="58" t="s">
        <v>363</v>
      </c>
      <c r="B8" s="59">
        <v>7.093</v>
      </c>
    </row>
    <row r="9" spans="1:10" s="58" customFormat="1" x14ac:dyDescent="0.3">
      <c r="A9" s="58" t="s">
        <v>364</v>
      </c>
      <c r="B9" s="60" t="s">
        <v>439</v>
      </c>
      <c r="C9" s="57"/>
    </row>
    <row r="10" spans="1:10" s="58" customFormat="1" x14ac:dyDescent="0.3"/>
    <row r="11" spans="1:10" s="58" customFormat="1" x14ac:dyDescent="0.3"/>
    <row r="12" spans="1:10" s="58" customFormat="1" x14ac:dyDescent="0.3">
      <c r="A12" s="56" t="s">
        <v>365</v>
      </c>
    </row>
    <row r="13" spans="1:10" s="58" customFormat="1" x14ac:dyDescent="0.3">
      <c r="A13" s="56"/>
      <c r="B13" s="61" t="s">
        <v>366</v>
      </c>
      <c r="D13" s="62" t="s">
        <v>367</v>
      </c>
      <c r="F13" s="62" t="s">
        <v>368</v>
      </c>
      <c r="H13" s="62" t="s">
        <v>369</v>
      </c>
    </row>
    <row r="14" spans="1:10" s="58" customFormat="1" x14ac:dyDescent="0.3">
      <c r="A14" s="36" t="s">
        <v>370</v>
      </c>
      <c r="B14" s="50" t="e">
        <f>DGET(grond21,70,gemc)</f>
        <v>#NUM!</v>
      </c>
      <c r="C14" s="65" t="s">
        <v>371</v>
      </c>
      <c r="D14" s="66">
        <v>0.88</v>
      </c>
      <c r="E14" s="67" t="s">
        <v>372</v>
      </c>
      <c r="F14" s="66" t="e">
        <f t="shared" ref="F14:F25" si="0">B14*D14</f>
        <v>#NUM!</v>
      </c>
      <c r="G14" s="66"/>
      <c r="H14" s="66" t="e">
        <f t="shared" ref="H14:H25" si="1">F14*$B$4</f>
        <v>#NUM!</v>
      </c>
    </row>
    <row r="15" spans="1:10" s="58" customFormat="1" x14ac:dyDescent="0.3">
      <c r="A15" s="36" t="s">
        <v>373</v>
      </c>
      <c r="B15" s="50" t="e">
        <f>DGET(grond21,42,gemc)</f>
        <v>#NUM!</v>
      </c>
      <c r="C15" s="65" t="s">
        <v>371</v>
      </c>
      <c r="D15" s="66">
        <v>1.22</v>
      </c>
      <c r="E15" s="67" t="s">
        <v>372</v>
      </c>
      <c r="F15" s="66" t="e">
        <f t="shared" si="0"/>
        <v>#NUM!</v>
      </c>
      <c r="G15" s="66"/>
      <c r="H15" s="66" t="e">
        <f t="shared" si="1"/>
        <v>#NUM!</v>
      </c>
    </row>
    <row r="16" spans="1:10" s="58" customFormat="1" x14ac:dyDescent="0.3">
      <c r="A16" s="36" t="s">
        <v>374</v>
      </c>
      <c r="B16" s="50" t="e">
        <f>DGET(grond21,44,gemc)</f>
        <v>#NUM!</v>
      </c>
      <c r="C16" s="65" t="s">
        <v>371</v>
      </c>
      <c r="D16" s="66">
        <v>0.48</v>
      </c>
      <c r="E16" s="67" t="s">
        <v>372</v>
      </c>
      <c r="F16" s="66" t="e">
        <f t="shared" si="0"/>
        <v>#NUM!</v>
      </c>
      <c r="G16" s="66"/>
      <c r="H16" s="66" t="e">
        <f t="shared" si="1"/>
        <v>#NUM!</v>
      </c>
    </row>
    <row r="17" spans="1:8" s="58" customFormat="1" x14ac:dyDescent="0.3">
      <c r="A17" s="36" t="s">
        <v>375</v>
      </c>
      <c r="B17" s="50" t="e">
        <f>DGET(grond21,45,gemc)</f>
        <v>#NUM!</v>
      </c>
      <c r="C17" s="65" t="s">
        <v>371</v>
      </c>
      <c r="D17" s="66">
        <v>-3.18</v>
      </c>
      <c r="E17" s="67" t="s">
        <v>372</v>
      </c>
      <c r="F17" s="66" t="e">
        <f t="shared" si="0"/>
        <v>#NUM!</v>
      </c>
      <c r="G17" s="66"/>
      <c r="H17" s="66" t="e">
        <f t="shared" si="1"/>
        <v>#NUM!</v>
      </c>
    </row>
    <row r="18" spans="1:8" s="58" customFormat="1" x14ac:dyDescent="0.3">
      <c r="A18" s="36" t="s">
        <v>376</v>
      </c>
      <c r="B18" s="50" t="e">
        <f>DGET(grond21,46,gemc)</f>
        <v>#NUM!</v>
      </c>
      <c r="C18" s="65" t="s">
        <v>371</v>
      </c>
      <c r="D18" s="66">
        <v>-4.9800000000000004</v>
      </c>
      <c r="E18" s="67" t="s">
        <v>372</v>
      </c>
      <c r="F18" s="66" t="e">
        <f t="shared" si="0"/>
        <v>#NUM!</v>
      </c>
      <c r="G18" s="66"/>
      <c r="H18" s="66" t="e">
        <f t="shared" si="1"/>
        <v>#NUM!</v>
      </c>
    </row>
    <row r="19" spans="1:8" s="58" customFormat="1" x14ac:dyDescent="0.3">
      <c r="A19" s="36" t="s">
        <v>377</v>
      </c>
      <c r="B19" s="50" t="e">
        <f>DGET(grond21,47,gemc)</f>
        <v>#NUM!</v>
      </c>
      <c r="C19" s="65" t="s">
        <v>371</v>
      </c>
      <c r="D19" s="66">
        <v>-0.24</v>
      </c>
      <c r="E19" s="67" t="s">
        <v>372</v>
      </c>
      <c r="F19" s="66" t="e">
        <f t="shared" si="0"/>
        <v>#NUM!</v>
      </c>
      <c r="G19" s="66"/>
      <c r="H19" s="66" t="e">
        <f t="shared" si="1"/>
        <v>#NUM!</v>
      </c>
    </row>
    <row r="20" spans="1:8" s="58" customFormat="1" x14ac:dyDescent="0.3">
      <c r="A20" s="36" t="s">
        <v>426</v>
      </c>
      <c r="B20" s="50" t="e">
        <f>DGET(grond21,48,gemc)</f>
        <v>#NUM!</v>
      </c>
      <c r="C20" s="65" t="s">
        <v>371</v>
      </c>
      <c r="D20" s="66">
        <v>-0.95</v>
      </c>
      <c r="E20" s="67" t="s">
        <v>372</v>
      </c>
      <c r="F20" s="66" t="e">
        <f t="shared" si="0"/>
        <v>#NUM!</v>
      </c>
      <c r="G20" s="66"/>
      <c r="H20" s="66" t="e">
        <f t="shared" si="1"/>
        <v>#NUM!</v>
      </c>
    </row>
    <row r="21" spans="1:8" s="58" customFormat="1" x14ac:dyDescent="0.3">
      <c r="A21" s="36" t="s">
        <v>379</v>
      </c>
      <c r="B21" s="50" t="e">
        <f>DGET(grond21,49,gemc)</f>
        <v>#NUM!</v>
      </c>
      <c r="C21" s="65" t="s">
        <v>371</v>
      </c>
      <c r="D21" s="66">
        <v>7.03</v>
      </c>
      <c r="E21" s="67" t="s">
        <v>372</v>
      </c>
      <c r="F21" s="66" t="e">
        <f t="shared" si="0"/>
        <v>#NUM!</v>
      </c>
      <c r="G21" s="66"/>
      <c r="H21" s="66" t="e">
        <f t="shared" si="1"/>
        <v>#NUM!</v>
      </c>
    </row>
    <row r="22" spans="1:8" s="58" customFormat="1" x14ac:dyDescent="0.3">
      <c r="A22" s="36" t="s">
        <v>380</v>
      </c>
      <c r="B22" s="50" t="e">
        <f>DGET(grond21,50,gemc)</f>
        <v>#NUM!</v>
      </c>
      <c r="C22" s="65" t="s">
        <v>371</v>
      </c>
      <c r="D22" s="66">
        <v>2.4900000000000002</v>
      </c>
      <c r="E22" s="67" t="s">
        <v>372</v>
      </c>
      <c r="F22" s="66" t="e">
        <f t="shared" si="0"/>
        <v>#NUM!</v>
      </c>
      <c r="G22" s="66"/>
      <c r="H22" s="66" t="e">
        <f t="shared" si="1"/>
        <v>#NUM!</v>
      </c>
    </row>
    <row r="23" spans="1:8" s="58" customFormat="1" x14ac:dyDescent="0.3">
      <c r="A23" s="33" t="s">
        <v>381</v>
      </c>
      <c r="B23" s="50" t="e">
        <f>DGET(grond21,51,gemc)</f>
        <v>#NUM!</v>
      </c>
      <c r="C23" s="65" t="s">
        <v>371</v>
      </c>
      <c r="D23" s="66">
        <v>1.28</v>
      </c>
      <c r="E23" s="67" t="s">
        <v>372</v>
      </c>
      <c r="F23" s="66" t="e">
        <f t="shared" si="0"/>
        <v>#NUM!</v>
      </c>
      <c r="G23" s="66"/>
      <c r="H23" s="66" t="e">
        <f t="shared" si="1"/>
        <v>#NUM!</v>
      </c>
    </row>
    <row r="24" spans="1:8" s="58" customFormat="1" x14ac:dyDescent="0.3">
      <c r="A24" s="33" t="s">
        <v>382</v>
      </c>
      <c r="B24" s="50" t="e">
        <f>DGET(grond21,52,gemc)</f>
        <v>#NUM!</v>
      </c>
      <c r="C24" s="65" t="s">
        <v>371</v>
      </c>
      <c r="D24" s="66">
        <v>3.4</v>
      </c>
      <c r="E24" s="67" t="s">
        <v>372</v>
      </c>
      <c r="F24" s="66" t="e">
        <f t="shared" si="0"/>
        <v>#NUM!</v>
      </c>
      <c r="G24" s="66"/>
      <c r="H24" s="66" t="e">
        <f t="shared" si="1"/>
        <v>#NUM!</v>
      </c>
    </row>
    <row r="25" spans="1:8" s="58" customFormat="1" x14ac:dyDescent="0.3">
      <c r="A25" s="33" t="s">
        <v>383</v>
      </c>
      <c r="B25" s="50" t="e">
        <f>DGET(grond21,53,gemc)</f>
        <v>#NUM!</v>
      </c>
      <c r="C25" s="65" t="s">
        <v>371</v>
      </c>
      <c r="D25" s="66">
        <v>1.72</v>
      </c>
      <c r="E25" s="67" t="s">
        <v>372</v>
      </c>
      <c r="F25" s="66" t="e">
        <f t="shared" si="0"/>
        <v>#NUM!</v>
      </c>
      <c r="G25" s="66"/>
      <c r="H25" s="66" t="e">
        <f t="shared" si="1"/>
        <v>#NUM!</v>
      </c>
    </row>
    <row r="26" spans="1:8" s="58" customFormat="1" x14ac:dyDescent="0.3">
      <c r="F26" s="66"/>
      <c r="G26" s="66"/>
      <c r="H26" s="66"/>
    </row>
    <row r="27" spans="1:8" s="58" customFormat="1" x14ac:dyDescent="0.3">
      <c r="A27" s="68" t="s">
        <v>384</v>
      </c>
      <c r="F27" s="66"/>
      <c r="G27" s="66"/>
      <c r="H27" s="69" t="e">
        <f>SUM(H14:H25)</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J28"/>
  <sheetViews>
    <sheetView workbookViewId="0"/>
  </sheetViews>
  <sheetFormatPr defaultRowHeight="14.4" x14ac:dyDescent="0.3"/>
  <cols>
    <col min="1" max="1" width="36.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443</v>
      </c>
      <c r="B1" s="91"/>
      <c r="C1" s="91"/>
      <c r="D1" s="91"/>
      <c r="E1" s="91"/>
      <c r="F1" s="91"/>
      <c r="G1" s="91"/>
      <c r="H1" s="91"/>
      <c r="I1" s="91"/>
      <c r="J1" s="91"/>
    </row>
    <row r="2" spans="1:10" ht="16.2" x14ac:dyDescent="0.3">
      <c r="A2" s="30" t="s">
        <v>360</v>
      </c>
    </row>
    <row r="3" spans="1:10" x14ac:dyDescent="0.3">
      <c r="A3" s="31">
        <f>Jeugd!A3</f>
        <v>0</v>
      </c>
      <c r="B3" s="27" t="s">
        <v>22</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70" t="s">
        <v>444</v>
      </c>
      <c r="B6" s="36"/>
      <c r="C6" s="36"/>
      <c r="D6" s="36"/>
      <c r="E6" s="33"/>
      <c r="F6" s="33"/>
      <c r="G6" s="33"/>
      <c r="H6" s="33"/>
      <c r="I6" s="33"/>
      <c r="J6" s="33"/>
    </row>
    <row r="7" spans="1:10" s="34" customFormat="1" x14ac:dyDescent="0.3">
      <c r="A7" s="36"/>
      <c r="B7" s="33"/>
      <c r="C7" s="33"/>
      <c r="D7" s="33"/>
      <c r="E7" s="33"/>
      <c r="F7" s="33"/>
      <c r="G7" s="33"/>
      <c r="H7" s="33"/>
      <c r="I7" s="33"/>
      <c r="J7" s="33"/>
    </row>
    <row r="8" spans="1:10" s="34" customFormat="1" x14ac:dyDescent="0.3">
      <c r="A8" s="33" t="s">
        <v>363</v>
      </c>
      <c r="B8" s="37">
        <v>3</v>
      </c>
      <c r="C8" s="33"/>
      <c r="D8" s="33"/>
      <c r="E8" s="33"/>
      <c r="F8" s="33"/>
      <c r="G8" s="33"/>
      <c r="H8" s="33"/>
      <c r="I8" s="33"/>
      <c r="J8" s="33"/>
    </row>
    <row r="9" spans="1:10" s="34" customFormat="1" x14ac:dyDescent="0.3">
      <c r="A9" s="33" t="s">
        <v>364</v>
      </c>
      <c r="B9" s="38" t="s">
        <v>445</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0.1</v>
      </c>
      <c r="E14" s="44" t="s">
        <v>372</v>
      </c>
      <c r="F14" s="45" t="e">
        <f>B14*D14</f>
        <v>#NUM!</v>
      </c>
      <c r="G14" s="33"/>
      <c r="H14" s="45" t="e">
        <f>F14*$B$4</f>
        <v>#NUM!</v>
      </c>
      <c r="I14" s="33"/>
      <c r="J14" s="33"/>
    </row>
    <row r="15" spans="1:10" s="34" customFormat="1" ht="12.75" customHeight="1" x14ac:dyDescent="0.3">
      <c r="A15" s="33"/>
      <c r="B15" s="33"/>
      <c r="C15" s="42"/>
      <c r="D15" s="43"/>
      <c r="E15" s="44"/>
      <c r="F15" s="45"/>
      <c r="G15" s="33"/>
      <c r="H15" s="45"/>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J30"/>
  <sheetViews>
    <sheetView workbookViewId="0"/>
  </sheetViews>
  <sheetFormatPr defaultRowHeight="14.4" x14ac:dyDescent="0.3"/>
  <cols>
    <col min="1" max="1" width="36.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446</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s="29">
        <f>Jeugd!B4</f>
        <v>1.6759999999999999</v>
      </c>
    </row>
    <row r="5" spans="1:10" s="34" customFormat="1" x14ac:dyDescent="0.3">
      <c r="A5" s="32"/>
      <c r="B5" s="33"/>
      <c r="C5" s="33"/>
      <c r="D5" s="33"/>
      <c r="E5" s="33"/>
      <c r="F5" s="33"/>
      <c r="G5" s="33"/>
      <c r="H5" s="33"/>
      <c r="I5" s="33"/>
      <c r="J5" s="33"/>
    </row>
    <row r="6" spans="1:10" s="34" customFormat="1" x14ac:dyDescent="0.3">
      <c r="A6" s="70" t="s">
        <v>447</v>
      </c>
      <c r="B6" s="36"/>
      <c r="C6" s="36"/>
      <c r="D6" s="36"/>
      <c r="E6" s="33"/>
      <c r="F6" s="33"/>
      <c r="G6" s="33"/>
      <c r="H6" s="33"/>
      <c r="I6" s="33"/>
      <c r="J6" s="33"/>
    </row>
    <row r="7" spans="1:10" s="34" customFormat="1" x14ac:dyDescent="0.3">
      <c r="A7" s="36"/>
      <c r="B7" s="33"/>
      <c r="C7" s="33"/>
      <c r="D7" s="33"/>
      <c r="E7" s="33"/>
      <c r="F7" s="33"/>
      <c r="G7" s="33"/>
      <c r="H7" s="33"/>
      <c r="I7" s="33"/>
      <c r="J7" s="33"/>
    </row>
    <row r="8" spans="1:10" s="34" customFormat="1" x14ac:dyDescent="0.3">
      <c r="A8" s="33" t="s">
        <v>363</v>
      </c>
      <c r="B8" s="37">
        <v>0.27500000000000002</v>
      </c>
      <c r="C8" s="33"/>
      <c r="D8" s="33"/>
      <c r="E8" s="33"/>
      <c r="F8" s="33"/>
      <c r="G8" s="33"/>
      <c r="H8" s="33"/>
      <c r="I8" s="33"/>
      <c r="J8" s="33"/>
    </row>
    <row r="9" spans="1:10" s="34" customFormat="1" x14ac:dyDescent="0.3">
      <c r="A9" s="33" t="s">
        <v>364</v>
      </c>
      <c r="B9" s="38" t="s">
        <v>448</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v>
      </c>
      <c r="E14" s="44" t="s">
        <v>372</v>
      </c>
      <c r="F14" s="45" t="e">
        <f>B14*D14</f>
        <v>#NUM!</v>
      </c>
      <c r="G14" s="33"/>
      <c r="H14" s="45" t="e">
        <f>F14*$B$4</f>
        <v>#NUM!</v>
      </c>
      <c r="I14" s="33"/>
      <c r="J14" s="33"/>
    </row>
    <row r="15" spans="1:10" s="34" customFormat="1" x14ac:dyDescent="0.3">
      <c r="A15" s="36" t="s">
        <v>449</v>
      </c>
      <c r="B15" s="50" t="e">
        <f>DGET(grond21,11,gemc)</f>
        <v>#NUM!</v>
      </c>
      <c r="C15" s="42" t="s">
        <v>371</v>
      </c>
      <c r="D15" s="43">
        <v>0.2</v>
      </c>
      <c r="E15" s="44" t="s">
        <v>372</v>
      </c>
      <c r="F15" s="45" t="e">
        <f>B15*D15</f>
        <v>#NUM!</v>
      </c>
      <c r="G15" s="33"/>
      <c r="H15" s="45" t="e">
        <f>F15*$B$4</f>
        <v>#NUM!</v>
      </c>
      <c r="I15" s="33"/>
      <c r="J15" s="33"/>
    </row>
    <row r="16" spans="1:10" s="34" customFormat="1" x14ac:dyDescent="0.3">
      <c r="A16" s="36" t="s">
        <v>402</v>
      </c>
      <c r="B16" s="50" t="e">
        <f>DGET(grond21,38,gemc)</f>
        <v>#NUM!</v>
      </c>
      <c r="C16" s="42" t="s">
        <v>371</v>
      </c>
      <c r="D16" s="43">
        <v>0.01</v>
      </c>
      <c r="E16" s="44" t="s">
        <v>372</v>
      </c>
      <c r="F16" s="45" t="e">
        <f>B16*D16</f>
        <v>#NUM!</v>
      </c>
      <c r="G16" s="33"/>
      <c r="H16" s="45" t="e">
        <f>F16*$B$4</f>
        <v>#NUM!</v>
      </c>
      <c r="I16" s="33"/>
      <c r="J16" s="33"/>
    </row>
    <row r="17" spans="1:10" s="34" customFormat="1" ht="12.75" customHeight="1" x14ac:dyDescent="0.3">
      <c r="A17" s="33"/>
      <c r="B17" s="33"/>
      <c r="C17" s="42"/>
      <c r="D17" s="43"/>
      <c r="E17" s="44"/>
      <c r="F17" s="45"/>
      <c r="G17" s="33"/>
      <c r="H17" s="45"/>
      <c r="I17" s="33"/>
      <c r="J17" s="33"/>
    </row>
    <row r="18" spans="1:10" s="34" customFormat="1" x14ac:dyDescent="0.3">
      <c r="A18" s="46" t="s">
        <v>384</v>
      </c>
      <c r="B18" s="33"/>
      <c r="C18" s="33"/>
      <c r="D18" s="33"/>
      <c r="E18" s="33"/>
      <c r="F18" s="33"/>
      <c r="G18" s="33"/>
      <c r="H18" s="47" t="e">
        <f>SUM(H14:H16)</f>
        <v>#NUM!</v>
      </c>
      <c r="I18" s="33"/>
      <c r="J18" s="33"/>
    </row>
    <row r="19" spans="1:10" s="48" customFormat="1" ht="13.2" x14ac:dyDescent="0.25"/>
    <row r="20" spans="1:10" s="48" customFormat="1" ht="13.2" x14ac:dyDescent="0.25"/>
    <row r="30" spans="1:10" x14ac:dyDescent="0.3">
      <c r="F30"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7"/>
  <sheetViews>
    <sheetView workbookViewId="0"/>
  </sheetViews>
  <sheetFormatPr defaultRowHeight="14.4" x14ac:dyDescent="0.3"/>
  <cols>
    <col min="1" max="1" width="35" customWidth="1"/>
    <col min="2" max="2" width="15.88671875" customWidth="1"/>
    <col min="3" max="3" width="26.44140625" customWidth="1"/>
    <col min="4" max="64" width="9.109375" customWidth="1"/>
  </cols>
  <sheetData>
    <row r="6" spans="1:14" x14ac:dyDescent="0.3">
      <c r="A6" s="1" t="s">
        <v>0</v>
      </c>
      <c r="B6" s="2"/>
      <c r="C6" s="2"/>
      <c r="D6" s="2"/>
      <c r="E6" s="2"/>
      <c r="F6" s="2"/>
      <c r="G6" s="2"/>
      <c r="H6" s="2"/>
      <c r="I6" s="2"/>
      <c r="J6" s="2"/>
      <c r="K6" s="2"/>
      <c r="L6" s="2"/>
      <c r="M6" s="2"/>
      <c r="N6" s="3"/>
    </row>
    <row r="7" spans="1:14" x14ac:dyDescent="0.3">
      <c r="A7" s="4"/>
      <c r="B7" s="5"/>
      <c r="C7" s="5"/>
      <c r="D7" s="5"/>
      <c r="E7" s="5"/>
      <c r="F7" s="5"/>
      <c r="G7" s="5"/>
      <c r="H7" s="5"/>
      <c r="I7" s="5"/>
      <c r="J7" s="5"/>
      <c r="K7" s="5"/>
      <c r="L7" s="5"/>
      <c r="M7" s="5"/>
      <c r="N7" s="6"/>
    </row>
    <row r="8" spans="1:14" x14ac:dyDescent="0.3">
      <c r="A8" s="88" t="s">
        <v>1</v>
      </c>
      <c r="B8" s="88"/>
      <c r="C8" s="88"/>
      <c r="D8" s="88"/>
      <c r="E8" s="88"/>
      <c r="F8" s="88"/>
      <c r="G8" s="88"/>
      <c r="H8" s="88"/>
      <c r="I8" s="88"/>
      <c r="J8" s="88"/>
      <c r="K8" s="88"/>
      <c r="L8" s="88"/>
      <c r="M8" s="88"/>
      <c r="N8" s="88"/>
    </row>
    <row r="9" spans="1:14" x14ac:dyDescent="0.3">
      <c r="A9" s="4" t="s">
        <v>2</v>
      </c>
      <c r="B9" s="5"/>
      <c r="C9" s="5"/>
      <c r="D9" s="5"/>
      <c r="E9" s="5"/>
      <c r="F9" s="5"/>
      <c r="G9" s="5"/>
      <c r="H9" s="5"/>
      <c r="I9" s="5"/>
      <c r="J9" s="5"/>
      <c r="K9" s="5"/>
      <c r="L9" s="5"/>
      <c r="M9" s="5"/>
      <c r="N9" s="6"/>
    </row>
    <row r="10" spans="1:14" ht="48" customHeight="1" x14ac:dyDescent="0.3">
      <c r="A10" s="88" t="s">
        <v>3</v>
      </c>
      <c r="B10" s="88"/>
      <c r="C10" s="88"/>
      <c r="D10" s="88"/>
      <c r="E10" s="88"/>
      <c r="F10" s="88"/>
      <c r="G10" s="88"/>
      <c r="H10" s="88"/>
      <c r="I10" s="88"/>
      <c r="J10" s="88"/>
      <c r="K10" s="88"/>
      <c r="L10" s="88"/>
      <c r="M10" s="88"/>
      <c r="N10" s="88"/>
    </row>
    <row r="11" spans="1:14" x14ac:dyDescent="0.3">
      <c r="A11" s="4"/>
      <c r="B11" s="5"/>
      <c r="C11" s="5"/>
      <c r="D11" s="5"/>
      <c r="E11" s="5"/>
      <c r="F11" s="5"/>
      <c r="G11" s="5"/>
      <c r="H11" s="5"/>
      <c r="I11" s="5"/>
      <c r="J11" s="5"/>
      <c r="K11" s="5"/>
      <c r="L11" s="5"/>
      <c r="M11" s="5"/>
      <c r="N11" s="6"/>
    </row>
    <row r="12" spans="1:14" ht="45.75" customHeight="1" x14ac:dyDescent="0.3">
      <c r="A12" s="89" t="s">
        <v>4</v>
      </c>
      <c r="B12" s="89"/>
      <c r="C12" s="89"/>
      <c r="D12" s="89"/>
      <c r="E12" s="89"/>
      <c r="F12" s="89"/>
      <c r="G12" s="89"/>
      <c r="H12" s="89"/>
      <c r="I12" s="89"/>
      <c r="J12" s="89"/>
      <c r="K12" s="89"/>
      <c r="L12" s="89"/>
      <c r="M12" s="89"/>
      <c r="N12" s="89"/>
    </row>
    <row r="25" spans="2:3" x14ac:dyDescent="0.3">
      <c r="B25" t="s">
        <v>5</v>
      </c>
      <c r="C25" t="s">
        <v>6</v>
      </c>
    </row>
    <row r="26" spans="2:3" x14ac:dyDescent="0.3">
      <c r="B26">
        <v>1680</v>
      </c>
      <c r="C26" t="s">
        <v>7</v>
      </c>
    </row>
    <row r="27" spans="2:3" x14ac:dyDescent="0.3">
      <c r="B27">
        <v>358</v>
      </c>
      <c r="C27" t="s">
        <v>8</v>
      </c>
    </row>
    <row r="28" spans="2:3" x14ac:dyDescent="0.3">
      <c r="B28">
        <v>197</v>
      </c>
      <c r="C28" t="s">
        <v>9</v>
      </c>
    </row>
    <row r="29" spans="2:3" x14ac:dyDescent="0.3">
      <c r="B29">
        <v>59</v>
      </c>
      <c r="C29" t="s">
        <v>10</v>
      </c>
    </row>
    <row r="30" spans="2:3" x14ac:dyDescent="0.3">
      <c r="B30">
        <v>482</v>
      </c>
      <c r="C30" t="s">
        <v>11</v>
      </c>
    </row>
    <row r="31" spans="2:3" x14ac:dyDescent="0.3">
      <c r="B31">
        <v>613</v>
      </c>
      <c r="C31" t="s">
        <v>12</v>
      </c>
    </row>
    <row r="32" spans="2:3" x14ac:dyDescent="0.3">
      <c r="B32">
        <v>361</v>
      </c>
      <c r="C32" t="s">
        <v>13</v>
      </c>
    </row>
    <row r="33" spans="2:3" x14ac:dyDescent="0.3">
      <c r="B33">
        <v>141</v>
      </c>
      <c r="C33" t="s">
        <v>14</v>
      </c>
    </row>
    <row r="34" spans="2:3" x14ac:dyDescent="0.3">
      <c r="B34">
        <v>34</v>
      </c>
      <c r="C34" t="s">
        <v>15</v>
      </c>
    </row>
    <row r="35" spans="2:3" x14ac:dyDescent="0.3">
      <c r="B35">
        <v>484</v>
      </c>
      <c r="C35" t="s">
        <v>16</v>
      </c>
    </row>
    <row r="36" spans="2:3" x14ac:dyDescent="0.3">
      <c r="B36">
        <v>1723</v>
      </c>
      <c r="C36" t="s">
        <v>17</v>
      </c>
    </row>
    <row r="37" spans="2:3" x14ac:dyDescent="0.3">
      <c r="B37">
        <v>1959</v>
      </c>
      <c r="C37" t="s">
        <v>18</v>
      </c>
    </row>
    <row r="38" spans="2:3" x14ac:dyDescent="0.3">
      <c r="B38">
        <v>60</v>
      </c>
      <c r="C38" t="s">
        <v>19</v>
      </c>
    </row>
    <row r="39" spans="2:3" x14ac:dyDescent="0.3">
      <c r="B39">
        <v>307</v>
      </c>
      <c r="C39" t="s">
        <v>20</v>
      </c>
    </row>
    <row r="40" spans="2:3" x14ac:dyDescent="0.3">
      <c r="B40">
        <v>362</v>
      </c>
      <c r="C40" t="s">
        <v>21</v>
      </c>
    </row>
    <row r="41" spans="2:3" x14ac:dyDescent="0.3">
      <c r="B41">
        <v>363</v>
      </c>
      <c r="C41" t="s">
        <v>22</v>
      </c>
    </row>
    <row r="42" spans="2:3" x14ac:dyDescent="0.3">
      <c r="B42">
        <v>200</v>
      </c>
      <c r="C42" t="s">
        <v>23</v>
      </c>
    </row>
    <row r="43" spans="2:3" x14ac:dyDescent="0.3">
      <c r="B43">
        <v>202</v>
      </c>
      <c r="C43" t="s">
        <v>24</v>
      </c>
    </row>
    <row r="44" spans="2:3" x14ac:dyDescent="0.3">
      <c r="B44">
        <v>106</v>
      </c>
      <c r="C44" t="s">
        <v>25</v>
      </c>
    </row>
    <row r="45" spans="2:3" x14ac:dyDescent="0.3">
      <c r="B45">
        <v>743</v>
      </c>
      <c r="C45" t="s">
        <v>26</v>
      </c>
    </row>
    <row r="46" spans="2:3" x14ac:dyDescent="0.3">
      <c r="B46">
        <v>744</v>
      </c>
      <c r="C46" t="s">
        <v>27</v>
      </c>
    </row>
    <row r="47" spans="2:3" x14ac:dyDescent="0.3">
      <c r="B47">
        <v>308</v>
      </c>
      <c r="C47" t="s">
        <v>28</v>
      </c>
    </row>
    <row r="48" spans="2:3" x14ac:dyDescent="0.3">
      <c r="B48">
        <v>489</v>
      </c>
      <c r="C48" t="s">
        <v>29</v>
      </c>
    </row>
    <row r="49" spans="2:3" x14ac:dyDescent="0.3">
      <c r="B49">
        <v>203</v>
      </c>
      <c r="C49" t="s">
        <v>30</v>
      </c>
    </row>
    <row r="50" spans="2:3" x14ac:dyDescent="0.3">
      <c r="B50">
        <v>888</v>
      </c>
      <c r="C50" t="s">
        <v>31</v>
      </c>
    </row>
    <row r="51" spans="2:3" x14ac:dyDescent="0.3">
      <c r="B51">
        <v>1954</v>
      </c>
      <c r="C51" t="s">
        <v>32</v>
      </c>
    </row>
    <row r="52" spans="2:3" x14ac:dyDescent="0.3">
      <c r="B52">
        <v>370</v>
      </c>
      <c r="C52" t="s">
        <v>33</v>
      </c>
    </row>
    <row r="53" spans="2:3" x14ac:dyDescent="0.3">
      <c r="B53">
        <v>889</v>
      </c>
      <c r="C53" t="s">
        <v>34</v>
      </c>
    </row>
    <row r="54" spans="2:3" x14ac:dyDescent="0.3">
      <c r="B54">
        <v>1945</v>
      </c>
      <c r="C54" t="s">
        <v>35</v>
      </c>
    </row>
    <row r="55" spans="2:3" x14ac:dyDescent="0.3">
      <c r="B55">
        <v>1724</v>
      </c>
      <c r="C55" t="s">
        <v>36</v>
      </c>
    </row>
    <row r="56" spans="2:3" x14ac:dyDescent="0.3">
      <c r="B56">
        <v>893</v>
      </c>
      <c r="C56" t="s">
        <v>37</v>
      </c>
    </row>
    <row r="57" spans="2:3" x14ac:dyDescent="0.3">
      <c r="B57">
        <v>373</v>
      </c>
      <c r="C57" t="s">
        <v>38</v>
      </c>
    </row>
    <row r="58" spans="2:3" x14ac:dyDescent="0.3">
      <c r="B58">
        <v>748</v>
      </c>
      <c r="C58" t="s">
        <v>39</v>
      </c>
    </row>
    <row r="59" spans="2:3" x14ac:dyDescent="0.3">
      <c r="B59">
        <v>1859</v>
      </c>
      <c r="C59" t="s">
        <v>40</v>
      </c>
    </row>
    <row r="60" spans="2:3" x14ac:dyDescent="0.3">
      <c r="B60">
        <v>1721</v>
      </c>
      <c r="C60" t="s">
        <v>41</v>
      </c>
    </row>
    <row r="61" spans="2:3" x14ac:dyDescent="0.3">
      <c r="B61">
        <v>753</v>
      </c>
      <c r="C61" t="s">
        <v>42</v>
      </c>
    </row>
    <row r="62" spans="2:3" x14ac:dyDescent="0.3">
      <c r="B62">
        <v>209</v>
      </c>
      <c r="C62" t="s">
        <v>43</v>
      </c>
    </row>
    <row r="63" spans="2:3" x14ac:dyDescent="0.3">
      <c r="B63">
        <v>375</v>
      </c>
      <c r="C63" t="s">
        <v>44</v>
      </c>
    </row>
    <row r="64" spans="2:3" x14ac:dyDescent="0.3">
      <c r="B64">
        <v>1728</v>
      </c>
      <c r="C64" t="s">
        <v>45</v>
      </c>
    </row>
    <row r="65" spans="2:3" x14ac:dyDescent="0.3">
      <c r="B65">
        <v>376</v>
      </c>
      <c r="C65" t="s">
        <v>46</v>
      </c>
    </row>
    <row r="66" spans="2:3" x14ac:dyDescent="0.3">
      <c r="B66">
        <v>377</v>
      </c>
      <c r="C66" t="s">
        <v>47</v>
      </c>
    </row>
    <row r="67" spans="2:3" x14ac:dyDescent="0.3">
      <c r="B67">
        <v>1901</v>
      </c>
      <c r="C67" t="s">
        <v>48</v>
      </c>
    </row>
    <row r="68" spans="2:3" x14ac:dyDescent="0.3">
      <c r="B68">
        <v>755</v>
      </c>
      <c r="C68" t="s">
        <v>49</v>
      </c>
    </row>
    <row r="69" spans="2:3" x14ac:dyDescent="0.3">
      <c r="B69">
        <v>1681</v>
      </c>
      <c r="C69" t="s">
        <v>50</v>
      </c>
    </row>
    <row r="70" spans="2:3" x14ac:dyDescent="0.3">
      <c r="B70">
        <v>147</v>
      </c>
      <c r="C70" t="s">
        <v>51</v>
      </c>
    </row>
    <row r="71" spans="2:3" x14ac:dyDescent="0.3">
      <c r="B71">
        <v>654</v>
      </c>
      <c r="C71" t="s">
        <v>52</v>
      </c>
    </row>
    <row r="72" spans="2:3" x14ac:dyDescent="0.3">
      <c r="B72">
        <v>756</v>
      </c>
      <c r="C72" t="s">
        <v>53</v>
      </c>
    </row>
    <row r="73" spans="2:3" x14ac:dyDescent="0.3">
      <c r="B73">
        <v>757</v>
      </c>
      <c r="C73" t="s">
        <v>54</v>
      </c>
    </row>
    <row r="74" spans="2:3" x14ac:dyDescent="0.3">
      <c r="B74">
        <v>758</v>
      </c>
      <c r="C74" t="s">
        <v>55</v>
      </c>
    </row>
    <row r="75" spans="2:3" x14ac:dyDescent="0.3">
      <c r="B75">
        <v>501</v>
      </c>
      <c r="C75" t="s">
        <v>56</v>
      </c>
    </row>
    <row r="76" spans="2:3" x14ac:dyDescent="0.3">
      <c r="B76">
        <v>1876</v>
      </c>
      <c r="C76" t="s">
        <v>57</v>
      </c>
    </row>
    <row r="77" spans="2:3" x14ac:dyDescent="0.3">
      <c r="B77">
        <v>213</v>
      </c>
      <c r="C77" t="s">
        <v>58</v>
      </c>
    </row>
    <row r="78" spans="2:3" x14ac:dyDescent="0.3">
      <c r="B78">
        <v>899</v>
      </c>
      <c r="C78" t="s">
        <v>59</v>
      </c>
    </row>
    <row r="79" spans="2:3" x14ac:dyDescent="0.3">
      <c r="B79">
        <v>312</v>
      </c>
      <c r="C79" t="s">
        <v>60</v>
      </c>
    </row>
    <row r="80" spans="2:3" x14ac:dyDescent="0.3">
      <c r="B80">
        <v>313</v>
      </c>
      <c r="C80" t="s">
        <v>61</v>
      </c>
    </row>
    <row r="81" spans="2:3" x14ac:dyDescent="0.3">
      <c r="B81">
        <v>214</v>
      </c>
      <c r="C81" t="s">
        <v>62</v>
      </c>
    </row>
    <row r="82" spans="2:3" x14ac:dyDescent="0.3">
      <c r="B82">
        <v>502</v>
      </c>
      <c r="C82" t="s">
        <v>63</v>
      </c>
    </row>
    <row r="83" spans="2:3" x14ac:dyDescent="0.3">
      <c r="B83">
        <v>383</v>
      </c>
      <c r="C83" t="s">
        <v>64</v>
      </c>
    </row>
    <row r="84" spans="2:3" x14ac:dyDescent="0.3">
      <c r="B84">
        <v>109</v>
      </c>
      <c r="C84" t="s">
        <v>65</v>
      </c>
    </row>
    <row r="85" spans="2:3" x14ac:dyDescent="0.3">
      <c r="B85">
        <v>1706</v>
      </c>
      <c r="C85" t="s">
        <v>66</v>
      </c>
    </row>
    <row r="86" spans="2:3" x14ac:dyDescent="0.3">
      <c r="B86">
        <v>1684</v>
      </c>
      <c r="C86" t="s">
        <v>67</v>
      </c>
    </row>
    <row r="87" spans="2:3" x14ac:dyDescent="0.3">
      <c r="B87">
        <v>216</v>
      </c>
      <c r="C87" t="s">
        <v>68</v>
      </c>
    </row>
    <row r="88" spans="2:3" x14ac:dyDescent="0.3">
      <c r="B88">
        <v>148</v>
      </c>
      <c r="C88" t="s">
        <v>69</v>
      </c>
    </row>
    <row r="89" spans="2:3" x14ac:dyDescent="0.3">
      <c r="B89">
        <v>1891</v>
      </c>
      <c r="C89" t="s">
        <v>70</v>
      </c>
    </row>
    <row r="90" spans="2:3" x14ac:dyDescent="0.3">
      <c r="B90">
        <v>310</v>
      </c>
      <c r="C90" t="s">
        <v>71</v>
      </c>
    </row>
    <row r="91" spans="2:3" x14ac:dyDescent="0.3">
      <c r="B91">
        <v>1940</v>
      </c>
      <c r="C91" t="s">
        <v>72</v>
      </c>
    </row>
    <row r="92" spans="2:3" x14ac:dyDescent="0.3">
      <c r="B92">
        <v>736</v>
      </c>
      <c r="C92" t="s">
        <v>73</v>
      </c>
    </row>
    <row r="93" spans="2:3" x14ac:dyDescent="0.3">
      <c r="B93">
        <v>1690</v>
      </c>
      <c r="C93" t="s">
        <v>74</v>
      </c>
    </row>
    <row r="94" spans="2:3" x14ac:dyDescent="0.3">
      <c r="B94">
        <v>503</v>
      </c>
      <c r="C94" t="s">
        <v>75</v>
      </c>
    </row>
    <row r="95" spans="2:3" x14ac:dyDescent="0.3">
      <c r="B95">
        <v>400</v>
      </c>
      <c r="C95" t="s">
        <v>76</v>
      </c>
    </row>
    <row r="96" spans="2:3" x14ac:dyDescent="0.3">
      <c r="B96">
        <v>762</v>
      </c>
      <c r="C96" t="s">
        <v>77</v>
      </c>
    </row>
    <row r="97" spans="2:3" x14ac:dyDescent="0.3">
      <c r="B97">
        <v>150</v>
      </c>
      <c r="C97" t="s">
        <v>78</v>
      </c>
    </row>
    <row r="98" spans="2:3" x14ac:dyDescent="0.3">
      <c r="B98">
        <v>384</v>
      </c>
      <c r="C98" t="s">
        <v>79</v>
      </c>
    </row>
    <row r="99" spans="2:3" x14ac:dyDescent="0.3">
      <c r="B99">
        <v>1774</v>
      </c>
      <c r="C99" t="s">
        <v>80</v>
      </c>
    </row>
    <row r="100" spans="2:3" x14ac:dyDescent="0.3">
      <c r="B100">
        <v>221</v>
      </c>
      <c r="C100" t="s">
        <v>81</v>
      </c>
    </row>
    <row r="101" spans="2:3" x14ac:dyDescent="0.3">
      <c r="B101">
        <v>222</v>
      </c>
      <c r="C101" t="s">
        <v>82</v>
      </c>
    </row>
    <row r="102" spans="2:3" x14ac:dyDescent="0.3">
      <c r="B102">
        <v>766</v>
      </c>
      <c r="C102" t="s">
        <v>83</v>
      </c>
    </row>
    <row r="103" spans="2:3" x14ac:dyDescent="0.3">
      <c r="B103">
        <v>505</v>
      </c>
      <c r="C103" t="s">
        <v>84</v>
      </c>
    </row>
    <row r="104" spans="2:3" x14ac:dyDescent="0.3">
      <c r="B104">
        <v>498</v>
      </c>
      <c r="C104" t="s">
        <v>85</v>
      </c>
    </row>
    <row r="105" spans="2:3" x14ac:dyDescent="0.3">
      <c r="B105">
        <v>1719</v>
      </c>
      <c r="C105" t="s">
        <v>86</v>
      </c>
    </row>
    <row r="106" spans="2:3" x14ac:dyDescent="0.3">
      <c r="B106">
        <v>303</v>
      </c>
      <c r="C106" t="s">
        <v>87</v>
      </c>
    </row>
    <row r="107" spans="2:3" x14ac:dyDescent="0.3">
      <c r="B107">
        <v>225</v>
      </c>
      <c r="C107" t="s">
        <v>88</v>
      </c>
    </row>
    <row r="108" spans="2:3" x14ac:dyDescent="0.3">
      <c r="B108">
        <v>226</v>
      </c>
      <c r="C108" t="s">
        <v>89</v>
      </c>
    </row>
    <row r="109" spans="2:3" x14ac:dyDescent="0.3">
      <c r="B109">
        <v>1711</v>
      </c>
      <c r="C109" t="s">
        <v>90</v>
      </c>
    </row>
    <row r="110" spans="2:3" x14ac:dyDescent="0.3">
      <c r="B110">
        <v>385</v>
      </c>
      <c r="C110" t="s">
        <v>91</v>
      </c>
    </row>
    <row r="111" spans="2:3" x14ac:dyDescent="0.3">
      <c r="B111">
        <v>228</v>
      </c>
      <c r="C111" t="s">
        <v>92</v>
      </c>
    </row>
    <row r="112" spans="2:3" x14ac:dyDescent="0.3">
      <c r="B112">
        <v>317</v>
      </c>
      <c r="C112" t="s">
        <v>93</v>
      </c>
    </row>
    <row r="113" spans="2:3" x14ac:dyDescent="0.3">
      <c r="B113">
        <v>1979</v>
      </c>
      <c r="C113" t="s">
        <v>94</v>
      </c>
    </row>
    <row r="114" spans="2:3" x14ac:dyDescent="0.3">
      <c r="B114">
        <v>770</v>
      </c>
      <c r="C114" t="s">
        <v>95</v>
      </c>
    </row>
    <row r="115" spans="2:3" x14ac:dyDescent="0.3">
      <c r="B115">
        <v>1903</v>
      </c>
      <c r="C115" t="s">
        <v>96</v>
      </c>
    </row>
    <row r="116" spans="2:3" x14ac:dyDescent="0.3">
      <c r="B116">
        <v>772</v>
      </c>
      <c r="C116" t="s">
        <v>97</v>
      </c>
    </row>
    <row r="117" spans="2:3" x14ac:dyDescent="0.3">
      <c r="B117">
        <v>230</v>
      </c>
      <c r="C117" t="s">
        <v>98</v>
      </c>
    </row>
    <row r="118" spans="2:3" x14ac:dyDescent="0.3">
      <c r="B118">
        <v>114</v>
      </c>
      <c r="C118" t="s">
        <v>99</v>
      </c>
    </row>
    <row r="119" spans="2:3" x14ac:dyDescent="0.3">
      <c r="B119">
        <v>388</v>
      </c>
      <c r="C119" t="s">
        <v>100</v>
      </c>
    </row>
    <row r="120" spans="2:3" x14ac:dyDescent="0.3">
      <c r="B120">
        <v>153</v>
      </c>
      <c r="C120" t="s">
        <v>101</v>
      </c>
    </row>
    <row r="121" spans="2:3" x14ac:dyDescent="0.3">
      <c r="B121">
        <v>232</v>
      </c>
      <c r="C121" t="s">
        <v>102</v>
      </c>
    </row>
    <row r="122" spans="2:3" x14ac:dyDescent="0.3">
      <c r="B122">
        <v>233</v>
      </c>
      <c r="C122" t="s">
        <v>103</v>
      </c>
    </row>
    <row r="123" spans="2:3" x14ac:dyDescent="0.3">
      <c r="B123">
        <v>777</v>
      </c>
      <c r="C123" t="s">
        <v>104</v>
      </c>
    </row>
    <row r="124" spans="2:3" x14ac:dyDescent="0.3">
      <c r="B124">
        <v>779</v>
      </c>
      <c r="C124" t="s">
        <v>105</v>
      </c>
    </row>
    <row r="125" spans="2:3" x14ac:dyDescent="0.3">
      <c r="B125">
        <v>1771</v>
      </c>
      <c r="C125" t="s">
        <v>106</v>
      </c>
    </row>
    <row r="126" spans="2:3" x14ac:dyDescent="0.3">
      <c r="B126">
        <v>1652</v>
      </c>
      <c r="C126" t="s">
        <v>107</v>
      </c>
    </row>
    <row r="127" spans="2:3" x14ac:dyDescent="0.3">
      <c r="B127">
        <v>907</v>
      </c>
      <c r="C127" t="s">
        <v>108</v>
      </c>
    </row>
    <row r="128" spans="2:3" x14ac:dyDescent="0.3">
      <c r="B128">
        <v>784</v>
      </c>
      <c r="C128" t="s">
        <v>109</v>
      </c>
    </row>
    <row r="129" spans="2:3" x14ac:dyDescent="0.3">
      <c r="B129">
        <v>1924</v>
      </c>
      <c r="C129" t="s">
        <v>110</v>
      </c>
    </row>
    <row r="130" spans="2:3" x14ac:dyDescent="0.3">
      <c r="B130">
        <v>664</v>
      </c>
      <c r="C130" t="s">
        <v>111</v>
      </c>
    </row>
    <row r="131" spans="2:3" x14ac:dyDescent="0.3">
      <c r="B131">
        <v>785</v>
      </c>
      <c r="C131" t="s">
        <v>112</v>
      </c>
    </row>
    <row r="132" spans="2:3" x14ac:dyDescent="0.3">
      <c r="B132">
        <v>1942</v>
      </c>
      <c r="C132" t="s">
        <v>113</v>
      </c>
    </row>
    <row r="133" spans="2:3" x14ac:dyDescent="0.3">
      <c r="B133">
        <v>512</v>
      </c>
      <c r="C133" t="s">
        <v>114</v>
      </c>
    </row>
    <row r="134" spans="2:3" x14ac:dyDescent="0.3">
      <c r="B134">
        <v>513</v>
      </c>
      <c r="C134" t="s">
        <v>115</v>
      </c>
    </row>
    <row r="135" spans="2:3" x14ac:dyDescent="0.3">
      <c r="B135">
        <v>786</v>
      </c>
      <c r="C135" t="s">
        <v>116</v>
      </c>
    </row>
    <row r="136" spans="2:3" x14ac:dyDescent="0.3">
      <c r="B136">
        <v>14</v>
      </c>
      <c r="C136" t="s">
        <v>117</v>
      </c>
    </row>
    <row r="137" spans="2:3" x14ac:dyDescent="0.3">
      <c r="B137">
        <v>1729</v>
      </c>
      <c r="C137" t="s">
        <v>118</v>
      </c>
    </row>
    <row r="138" spans="2:3" x14ac:dyDescent="0.3">
      <c r="B138">
        <v>158</v>
      </c>
      <c r="C138" t="s">
        <v>119</v>
      </c>
    </row>
    <row r="139" spans="2:3" x14ac:dyDescent="0.3">
      <c r="B139">
        <v>392</v>
      </c>
      <c r="C139" t="s">
        <v>120</v>
      </c>
    </row>
    <row r="140" spans="2:3" x14ac:dyDescent="0.3">
      <c r="B140">
        <v>394</v>
      </c>
      <c r="C140" t="s">
        <v>121</v>
      </c>
    </row>
    <row r="141" spans="2:3" x14ac:dyDescent="0.3">
      <c r="B141">
        <v>1655</v>
      </c>
      <c r="C141" t="s">
        <v>122</v>
      </c>
    </row>
    <row r="142" spans="2:3" x14ac:dyDescent="0.3">
      <c r="B142">
        <v>160</v>
      </c>
      <c r="C142" t="s">
        <v>123</v>
      </c>
    </row>
    <row r="143" spans="2:3" x14ac:dyDescent="0.3">
      <c r="B143">
        <v>243</v>
      </c>
      <c r="C143" t="s">
        <v>124</v>
      </c>
    </row>
    <row r="144" spans="2:3" x14ac:dyDescent="0.3">
      <c r="B144">
        <v>523</v>
      </c>
      <c r="C144" t="s">
        <v>125</v>
      </c>
    </row>
    <row r="145" spans="2:3" x14ac:dyDescent="0.3">
      <c r="B145">
        <v>72</v>
      </c>
      <c r="C145" t="s">
        <v>126</v>
      </c>
    </row>
    <row r="146" spans="2:3" x14ac:dyDescent="0.3">
      <c r="B146">
        <v>244</v>
      </c>
      <c r="C146" t="s">
        <v>127</v>
      </c>
    </row>
    <row r="147" spans="2:3" x14ac:dyDescent="0.3">
      <c r="B147">
        <v>396</v>
      </c>
      <c r="C147" t="s">
        <v>128</v>
      </c>
    </row>
    <row r="148" spans="2:3" x14ac:dyDescent="0.3">
      <c r="B148">
        <v>397</v>
      </c>
      <c r="C148" t="s">
        <v>129</v>
      </c>
    </row>
    <row r="149" spans="2:3" x14ac:dyDescent="0.3">
      <c r="B149">
        <v>246</v>
      </c>
      <c r="C149" t="s">
        <v>130</v>
      </c>
    </row>
    <row r="150" spans="2:3" x14ac:dyDescent="0.3">
      <c r="B150">
        <v>74</v>
      </c>
      <c r="C150" t="s">
        <v>131</v>
      </c>
    </row>
    <row r="151" spans="2:3" x14ac:dyDescent="0.3">
      <c r="B151">
        <v>398</v>
      </c>
      <c r="C151" t="s">
        <v>132</v>
      </c>
    </row>
    <row r="152" spans="2:3" x14ac:dyDescent="0.3">
      <c r="B152">
        <v>917</v>
      </c>
      <c r="C152" t="s">
        <v>133</v>
      </c>
    </row>
    <row r="153" spans="2:3" x14ac:dyDescent="0.3">
      <c r="B153">
        <v>1658</v>
      </c>
      <c r="C153" t="s">
        <v>134</v>
      </c>
    </row>
    <row r="154" spans="2:3" x14ac:dyDescent="0.3">
      <c r="B154">
        <v>399</v>
      </c>
      <c r="C154" t="s">
        <v>135</v>
      </c>
    </row>
    <row r="155" spans="2:3" x14ac:dyDescent="0.3">
      <c r="B155">
        <v>163</v>
      </c>
      <c r="C155" t="s">
        <v>136</v>
      </c>
    </row>
    <row r="156" spans="2:3" x14ac:dyDescent="0.3">
      <c r="B156">
        <v>530</v>
      </c>
      <c r="C156" t="s">
        <v>137</v>
      </c>
    </row>
    <row r="157" spans="2:3" x14ac:dyDescent="0.3">
      <c r="B157">
        <v>794</v>
      </c>
      <c r="C157" t="s">
        <v>138</v>
      </c>
    </row>
    <row r="158" spans="2:3" x14ac:dyDescent="0.3">
      <c r="B158">
        <v>531</v>
      </c>
      <c r="C158" t="s">
        <v>139</v>
      </c>
    </row>
    <row r="159" spans="2:3" x14ac:dyDescent="0.3">
      <c r="B159">
        <v>164</v>
      </c>
      <c r="C159" t="s">
        <v>140</v>
      </c>
    </row>
    <row r="160" spans="2:3" x14ac:dyDescent="0.3">
      <c r="B160">
        <v>1966</v>
      </c>
      <c r="C160" t="s">
        <v>141</v>
      </c>
    </row>
    <row r="161" spans="2:3" x14ac:dyDescent="0.3">
      <c r="B161">
        <v>252</v>
      </c>
      <c r="C161" t="s">
        <v>142</v>
      </c>
    </row>
    <row r="162" spans="2:3" x14ac:dyDescent="0.3">
      <c r="B162">
        <v>797</v>
      </c>
      <c r="C162" t="s">
        <v>143</v>
      </c>
    </row>
    <row r="163" spans="2:3" x14ac:dyDescent="0.3">
      <c r="B163">
        <v>534</v>
      </c>
      <c r="C163" t="s">
        <v>144</v>
      </c>
    </row>
    <row r="164" spans="2:3" x14ac:dyDescent="0.3">
      <c r="B164">
        <v>798</v>
      </c>
      <c r="C164" t="s">
        <v>145</v>
      </c>
    </row>
    <row r="165" spans="2:3" x14ac:dyDescent="0.3">
      <c r="B165">
        <v>402</v>
      </c>
      <c r="C165" t="s">
        <v>146</v>
      </c>
    </row>
    <row r="166" spans="2:3" x14ac:dyDescent="0.3">
      <c r="B166">
        <v>1963</v>
      </c>
      <c r="C166" t="s">
        <v>147</v>
      </c>
    </row>
    <row r="167" spans="2:3" x14ac:dyDescent="0.3">
      <c r="B167">
        <v>1735</v>
      </c>
      <c r="C167" t="s">
        <v>148</v>
      </c>
    </row>
    <row r="168" spans="2:3" x14ac:dyDescent="0.3">
      <c r="B168">
        <v>1911</v>
      </c>
      <c r="C168" t="s">
        <v>149</v>
      </c>
    </row>
    <row r="169" spans="2:3" x14ac:dyDescent="0.3">
      <c r="B169">
        <v>118</v>
      </c>
      <c r="C169" t="s">
        <v>150</v>
      </c>
    </row>
    <row r="170" spans="2:3" x14ac:dyDescent="0.3">
      <c r="B170">
        <v>405</v>
      </c>
      <c r="C170" t="s">
        <v>151</v>
      </c>
    </row>
    <row r="171" spans="2:3" x14ac:dyDescent="0.3">
      <c r="B171">
        <v>1507</v>
      </c>
      <c r="C171" t="s">
        <v>152</v>
      </c>
    </row>
    <row r="172" spans="2:3" x14ac:dyDescent="0.3">
      <c r="B172">
        <v>321</v>
      </c>
      <c r="C172" t="s">
        <v>153</v>
      </c>
    </row>
    <row r="173" spans="2:3" x14ac:dyDescent="0.3">
      <c r="B173">
        <v>406</v>
      </c>
      <c r="C173" t="s">
        <v>154</v>
      </c>
    </row>
    <row r="174" spans="2:3" x14ac:dyDescent="0.3">
      <c r="B174">
        <v>677</v>
      </c>
      <c r="C174" t="s">
        <v>155</v>
      </c>
    </row>
    <row r="175" spans="2:3" x14ac:dyDescent="0.3">
      <c r="B175">
        <v>353</v>
      </c>
      <c r="C175" t="s">
        <v>156</v>
      </c>
    </row>
    <row r="176" spans="2:3" x14ac:dyDescent="0.3">
      <c r="B176">
        <v>1884</v>
      </c>
      <c r="C176" t="s">
        <v>157</v>
      </c>
    </row>
    <row r="177" spans="2:3" x14ac:dyDescent="0.3">
      <c r="B177">
        <v>166</v>
      </c>
      <c r="C177" t="s">
        <v>158</v>
      </c>
    </row>
    <row r="178" spans="2:3" x14ac:dyDescent="0.3">
      <c r="B178">
        <v>678</v>
      </c>
      <c r="C178" t="s">
        <v>159</v>
      </c>
    </row>
    <row r="179" spans="2:3" x14ac:dyDescent="0.3">
      <c r="B179">
        <v>537</v>
      </c>
      <c r="C179" t="s">
        <v>160</v>
      </c>
    </row>
    <row r="180" spans="2:3" x14ac:dyDescent="0.3">
      <c r="B180">
        <v>928</v>
      </c>
      <c r="C180" t="s">
        <v>161</v>
      </c>
    </row>
    <row r="181" spans="2:3" x14ac:dyDescent="0.3">
      <c r="B181">
        <v>1598</v>
      </c>
      <c r="C181" t="s">
        <v>162</v>
      </c>
    </row>
    <row r="182" spans="2:3" x14ac:dyDescent="0.3">
      <c r="B182">
        <v>542</v>
      </c>
      <c r="C182" t="s">
        <v>163</v>
      </c>
    </row>
    <row r="183" spans="2:3" x14ac:dyDescent="0.3">
      <c r="B183">
        <v>1931</v>
      </c>
      <c r="C183" t="s">
        <v>164</v>
      </c>
    </row>
    <row r="184" spans="2:3" x14ac:dyDescent="0.3">
      <c r="B184">
        <v>1659</v>
      </c>
      <c r="C184" t="s">
        <v>165</v>
      </c>
    </row>
    <row r="185" spans="2:3" x14ac:dyDescent="0.3">
      <c r="B185">
        <v>1685</v>
      </c>
      <c r="C185" t="s">
        <v>166</v>
      </c>
    </row>
    <row r="186" spans="2:3" x14ac:dyDescent="0.3">
      <c r="B186">
        <v>882</v>
      </c>
      <c r="C186" t="s">
        <v>167</v>
      </c>
    </row>
    <row r="187" spans="2:3" x14ac:dyDescent="0.3">
      <c r="B187">
        <v>415</v>
      </c>
      <c r="C187" t="s">
        <v>168</v>
      </c>
    </row>
    <row r="188" spans="2:3" x14ac:dyDescent="0.3">
      <c r="B188">
        <v>416</v>
      </c>
      <c r="C188" t="s">
        <v>169</v>
      </c>
    </row>
    <row r="189" spans="2:3" x14ac:dyDescent="0.3">
      <c r="B189">
        <v>1621</v>
      </c>
      <c r="C189" t="s">
        <v>170</v>
      </c>
    </row>
    <row r="190" spans="2:3" x14ac:dyDescent="0.3">
      <c r="B190">
        <v>417</v>
      </c>
      <c r="C190" t="s">
        <v>171</v>
      </c>
    </row>
    <row r="191" spans="2:3" x14ac:dyDescent="0.3">
      <c r="B191">
        <v>80</v>
      </c>
      <c r="C191" t="s">
        <v>172</v>
      </c>
    </row>
    <row r="192" spans="2:3" x14ac:dyDescent="0.3">
      <c r="B192">
        <v>546</v>
      </c>
      <c r="C192" t="s">
        <v>173</v>
      </c>
    </row>
    <row r="193" spans="2:3" x14ac:dyDescent="0.3">
      <c r="B193">
        <v>547</v>
      </c>
      <c r="C193" t="s">
        <v>174</v>
      </c>
    </row>
    <row r="194" spans="2:3" x14ac:dyDescent="0.3">
      <c r="B194">
        <v>1916</v>
      </c>
      <c r="C194" t="s">
        <v>175</v>
      </c>
    </row>
    <row r="195" spans="2:3" x14ac:dyDescent="0.3">
      <c r="B195">
        <v>995</v>
      </c>
      <c r="C195" t="s">
        <v>176</v>
      </c>
    </row>
    <row r="196" spans="2:3" x14ac:dyDescent="0.3">
      <c r="B196">
        <v>1640</v>
      </c>
      <c r="C196" t="s">
        <v>177</v>
      </c>
    </row>
    <row r="197" spans="2:3" x14ac:dyDescent="0.3">
      <c r="B197">
        <v>327</v>
      </c>
      <c r="C197" t="s">
        <v>178</v>
      </c>
    </row>
    <row r="198" spans="2:3" x14ac:dyDescent="0.3">
      <c r="B198">
        <v>1705</v>
      </c>
      <c r="C198" t="s">
        <v>179</v>
      </c>
    </row>
    <row r="199" spans="2:3" x14ac:dyDescent="0.3">
      <c r="B199">
        <v>553</v>
      </c>
      <c r="C199" t="s">
        <v>180</v>
      </c>
    </row>
    <row r="200" spans="2:3" x14ac:dyDescent="0.3">
      <c r="B200">
        <v>262</v>
      </c>
      <c r="C200" t="s">
        <v>181</v>
      </c>
    </row>
    <row r="201" spans="2:3" x14ac:dyDescent="0.3">
      <c r="B201">
        <v>809</v>
      </c>
      <c r="C201" t="s">
        <v>182</v>
      </c>
    </row>
    <row r="202" spans="2:3" x14ac:dyDescent="0.3">
      <c r="B202">
        <v>331</v>
      </c>
      <c r="C202" t="s">
        <v>183</v>
      </c>
    </row>
    <row r="203" spans="2:3" x14ac:dyDescent="0.3">
      <c r="B203">
        <v>168</v>
      </c>
      <c r="C203" t="s">
        <v>184</v>
      </c>
    </row>
    <row r="204" spans="2:3" x14ac:dyDescent="0.3">
      <c r="B204">
        <v>263</v>
      </c>
      <c r="C204" t="s">
        <v>185</v>
      </c>
    </row>
    <row r="205" spans="2:3" x14ac:dyDescent="0.3">
      <c r="B205">
        <v>1641</v>
      </c>
      <c r="C205" t="s">
        <v>186</v>
      </c>
    </row>
    <row r="206" spans="2:3" x14ac:dyDescent="0.3">
      <c r="B206">
        <v>556</v>
      </c>
      <c r="C206" t="s">
        <v>187</v>
      </c>
    </row>
    <row r="207" spans="2:3" x14ac:dyDescent="0.3">
      <c r="B207">
        <v>935</v>
      </c>
      <c r="C207" t="s">
        <v>188</v>
      </c>
    </row>
    <row r="208" spans="2:3" x14ac:dyDescent="0.3">
      <c r="B208">
        <v>420</v>
      </c>
      <c r="C208" t="s">
        <v>189</v>
      </c>
    </row>
    <row r="209" spans="2:3" x14ac:dyDescent="0.3">
      <c r="B209">
        <v>938</v>
      </c>
      <c r="C209" t="s">
        <v>190</v>
      </c>
    </row>
    <row r="210" spans="2:3" x14ac:dyDescent="0.3">
      <c r="B210">
        <v>1948</v>
      </c>
      <c r="C210" t="s">
        <v>191</v>
      </c>
    </row>
    <row r="211" spans="2:3" x14ac:dyDescent="0.3">
      <c r="B211">
        <v>119</v>
      </c>
      <c r="C211" t="s">
        <v>192</v>
      </c>
    </row>
    <row r="212" spans="2:3" x14ac:dyDescent="0.3">
      <c r="B212">
        <v>687</v>
      </c>
      <c r="C212" t="s">
        <v>193</v>
      </c>
    </row>
    <row r="213" spans="2:3" x14ac:dyDescent="0.3">
      <c r="B213">
        <v>1731</v>
      </c>
      <c r="C213" t="s">
        <v>194</v>
      </c>
    </row>
    <row r="214" spans="2:3" x14ac:dyDescent="0.3">
      <c r="B214">
        <v>1842</v>
      </c>
      <c r="C214" t="s">
        <v>195</v>
      </c>
    </row>
    <row r="215" spans="2:3" x14ac:dyDescent="0.3">
      <c r="B215">
        <v>1952</v>
      </c>
      <c r="C215" t="s">
        <v>196</v>
      </c>
    </row>
    <row r="216" spans="2:3" x14ac:dyDescent="0.3">
      <c r="B216">
        <v>815</v>
      </c>
      <c r="C216" t="s">
        <v>197</v>
      </c>
    </row>
    <row r="217" spans="2:3" x14ac:dyDescent="0.3">
      <c r="B217">
        <v>1709</v>
      </c>
      <c r="C217" t="s">
        <v>198</v>
      </c>
    </row>
    <row r="218" spans="2:3" x14ac:dyDescent="0.3">
      <c r="B218">
        <v>1978</v>
      </c>
      <c r="C218" t="s">
        <v>199</v>
      </c>
    </row>
    <row r="219" spans="2:3" x14ac:dyDescent="0.3">
      <c r="B219">
        <v>1955</v>
      </c>
      <c r="C219" t="s">
        <v>200</v>
      </c>
    </row>
    <row r="220" spans="2:3" x14ac:dyDescent="0.3">
      <c r="B220">
        <v>335</v>
      </c>
      <c r="C220" t="s">
        <v>201</v>
      </c>
    </row>
    <row r="221" spans="2:3" x14ac:dyDescent="0.3">
      <c r="B221">
        <v>944</v>
      </c>
      <c r="C221" t="s">
        <v>202</v>
      </c>
    </row>
    <row r="222" spans="2:3" x14ac:dyDescent="0.3">
      <c r="B222">
        <v>1740</v>
      </c>
      <c r="C222" t="s">
        <v>203</v>
      </c>
    </row>
    <row r="223" spans="2:3" x14ac:dyDescent="0.3">
      <c r="B223">
        <v>946</v>
      </c>
      <c r="C223" t="s">
        <v>204</v>
      </c>
    </row>
    <row r="224" spans="2:3" x14ac:dyDescent="0.3">
      <c r="B224">
        <v>356</v>
      </c>
      <c r="C224" t="s">
        <v>205</v>
      </c>
    </row>
    <row r="225" spans="2:3" x14ac:dyDescent="0.3">
      <c r="B225">
        <v>569</v>
      </c>
      <c r="C225" t="s">
        <v>206</v>
      </c>
    </row>
    <row r="226" spans="2:3" x14ac:dyDescent="0.3">
      <c r="B226">
        <v>267</v>
      </c>
      <c r="C226" t="s">
        <v>207</v>
      </c>
    </row>
    <row r="227" spans="2:3" x14ac:dyDescent="0.3">
      <c r="B227">
        <v>268</v>
      </c>
      <c r="C227" t="s">
        <v>208</v>
      </c>
    </row>
    <row r="228" spans="2:3" x14ac:dyDescent="0.3">
      <c r="B228">
        <v>1930</v>
      </c>
      <c r="C228" t="s">
        <v>209</v>
      </c>
    </row>
    <row r="229" spans="2:3" x14ac:dyDescent="0.3">
      <c r="B229">
        <v>1970</v>
      </c>
      <c r="C229" t="s">
        <v>210</v>
      </c>
    </row>
    <row r="230" spans="2:3" x14ac:dyDescent="0.3">
      <c r="B230">
        <v>1695</v>
      </c>
      <c r="C230" t="s">
        <v>211</v>
      </c>
    </row>
    <row r="231" spans="2:3" x14ac:dyDescent="0.3">
      <c r="B231">
        <v>1699</v>
      </c>
      <c r="C231" t="s">
        <v>212</v>
      </c>
    </row>
    <row r="232" spans="2:3" x14ac:dyDescent="0.3">
      <c r="B232">
        <v>171</v>
      </c>
      <c r="C232" t="s">
        <v>213</v>
      </c>
    </row>
    <row r="233" spans="2:3" x14ac:dyDescent="0.3">
      <c r="B233">
        <v>575</v>
      </c>
      <c r="C233" t="s">
        <v>214</v>
      </c>
    </row>
    <row r="234" spans="2:3" x14ac:dyDescent="0.3">
      <c r="B234">
        <v>820</v>
      </c>
      <c r="C234" t="s">
        <v>215</v>
      </c>
    </row>
    <row r="235" spans="2:3" x14ac:dyDescent="0.3">
      <c r="B235">
        <v>302</v>
      </c>
      <c r="C235" t="s">
        <v>216</v>
      </c>
    </row>
    <row r="236" spans="2:3" x14ac:dyDescent="0.3">
      <c r="B236">
        <v>579</v>
      </c>
      <c r="C236" t="s">
        <v>217</v>
      </c>
    </row>
    <row r="237" spans="2:3" x14ac:dyDescent="0.3">
      <c r="B237">
        <v>823</v>
      </c>
      <c r="C237" t="s">
        <v>218</v>
      </c>
    </row>
    <row r="238" spans="2:3" x14ac:dyDescent="0.3">
      <c r="B238">
        <v>824</v>
      </c>
      <c r="C238" t="s">
        <v>219</v>
      </c>
    </row>
    <row r="239" spans="2:3" x14ac:dyDescent="0.3">
      <c r="B239">
        <v>1895</v>
      </c>
      <c r="C239" t="s">
        <v>220</v>
      </c>
    </row>
    <row r="240" spans="2:3" x14ac:dyDescent="0.3">
      <c r="B240">
        <v>269</v>
      </c>
      <c r="C240" t="s">
        <v>221</v>
      </c>
    </row>
    <row r="241" spans="2:3" x14ac:dyDescent="0.3">
      <c r="B241">
        <v>173</v>
      </c>
      <c r="C241" t="s">
        <v>222</v>
      </c>
    </row>
    <row r="242" spans="2:3" x14ac:dyDescent="0.3">
      <c r="B242">
        <v>1773</v>
      </c>
      <c r="C242" t="s">
        <v>223</v>
      </c>
    </row>
    <row r="243" spans="2:3" x14ac:dyDescent="0.3">
      <c r="B243">
        <v>175</v>
      </c>
      <c r="C243" t="s">
        <v>224</v>
      </c>
    </row>
    <row r="244" spans="2:3" x14ac:dyDescent="0.3">
      <c r="B244">
        <v>1586</v>
      </c>
      <c r="C244" t="s">
        <v>225</v>
      </c>
    </row>
    <row r="245" spans="2:3" x14ac:dyDescent="0.3">
      <c r="B245">
        <v>826</v>
      </c>
      <c r="C245" t="s">
        <v>226</v>
      </c>
    </row>
    <row r="246" spans="2:3" x14ac:dyDescent="0.3">
      <c r="B246">
        <v>85</v>
      </c>
      <c r="C246" t="s">
        <v>227</v>
      </c>
    </row>
    <row r="247" spans="2:3" x14ac:dyDescent="0.3">
      <c r="B247">
        <v>431</v>
      </c>
      <c r="C247" t="s">
        <v>228</v>
      </c>
    </row>
    <row r="248" spans="2:3" x14ac:dyDescent="0.3">
      <c r="B248">
        <v>432</v>
      </c>
      <c r="C248" t="s">
        <v>229</v>
      </c>
    </row>
    <row r="249" spans="2:3" x14ac:dyDescent="0.3">
      <c r="B249">
        <v>86</v>
      </c>
      <c r="C249" t="s">
        <v>230</v>
      </c>
    </row>
    <row r="250" spans="2:3" x14ac:dyDescent="0.3">
      <c r="B250">
        <v>828</v>
      </c>
      <c r="C250" t="s">
        <v>231</v>
      </c>
    </row>
    <row r="251" spans="2:3" x14ac:dyDescent="0.3">
      <c r="B251">
        <v>1509</v>
      </c>
      <c r="C251" t="s">
        <v>232</v>
      </c>
    </row>
    <row r="252" spans="2:3" x14ac:dyDescent="0.3">
      <c r="B252">
        <v>437</v>
      </c>
      <c r="C252" t="s">
        <v>233</v>
      </c>
    </row>
    <row r="253" spans="2:3" x14ac:dyDescent="0.3">
      <c r="B253">
        <v>589</v>
      </c>
      <c r="C253" t="s">
        <v>234</v>
      </c>
    </row>
    <row r="254" spans="2:3" x14ac:dyDescent="0.3">
      <c r="B254">
        <v>1734</v>
      </c>
      <c r="C254" t="s">
        <v>235</v>
      </c>
    </row>
    <row r="255" spans="2:3" x14ac:dyDescent="0.3">
      <c r="B255">
        <v>590</v>
      </c>
      <c r="C255" t="s">
        <v>236</v>
      </c>
    </row>
    <row r="256" spans="2:3" x14ac:dyDescent="0.3">
      <c r="B256">
        <v>1894</v>
      </c>
      <c r="C256" t="s">
        <v>237</v>
      </c>
    </row>
    <row r="257" spans="2:3" x14ac:dyDescent="0.3">
      <c r="B257">
        <v>765</v>
      </c>
      <c r="C257" t="s">
        <v>238</v>
      </c>
    </row>
    <row r="258" spans="2:3" x14ac:dyDescent="0.3">
      <c r="B258">
        <v>1926</v>
      </c>
      <c r="C258" t="s">
        <v>239</v>
      </c>
    </row>
    <row r="259" spans="2:3" x14ac:dyDescent="0.3">
      <c r="B259">
        <v>439</v>
      </c>
      <c r="C259" t="s">
        <v>240</v>
      </c>
    </row>
    <row r="260" spans="2:3" x14ac:dyDescent="0.3">
      <c r="B260">
        <v>273</v>
      </c>
      <c r="C260" t="s">
        <v>241</v>
      </c>
    </row>
    <row r="261" spans="2:3" x14ac:dyDescent="0.3">
      <c r="B261">
        <v>177</v>
      </c>
      <c r="C261" t="s">
        <v>242</v>
      </c>
    </row>
    <row r="262" spans="2:3" x14ac:dyDescent="0.3">
      <c r="B262">
        <v>703</v>
      </c>
      <c r="C262" t="s">
        <v>243</v>
      </c>
    </row>
    <row r="263" spans="2:3" x14ac:dyDescent="0.3">
      <c r="B263">
        <v>274</v>
      </c>
      <c r="C263" t="s">
        <v>244</v>
      </c>
    </row>
    <row r="264" spans="2:3" x14ac:dyDescent="0.3">
      <c r="B264">
        <v>339</v>
      </c>
      <c r="C264" t="s">
        <v>245</v>
      </c>
    </row>
    <row r="265" spans="2:3" x14ac:dyDescent="0.3">
      <c r="B265">
        <v>1667</v>
      </c>
      <c r="C265" t="s">
        <v>246</v>
      </c>
    </row>
    <row r="266" spans="2:3" x14ac:dyDescent="0.3">
      <c r="B266">
        <v>275</v>
      </c>
      <c r="C266" t="s">
        <v>247</v>
      </c>
    </row>
    <row r="267" spans="2:3" x14ac:dyDescent="0.3">
      <c r="B267">
        <v>340</v>
      </c>
      <c r="C267" t="s">
        <v>248</v>
      </c>
    </row>
    <row r="268" spans="2:3" x14ac:dyDescent="0.3">
      <c r="B268">
        <v>597</v>
      </c>
      <c r="C268" t="s">
        <v>249</v>
      </c>
    </row>
    <row r="269" spans="2:3" x14ac:dyDescent="0.3">
      <c r="B269">
        <v>1742</v>
      </c>
      <c r="C269" t="s">
        <v>250</v>
      </c>
    </row>
    <row r="270" spans="2:3" x14ac:dyDescent="0.3">
      <c r="B270">
        <v>603</v>
      </c>
      <c r="C270" t="s">
        <v>251</v>
      </c>
    </row>
    <row r="271" spans="2:3" x14ac:dyDescent="0.3">
      <c r="B271">
        <v>1669</v>
      </c>
      <c r="C271" t="s">
        <v>252</v>
      </c>
    </row>
    <row r="272" spans="2:3" x14ac:dyDescent="0.3">
      <c r="B272">
        <v>957</v>
      </c>
      <c r="C272" t="s">
        <v>253</v>
      </c>
    </row>
    <row r="273" spans="2:3" x14ac:dyDescent="0.3">
      <c r="B273">
        <v>1674</v>
      </c>
      <c r="C273" t="s">
        <v>254</v>
      </c>
    </row>
    <row r="274" spans="2:3" x14ac:dyDescent="0.3">
      <c r="B274">
        <v>599</v>
      </c>
      <c r="C274" t="s">
        <v>255</v>
      </c>
    </row>
    <row r="275" spans="2:3" x14ac:dyDescent="0.3">
      <c r="B275">
        <v>277</v>
      </c>
      <c r="C275" t="s">
        <v>256</v>
      </c>
    </row>
    <row r="276" spans="2:3" x14ac:dyDescent="0.3">
      <c r="B276">
        <v>840</v>
      </c>
      <c r="C276" t="s">
        <v>257</v>
      </c>
    </row>
    <row r="277" spans="2:3" x14ac:dyDescent="0.3">
      <c r="B277">
        <v>441</v>
      </c>
      <c r="C277" t="s">
        <v>258</v>
      </c>
    </row>
    <row r="278" spans="2:3" x14ac:dyDescent="0.3">
      <c r="B278">
        <v>279</v>
      </c>
      <c r="C278" t="s">
        <v>259</v>
      </c>
    </row>
    <row r="279" spans="2:3" x14ac:dyDescent="0.3">
      <c r="B279">
        <v>606</v>
      </c>
      <c r="C279" t="s">
        <v>260</v>
      </c>
    </row>
    <row r="280" spans="2:3" x14ac:dyDescent="0.3">
      <c r="B280">
        <v>88</v>
      </c>
      <c r="C280" t="s">
        <v>261</v>
      </c>
    </row>
    <row r="281" spans="2:3" x14ac:dyDescent="0.3">
      <c r="B281">
        <v>1676</v>
      </c>
      <c r="C281" t="s">
        <v>262</v>
      </c>
    </row>
    <row r="282" spans="2:3" x14ac:dyDescent="0.3">
      <c r="B282">
        <v>518</v>
      </c>
      <c r="C282" t="s">
        <v>263</v>
      </c>
    </row>
    <row r="283" spans="2:3" x14ac:dyDescent="0.3">
      <c r="B283">
        <v>796</v>
      </c>
      <c r="C283" t="s">
        <v>264</v>
      </c>
    </row>
    <row r="284" spans="2:3" x14ac:dyDescent="0.3">
      <c r="B284">
        <v>965</v>
      </c>
      <c r="C284" t="s">
        <v>265</v>
      </c>
    </row>
    <row r="285" spans="2:3" x14ac:dyDescent="0.3">
      <c r="B285">
        <v>1702</v>
      </c>
      <c r="C285" t="s">
        <v>266</v>
      </c>
    </row>
    <row r="286" spans="2:3" x14ac:dyDescent="0.3">
      <c r="B286">
        <v>845</v>
      </c>
      <c r="C286" t="s">
        <v>267</v>
      </c>
    </row>
    <row r="287" spans="2:3" x14ac:dyDescent="0.3">
      <c r="B287">
        <v>1883</v>
      </c>
      <c r="C287" t="s">
        <v>268</v>
      </c>
    </row>
    <row r="288" spans="2:3" x14ac:dyDescent="0.3">
      <c r="B288">
        <v>610</v>
      </c>
      <c r="C288" t="s">
        <v>269</v>
      </c>
    </row>
    <row r="289" spans="2:3" x14ac:dyDescent="0.3">
      <c r="B289">
        <v>1714</v>
      </c>
      <c r="C289" t="s">
        <v>270</v>
      </c>
    </row>
    <row r="290" spans="2:3" x14ac:dyDescent="0.3">
      <c r="B290">
        <v>90</v>
      </c>
      <c r="C290" t="s">
        <v>271</v>
      </c>
    </row>
    <row r="291" spans="2:3" x14ac:dyDescent="0.3">
      <c r="B291">
        <v>342</v>
      </c>
      <c r="C291" t="s">
        <v>272</v>
      </c>
    </row>
    <row r="292" spans="2:3" x14ac:dyDescent="0.3">
      <c r="B292">
        <v>847</v>
      </c>
      <c r="C292" t="s">
        <v>273</v>
      </c>
    </row>
    <row r="293" spans="2:3" x14ac:dyDescent="0.3">
      <c r="B293">
        <v>848</v>
      </c>
      <c r="C293" t="s">
        <v>274</v>
      </c>
    </row>
    <row r="294" spans="2:3" x14ac:dyDescent="0.3">
      <c r="B294">
        <v>37</v>
      </c>
      <c r="C294" t="s">
        <v>275</v>
      </c>
    </row>
    <row r="295" spans="2:3" x14ac:dyDescent="0.3">
      <c r="B295">
        <v>180</v>
      </c>
      <c r="C295" t="s">
        <v>276</v>
      </c>
    </row>
    <row r="296" spans="2:3" x14ac:dyDescent="0.3">
      <c r="B296">
        <v>532</v>
      </c>
      <c r="C296" t="s">
        <v>277</v>
      </c>
    </row>
    <row r="297" spans="2:3" x14ac:dyDescent="0.3">
      <c r="B297">
        <v>851</v>
      </c>
      <c r="C297" t="s">
        <v>278</v>
      </c>
    </row>
    <row r="298" spans="2:3" x14ac:dyDescent="0.3">
      <c r="B298">
        <v>1708</v>
      </c>
      <c r="C298" t="s">
        <v>279</v>
      </c>
    </row>
    <row r="299" spans="2:3" x14ac:dyDescent="0.3">
      <c r="B299">
        <v>971</v>
      </c>
      <c r="C299" t="s">
        <v>280</v>
      </c>
    </row>
    <row r="300" spans="2:3" x14ac:dyDescent="0.3">
      <c r="B300">
        <v>1904</v>
      </c>
      <c r="C300" t="s">
        <v>281</v>
      </c>
    </row>
    <row r="301" spans="2:3" x14ac:dyDescent="0.3">
      <c r="B301">
        <v>1900</v>
      </c>
      <c r="C301" t="s">
        <v>282</v>
      </c>
    </row>
    <row r="302" spans="2:3" x14ac:dyDescent="0.3">
      <c r="B302">
        <v>715</v>
      </c>
      <c r="C302" t="s">
        <v>283</v>
      </c>
    </row>
    <row r="303" spans="2:3" x14ac:dyDescent="0.3">
      <c r="B303">
        <v>93</v>
      </c>
      <c r="C303" t="s">
        <v>284</v>
      </c>
    </row>
    <row r="304" spans="2:3" x14ac:dyDescent="0.3">
      <c r="B304">
        <v>448</v>
      </c>
      <c r="C304" t="s">
        <v>285</v>
      </c>
    </row>
    <row r="305" spans="2:3" x14ac:dyDescent="0.3">
      <c r="B305">
        <v>1525</v>
      </c>
      <c r="C305" t="s">
        <v>286</v>
      </c>
    </row>
    <row r="306" spans="2:3" x14ac:dyDescent="0.3">
      <c r="B306">
        <v>716</v>
      </c>
      <c r="C306" t="s">
        <v>287</v>
      </c>
    </row>
    <row r="307" spans="2:3" x14ac:dyDescent="0.3">
      <c r="B307">
        <v>281</v>
      </c>
      <c r="C307" t="s">
        <v>288</v>
      </c>
    </row>
    <row r="308" spans="2:3" x14ac:dyDescent="0.3">
      <c r="B308">
        <v>855</v>
      </c>
      <c r="C308" t="s">
        <v>289</v>
      </c>
    </row>
    <row r="309" spans="2:3" x14ac:dyDescent="0.3">
      <c r="B309">
        <v>183</v>
      </c>
      <c r="C309" t="s">
        <v>290</v>
      </c>
    </row>
    <row r="310" spans="2:3" x14ac:dyDescent="0.3">
      <c r="B310">
        <v>1700</v>
      </c>
      <c r="C310" t="s">
        <v>291</v>
      </c>
    </row>
    <row r="311" spans="2:3" x14ac:dyDescent="0.3">
      <c r="B311">
        <v>1730</v>
      </c>
      <c r="C311" t="s">
        <v>292</v>
      </c>
    </row>
    <row r="312" spans="2:3" x14ac:dyDescent="0.3">
      <c r="B312">
        <v>737</v>
      </c>
      <c r="C312" t="s">
        <v>293</v>
      </c>
    </row>
    <row r="313" spans="2:3" x14ac:dyDescent="0.3">
      <c r="B313">
        <v>856</v>
      </c>
      <c r="C313" t="s">
        <v>294</v>
      </c>
    </row>
    <row r="314" spans="2:3" x14ac:dyDescent="0.3">
      <c r="B314">
        <v>450</v>
      </c>
      <c r="C314" t="s">
        <v>295</v>
      </c>
    </row>
    <row r="315" spans="2:3" x14ac:dyDescent="0.3">
      <c r="B315">
        <v>451</v>
      </c>
      <c r="C315" t="s">
        <v>296</v>
      </c>
    </row>
    <row r="316" spans="2:3" x14ac:dyDescent="0.3">
      <c r="B316">
        <v>184</v>
      </c>
      <c r="C316" t="s">
        <v>297</v>
      </c>
    </row>
    <row r="317" spans="2:3" x14ac:dyDescent="0.3">
      <c r="B317">
        <v>344</v>
      </c>
      <c r="C317" t="s">
        <v>298</v>
      </c>
    </row>
    <row r="318" spans="2:3" x14ac:dyDescent="0.3">
      <c r="B318">
        <v>1581</v>
      </c>
      <c r="C318" t="s">
        <v>299</v>
      </c>
    </row>
    <row r="319" spans="2:3" x14ac:dyDescent="0.3">
      <c r="B319">
        <v>981</v>
      </c>
      <c r="C319" t="s">
        <v>300</v>
      </c>
    </row>
    <row r="320" spans="2:3" x14ac:dyDescent="0.3">
      <c r="B320">
        <v>994</v>
      </c>
      <c r="C320" t="s">
        <v>301</v>
      </c>
    </row>
    <row r="321" spans="2:3" x14ac:dyDescent="0.3">
      <c r="B321">
        <v>858</v>
      </c>
      <c r="C321" t="s">
        <v>302</v>
      </c>
    </row>
    <row r="322" spans="2:3" x14ac:dyDescent="0.3">
      <c r="B322">
        <v>47</v>
      </c>
      <c r="C322" t="s">
        <v>303</v>
      </c>
    </row>
    <row r="323" spans="2:3" x14ac:dyDescent="0.3">
      <c r="B323">
        <v>345</v>
      </c>
      <c r="C323" t="s">
        <v>304</v>
      </c>
    </row>
    <row r="324" spans="2:3" x14ac:dyDescent="0.3">
      <c r="B324">
        <v>717</v>
      </c>
      <c r="C324" t="s">
        <v>305</v>
      </c>
    </row>
    <row r="325" spans="2:3" x14ac:dyDescent="0.3">
      <c r="B325">
        <v>861</v>
      </c>
      <c r="C325" t="s">
        <v>306</v>
      </c>
    </row>
    <row r="326" spans="2:3" x14ac:dyDescent="0.3">
      <c r="B326">
        <v>453</v>
      </c>
      <c r="C326" t="s">
        <v>307</v>
      </c>
    </row>
    <row r="327" spans="2:3" x14ac:dyDescent="0.3">
      <c r="B327">
        <v>983</v>
      </c>
      <c r="C327" t="s">
        <v>308</v>
      </c>
    </row>
    <row r="328" spans="2:3" x14ac:dyDescent="0.3">
      <c r="B328">
        <v>984</v>
      </c>
      <c r="C328" t="s">
        <v>309</v>
      </c>
    </row>
    <row r="329" spans="2:3" x14ac:dyDescent="0.3">
      <c r="B329">
        <v>1961</v>
      </c>
      <c r="C329" t="s">
        <v>310</v>
      </c>
    </row>
    <row r="330" spans="2:3" x14ac:dyDescent="0.3">
      <c r="B330">
        <v>622</v>
      </c>
      <c r="C330" t="s">
        <v>311</v>
      </c>
    </row>
    <row r="331" spans="2:3" x14ac:dyDescent="0.3">
      <c r="B331">
        <v>96</v>
      </c>
      <c r="C331" t="s">
        <v>312</v>
      </c>
    </row>
    <row r="332" spans="2:3" x14ac:dyDescent="0.3">
      <c r="B332">
        <v>718</v>
      </c>
      <c r="C332" t="s">
        <v>313</v>
      </c>
    </row>
    <row r="333" spans="2:3" x14ac:dyDescent="0.3">
      <c r="B333">
        <v>986</v>
      </c>
      <c r="C333" t="s">
        <v>314</v>
      </c>
    </row>
    <row r="334" spans="2:3" x14ac:dyDescent="0.3">
      <c r="B334">
        <v>626</v>
      </c>
      <c r="C334" t="s">
        <v>315</v>
      </c>
    </row>
    <row r="335" spans="2:3" x14ac:dyDescent="0.3">
      <c r="B335">
        <v>285</v>
      </c>
      <c r="C335" t="s">
        <v>316</v>
      </c>
    </row>
    <row r="336" spans="2:3" x14ac:dyDescent="0.3">
      <c r="B336">
        <v>865</v>
      </c>
      <c r="C336" t="s">
        <v>317</v>
      </c>
    </row>
    <row r="337" spans="2:3" x14ac:dyDescent="0.3">
      <c r="B337">
        <v>1949</v>
      </c>
      <c r="C337" t="s">
        <v>318</v>
      </c>
    </row>
    <row r="338" spans="2:3" x14ac:dyDescent="0.3">
      <c r="B338">
        <v>866</v>
      </c>
      <c r="C338" t="s">
        <v>319</v>
      </c>
    </row>
    <row r="339" spans="2:3" x14ac:dyDescent="0.3">
      <c r="B339">
        <v>867</v>
      </c>
      <c r="C339" t="s">
        <v>320</v>
      </c>
    </row>
    <row r="340" spans="2:3" x14ac:dyDescent="0.3">
      <c r="B340">
        <v>627</v>
      </c>
      <c r="C340" t="s">
        <v>321</v>
      </c>
    </row>
    <row r="341" spans="2:3" x14ac:dyDescent="0.3">
      <c r="B341">
        <v>289</v>
      </c>
      <c r="C341" t="s">
        <v>322</v>
      </c>
    </row>
    <row r="342" spans="2:3" x14ac:dyDescent="0.3">
      <c r="B342">
        <v>629</v>
      </c>
      <c r="C342" t="s">
        <v>323</v>
      </c>
    </row>
    <row r="343" spans="2:3" x14ac:dyDescent="0.3">
      <c r="B343">
        <v>852</v>
      </c>
      <c r="C343" t="s">
        <v>324</v>
      </c>
    </row>
    <row r="344" spans="2:3" x14ac:dyDescent="0.3">
      <c r="B344">
        <v>988</v>
      </c>
      <c r="C344" t="s">
        <v>325</v>
      </c>
    </row>
    <row r="345" spans="2:3" x14ac:dyDescent="0.3">
      <c r="B345">
        <v>457</v>
      </c>
      <c r="C345" t="s">
        <v>326</v>
      </c>
    </row>
    <row r="346" spans="2:3" x14ac:dyDescent="0.3">
      <c r="B346">
        <v>1960</v>
      </c>
      <c r="C346" t="s">
        <v>327</v>
      </c>
    </row>
    <row r="347" spans="2:3" x14ac:dyDescent="0.3">
      <c r="B347">
        <v>668</v>
      </c>
      <c r="C347" t="s">
        <v>328</v>
      </c>
    </row>
    <row r="348" spans="2:3" x14ac:dyDescent="0.3">
      <c r="B348">
        <v>1969</v>
      </c>
      <c r="C348" t="s">
        <v>329</v>
      </c>
    </row>
    <row r="349" spans="2:3" x14ac:dyDescent="0.3">
      <c r="B349">
        <v>1701</v>
      </c>
      <c r="C349" t="s">
        <v>330</v>
      </c>
    </row>
    <row r="350" spans="2:3" x14ac:dyDescent="0.3">
      <c r="B350">
        <v>293</v>
      </c>
      <c r="C350" t="s">
        <v>331</v>
      </c>
    </row>
    <row r="351" spans="2:3" x14ac:dyDescent="0.3">
      <c r="B351">
        <v>1950</v>
      </c>
      <c r="C351" t="s">
        <v>332</v>
      </c>
    </row>
    <row r="352" spans="2:3" x14ac:dyDescent="0.3">
      <c r="B352">
        <v>1783</v>
      </c>
      <c r="C352" t="s">
        <v>333</v>
      </c>
    </row>
    <row r="353" spans="2:3" x14ac:dyDescent="0.3">
      <c r="B353">
        <v>98</v>
      </c>
      <c r="C353" t="s">
        <v>334</v>
      </c>
    </row>
    <row r="354" spans="2:3" x14ac:dyDescent="0.3">
      <c r="B354">
        <v>614</v>
      </c>
      <c r="C354" t="s">
        <v>335</v>
      </c>
    </row>
    <row r="355" spans="2:3" x14ac:dyDescent="0.3">
      <c r="B355">
        <v>189</v>
      </c>
      <c r="C355" t="s">
        <v>336</v>
      </c>
    </row>
    <row r="356" spans="2:3" x14ac:dyDescent="0.3">
      <c r="B356">
        <v>296</v>
      </c>
      <c r="C356" t="s">
        <v>337</v>
      </c>
    </row>
    <row r="357" spans="2:3" x14ac:dyDescent="0.3">
      <c r="B357">
        <v>1696</v>
      </c>
      <c r="C357" t="s">
        <v>338</v>
      </c>
    </row>
    <row r="358" spans="2:3" x14ac:dyDescent="0.3">
      <c r="B358">
        <v>352</v>
      </c>
      <c r="C358" t="s">
        <v>339</v>
      </c>
    </row>
    <row r="359" spans="2:3" x14ac:dyDescent="0.3">
      <c r="B359">
        <v>294</v>
      </c>
      <c r="C359" t="s">
        <v>340</v>
      </c>
    </row>
    <row r="360" spans="2:3" x14ac:dyDescent="0.3">
      <c r="B360">
        <v>873</v>
      </c>
      <c r="C360" t="s">
        <v>341</v>
      </c>
    </row>
    <row r="361" spans="2:3" x14ac:dyDescent="0.3">
      <c r="B361">
        <v>632</v>
      </c>
      <c r="C361" t="s">
        <v>342</v>
      </c>
    </row>
    <row r="362" spans="2:3" x14ac:dyDescent="0.3">
      <c r="B362">
        <v>880</v>
      </c>
      <c r="C362" t="s">
        <v>343</v>
      </c>
    </row>
    <row r="363" spans="2:3" x14ac:dyDescent="0.3">
      <c r="B363">
        <v>351</v>
      </c>
      <c r="C363" t="s">
        <v>344</v>
      </c>
    </row>
    <row r="364" spans="2:3" x14ac:dyDescent="0.3">
      <c r="B364">
        <v>479</v>
      </c>
      <c r="C364" t="s">
        <v>345</v>
      </c>
    </row>
    <row r="365" spans="2:3" x14ac:dyDescent="0.3">
      <c r="B365">
        <v>297</v>
      </c>
      <c r="C365" t="s">
        <v>346</v>
      </c>
    </row>
    <row r="366" spans="2:3" x14ac:dyDescent="0.3">
      <c r="B366">
        <v>473</v>
      </c>
      <c r="C366" t="s">
        <v>347</v>
      </c>
    </row>
    <row r="367" spans="2:3" x14ac:dyDescent="0.3">
      <c r="B367">
        <v>50</v>
      </c>
      <c r="C367" t="s">
        <v>348</v>
      </c>
    </row>
    <row r="368" spans="2:3" x14ac:dyDescent="0.3">
      <c r="B368">
        <v>355</v>
      </c>
      <c r="C368" t="s">
        <v>349</v>
      </c>
    </row>
    <row r="369" spans="2:3" x14ac:dyDescent="0.3">
      <c r="B369">
        <v>299</v>
      </c>
      <c r="C369" t="s">
        <v>350</v>
      </c>
    </row>
    <row r="370" spans="2:3" x14ac:dyDescent="0.3">
      <c r="B370">
        <v>637</v>
      </c>
      <c r="C370" t="s">
        <v>351</v>
      </c>
    </row>
    <row r="371" spans="2:3" x14ac:dyDescent="0.3">
      <c r="B371">
        <v>638</v>
      </c>
      <c r="C371" t="s">
        <v>352</v>
      </c>
    </row>
    <row r="372" spans="2:3" x14ac:dyDescent="0.3">
      <c r="B372">
        <v>1892</v>
      </c>
      <c r="C372" t="s">
        <v>353</v>
      </c>
    </row>
    <row r="373" spans="2:3" x14ac:dyDescent="0.3">
      <c r="B373">
        <v>879</v>
      </c>
      <c r="C373" t="s">
        <v>354</v>
      </c>
    </row>
    <row r="374" spans="2:3" x14ac:dyDescent="0.3">
      <c r="B374">
        <v>301</v>
      </c>
      <c r="C374" t="s">
        <v>355</v>
      </c>
    </row>
    <row r="375" spans="2:3" x14ac:dyDescent="0.3">
      <c r="B375">
        <v>1896</v>
      </c>
      <c r="C375" t="s">
        <v>356</v>
      </c>
    </row>
    <row r="376" spans="2:3" x14ac:dyDescent="0.3">
      <c r="B376">
        <v>642</v>
      </c>
      <c r="C376" t="s">
        <v>357</v>
      </c>
    </row>
    <row r="377" spans="2:3" x14ac:dyDescent="0.3">
      <c r="B377">
        <v>193</v>
      </c>
      <c r="C377" t="s">
        <v>358</v>
      </c>
    </row>
  </sheetData>
  <mergeCells count="3">
    <mergeCell ref="A8:N8"/>
    <mergeCell ref="A10:N10"/>
    <mergeCell ref="A12:N12"/>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450</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-1.0109999999999999</v>
      </c>
      <c r="C8" s="33"/>
      <c r="D8" s="33"/>
      <c r="E8" s="33"/>
      <c r="F8" s="33"/>
      <c r="G8" s="33"/>
      <c r="H8" s="33"/>
      <c r="I8" s="33"/>
      <c r="J8" s="33"/>
    </row>
    <row r="9" spans="1:10" s="34" customFormat="1" x14ac:dyDescent="0.3">
      <c r="A9" s="33" t="s">
        <v>364</v>
      </c>
      <c r="B9" s="38" t="s">
        <v>451</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-0.12</v>
      </c>
      <c r="E14" s="44" t="s">
        <v>372</v>
      </c>
      <c r="F14" s="45" t="e">
        <f t="shared" ref="F14:F25" si="0">B14*D14</f>
        <v>#NUM!</v>
      </c>
      <c r="G14" s="33"/>
      <c r="H14" s="45" t="e">
        <f t="shared" ref="H14:H25" si="1">F14*$B$4</f>
        <v>#NUM!</v>
      </c>
      <c r="I14" s="33"/>
      <c r="J14" s="33"/>
    </row>
    <row r="15" spans="1:10" s="34" customFormat="1" x14ac:dyDescent="0.3">
      <c r="A15" s="14" t="s">
        <v>373</v>
      </c>
      <c r="B15" s="50" t="e">
        <f>DGET(grond21,42,gemc)</f>
        <v>#NUM!</v>
      </c>
      <c r="C15" s="42" t="s">
        <v>371</v>
      </c>
      <c r="D15" s="43">
        <v>-0.17</v>
      </c>
      <c r="E15" s="44" t="s">
        <v>372</v>
      </c>
      <c r="F15" s="45" t="e">
        <f t="shared" si="0"/>
        <v>#NUM!</v>
      </c>
      <c r="G15" s="33"/>
      <c r="H15" s="45" t="e">
        <f t="shared" si="1"/>
        <v>#NUM!</v>
      </c>
      <c r="I15" s="33"/>
      <c r="J15" s="33"/>
    </row>
    <row r="16" spans="1:10" s="34" customFormat="1" x14ac:dyDescent="0.3">
      <c r="A16" s="14" t="s">
        <v>374</v>
      </c>
      <c r="B16" s="50" t="e">
        <f>DGET(grond21,44,gemc)</f>
        <v>#NUM!</v>
      </c>
      <c r="C16" s="42" t="s">
        <v>371</v>
      </c>
      <c r="D16" s="43">
        <v>-7.0000000000000007E-2</v>
      </c>
      <c r="E16" s="44" t="s">
        <v>372</v>
      </c>
      <c r="F16" s="45" t="e">
        <f t="shared" si="0"/>
        <v>#NUM!</v>
      </c>
      <c r="G16" s="33"/>
      <c r="H16" s="45" t="e">
        <f t="shared" si="1"/>
        <v>#NUM!</v>
      </c>
      <c r="I16" s="33"/>
      <c r="J16" s="33"/>
    </row>
    <row r="17" spans="1:10" s="34" customFormat="1" x14ac:dyDescent="0.3">
      <c r="A17" s="52" t="s">
        <v>453</v>
      </c>
      <c r="B17" s="50" t="e">
        <f>DGET(grond21,45,gemc)</f>
        <v>#NUM!</v>
      </c>
      <c r="C17" s="42" t="s">
        <v>371</v>
      </c>
      <c r="D17" s="43">
        <v>0.45</v>
      </c>
      <c r="E17" s="44" t="s">
        <v>372</v>
      </c>
      <c r="F17" s="45" t="e">
        <f t="shared" si="0"/>
        <v>#NUM!</v>
      </c>
      <c r="G17" s="33"/>
      <c r="H17" s="45" t="e">
        <f t="shared" si="1"/>
        <v>#NUM!</v>
      </c>
      <c r="I17" s="33"/>
      <c r="J17" s="33"/>
    </row>
    <row r="18" spans="1:10" s="34" customFormat="1" x14ac:dyDescent="0.3">
      <c r="A18" s="8" t="s">
        <v>454</v>
      </c>
      <c r="B18" s="50" t="e">
        <f>DGET(grond21,46,gemc)</f>
        <v>#NUM!</v>
      </c>
      <c r="C18" s="42" t="s">
        <v>371</v>
      </c>
      <c r="D18" s="43">
        <v>0.7</v>
      </c>
      <c r="E18" s="44" t="s">
        <v>372</v>
      </c>
      <c r="F18" s="45" t="e">
        <f t="shared" si="0"/>
        <v>#NUM!</v>
      </c>
      <c r="G18" s="33"/>
      <c r="H18" s="45" t="e">
        <f t="shared" si="1"/>
        <v>#NUM!</v>
      </c>
      <c r="I18" s="33"/>
      <c r="J18" s="33"/>
    </row>
    <row r="19" spans="1:10" s="34" customFormat="1" x14ac:dyDescent="0.3">
      <c r="A19" s="51" t="s">
        <v>455</v>
      </c>
      <c r="B19" s="50" t="e">
        <f>DGET(grond21,47,gemc)</f>
        <v>#NUM!</v>
      </c>
      <c r="C19" s="42" t="s">
        <v>371</v>
      </c>
      <c r="D19" s="43">
        <v>0.03</v>
      </c>
      <c r="E19" s="44" t="s">
        <v>372</v>
      </c>
      <c r="F19" s="45" t="e">
        <f t="shared" si="0"/>
        <v>#NUM!</v>
      </c>
      <c r="G19" s="33"/>
      <c r="H19" s="45" t="e">
        <f t="shared" si="1"/>
        <v>#NUM!</v>
      </c>
      <c r="I19" s="33"/>
      <c r="J19" s="33"/>
    </row>
    <row r="20" spans="1:10" s="34" customFormat="1" x14ac:dyDescent="0.3">
      <c r="A20" s="8" t="s">
        <v>378</v>
      </c>
      <c r="B20" s="50" t="e">
        <f>DGET(grond21,48,gemc)</f>
        <v>#NUM!</v>
      </c>
      <c r="C20" s="42" t="s">
        <v>371</v>
      </c>
      <c r="D20" s="43">
        <v>0.13</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-0.99</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-0.35</v>
      </c>
      <c r="E22" s="44" t="s">
        <v>372</v>
      </c>
      <c r="F22" s="45" t="e">
        <f t="shared" si="0"/>
        <v>#NUM!</v>
      </c>
      <c r="G22" s="33"/>
      <c r="H22" s="45" t="e">
        <f t="shared" si="1"/>
        <v>#NUM!</v>
      </c>
      <c r="I22" s="33"/>
      <c r="J22" s="33"/>
    </row>
    <row r="23" spans="1:10" s="34" customFormat="1" x14ac:dyDescent="0.3">
      <c r="A23" s="36" t="s">
        <v>381</v>
      </c>
      <c r="B23" s="50" t="e">
        <f>DGET(grond21,51,gemc)</f>
        <v>#NUM!</v>
      </c>
      <c r="C23" s="42" t="s">
        <v>371</v>
      </c>
      <c r="D23" s="43">
        <v>-0.17</v>
      </c>
      <c r="E23" s="44" t="s">
        <v>372</v>
      </c>
      <c r="F23" s="45" t="e">
        <f t="shared" si="0"/>
        <v>#NUM!</v>
      </c>
      <c r="G23" s="33"/>
      <c r="H23" s="45" t="e">
        <f t="shared" si="1"/>
        <v>#NUM!</v>
      </c>
      <c r="I23" s="33"/>
      <c r="J23" s="33"/>
    </row>
    <row r="24" spans="1:10" s="34" customFormat="1" x14ac:dyDescent="0.3">
      <c r="A24" s="36" t="s">
        <v>456</v>
      </c>
      <c r="B24" s="50" t="e">
        <f>DGET(grond21,52,gemc)</f>
        <v>#NUM!</v>
      </c>
      <c r="C24" s="42" t="s">
        <v>371</v>
      </c>
      <c r="D24" s="43">
        <v>-0.42</v>
      </c>
      <c r="E24" s="44" t="s">
        <v>372</v>
      </c>
      <c r="F24" s="45" t="e">
        <f t="shared" si="0"/>
        <v>#NUM!</v>
      </c>
      <c r="G24" s="33"/>
      <c r="H24" s="45" t="e">
        <f t="shared" si="1"/>
        <v>#NUM!</v>
      </c>
      <c r="I24" s="33"/>
      <c r="J24" s="33"/>
    </row>
    <row r="25" spans="1:10" s="34" customFormat="1" x14ac:dyDescent="0.3">
      <c r="A25" s="8" t="s">
        <v>383</v>
      </c>
      <c r="B25" s="50" t="e">
        <f>DGET(grond21,53,gemc)</f>
        <v>#NUM!</v>
      </c>
      <c r="C25" s="42" t="s">
        <v>371</v>
      </c>
      <c r="D25" s="43">
        <v>-0.25</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J2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457</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458</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-1.7969999999999999</v>
      </c>
      <c r="C8" s="33"/>
      <c r="D8" s="33"/>
      <c r="E8" s="33"/>
      <c r="F8" s="33"/>
      <c r="G8" s="33"/>
      <c r="H8" s="33"/>
      <c r="I8" s="33"/>
      <c r="J8" s="33"/>
    </row>
    <row r="9" spans="1:10" s="34" customFormat="1" x14ac:dyDescent="0.3">
      <c r="A9" s="33" t="s">
        <v>364</v>
      </c>
      <c r="B9" s="38" t="s">
        <v>459</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460</v>
      </c>
      <c r="B14" s="50" t="e">
        <f>DGET(grond21,35,gemc)</f>
        <v>#NUM!</v>
      </c>
      <c r="C14" s="42" t="s">
        <v>371</v>
      </c>
      <c r="D14" s="43">
        <v>-0.27</v>
      </c>
      <c r="E14" s="44" t="s">
        <v>372</v>
      </c>
      <c r="F14" s="45" t="e">
        <f>B14*D14</f>
        <v>#NUM!</v>
      </c>
      <c r="G14" s="33"/>
      <c r="H14" s="45" t="e">
        <f>F14*$B$4</f>
        <v>#NUM!</v>
      </c>
      <c r="I14" s="33"/>
      <c r="J14" s="33"/>
    </row>
    <row r="15" spans="1:10" s="34" customFormat="1" x14ac:dyDescent="0.3">
      <c r="A15" s="14" t="s">
        <v>461</v>
      </c>
      <c r="B15" s="50" t="e">
        <f>DGET(grond21,25,gemc)</f>
        <v>#NUM!</v>
      </c>
      <c r="C15" s="42" t="s">
        <v>371</v>
      </c>
      <c r="D15" s="43">
        <v>-7.0000000000000007E-2</v>
      </c>
      <c r="E15" s="44" t="s">
        <v>372</v>
      </c>
      <c r="F15" s="45" t="e">
        <f>B15*D15</f>
        <v>#NUM!</v>
      </c>
      <c r="G15" s="33"/>
      <c r="H15" s="45" t="e">
        <f>F15*$B$4</f>
        <v>#NUM!</v>
      </c>
      <c r="I15" s="33"/>
      <c r="J15" s="33"/>
    </row>
    <row r="16" spans="1:10" s="34" customFormat="1" ht="12.75" customHeight="1" x14ac:dyDescent="0.3">
      <c r="A16" s="33"/>
      <c r="B16" s="33"/>
      <c r="C16" s="33"/>
      <c r="D16" s="33"/>
      <c r="E16" s="33"/>
      <c r="F16" s="33"/>
      <c r="G16" s="33"/>
      <c r="H16" s="33"/>
      <c r="I16" s="33"/>
      <c r="J16" s="33"/>
    </row>
    <row r="17" spans="1:10" s="34" customFormat="1" x14ac:dyDescent="0.3">
      <c r="A17" s="46" t="s">
        <v>384</v>
      </c>
      <c r="B17" s="33"/>
      <c r="C17" s="33"/>
      <c r="D17" s="33"/>
      <c r="E17" s="33"/>
      <c r="F17" s="33"/>
      <c r="G17" s="33"/>
      <c r="H17" s="47" t="e">
        <f>SUM(H14:H15)</f>
        <v>#NUM!</v>
      </c>
      <c r="I17" s="33"/>
      <c r="J17" s="33"/>
    </row>
    <row r="18" spans="1:10" s="48" customFormat="1" ht="13.2" x14ac:dyDescent="0.25"/>
    <row r="19" spans="1:10" s="48" customFormat="1" ht="13.2" x14ac:dyDescent="0.25"/>
    <row r="29" spans="1:10" x14ac:dyDescent="0.3">
      <c r="F2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427</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41">
        <v>-17.774999999999999</v>
      </c>
      <c r="C8" s="33"/>
      <c r="D8" s="33"/>
      <c r="E8" s="33"/>
      <c r="F8" s="33"/>
      <c r="G8" s="33"/>
      <c r="H8" s="33"/>
      <c r="I8" s="33"/>
      <c r="J8" s="33"/>
    </row>
    <row r="9" spans="1:10" s="34" customFormat="1" x14ac:dyDescent="0.3">
      <c r="A9" s="33" t="s">
        <v>364</v>
      </c>
      <c r="B9" s="38" t="s">
        <v>462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-2.15</v>
      </c>
      <c r="E14" s="44" t="s">
        <v>372</v>
      </c>
      <c r="F14" s="45" t="e">
        <f t="shared" ref="F14:F25" si="0">B14*D14</f>
        <v>#NUM!</v>
      </c>
      <c r="G14" s="33"/>
      <c r="H14" s="45" t="e">
        <f t="shared" ref="H14:H25" si="1">F14*$B$4</f>
        <v>#NUM!</v>
      </c>
      <c r="I14" s="33"/>
      <c r="J14" s="33"/>
    </row>
    <row r="15" spans="1:10" s="34" customFormat="1" x14ac:dyDescent="0.3">
      <c r="A15" s="14" t="s">
        <v>373</v>
      </c>
      <c r="B15" s="50" t="e">
        <f>DGET(grond21,42,gemc)</f>
        <v>#NUM!</v>
      </c>
      <c r="C15" s="42" t="s">
        <v>371</v>
      </c>
      <c r="D15" s="43">
        <v>-2.97</v>
      </c>
      <c r="E15" s="44" t="s">
        <v>372</v>
      </c>
      <c r="F15" s="45" t="e">
        <f t="shared" si="0"/>
        <v>#NUM!</v>
      </c>
      <c r="G15" s="33"/>
      <c r="H15" s="45" t="e">
        <f t="shared" si="1"/>
        <v>#NUM!</v>
      </c>
      <c r="I15" s="33"/>
      <c r="J15" s="33"/>
    </row>
    <row r="16" spans="1:10" s="34" customFormat="1" x14ac:dyDescent="0.3">
      <c r="A16" s="14" t="s">
        <v>374</v>
      </c>
      <c r="B16" s="50" t="e">
        <f>DGET(grond21,44,gemc)</f>
        <v>#NUM!</v>
      </c>
      <c r="C16" s="42" t="s">
        <v>371</v>
      </c>
      <c r="D16" s="43">
        <v>-1.17</v>
      </c>
      <c r="E16" s="44" t="s">
        <v>372</v>
      </c>
      <c r="F16" s="45" t="e">
        <f t="shared" si="0"/>
        <v>#NUM!</v>
      </c>
      <c r="G16" s="33"/>
      <c r="H16" s="45" t="e">
        <f t="shared" si="1"/>
        <v>#NUM!</v>
      </c>
      <c r="I16" s="33"/>
      <c r="J16" s="33"/>
    </row>
    <row r="17" spans="1:10" s="34" customFormat="1" x14ac:dyDescent="0.3">
      <c r="A17" s="52" t="s">
        <v>453</v>
      </c>
      <c r="B17" s="50" t="e">
        <f>DGET(grond21,45,gemc)</f>
        <v>#NUM!</v>
      </c>
      <c r="C17" s="42" t="s">
        <v>371</v>
      </c>
      <c r="D17" s="43">
        <v>7.76</v>
      </c>
      <c r="E17" s="44" t="s">
        <v>372</v>
      </c>
      <c r="F17" s="45" t="e">
        <f t="shared" si="0"/>
        <v>#NUM!</v>
      </c>
      <c r="G17" s="33"/>
      <c r="H17" s="45" t="e">
        <f t="shared" si="1"/>
        <v>#NUM!</v>
      </c>
      <c r="I17" s="33"/>
      <c r="J17" s="33"/>
    </row>
    <row r="18" spans="1:10" s="34" customFormat="1" x14ac:dyDescent="0.3">
      <c r="A18" s="8" t="s">
        <v>454</v>
      </c>
      <c r="B18" s="50" t="e">
        <f>DGET(grond21,46,gemc)</f>
        <v>#NUM!</v>
      </c>
      <c r="C18" s="42" t="s">
        <v>371</v>
      </c>
      <c r="D18" s="43">
        <v>12.18</v>
      </c>
      <c r="E18" s="44" t="s">
        <v>372</v>
      </c>
      <c r="F18" s="45" t="e">
        <f t="shared" si="0"/>
        <v>#NUM!</v>
      </c>
      <c r="G18" s="33"/>
      <c r="H18" s="45" t="e">
        <f t="shared" si="1"/>
        <v>#NUM!</v>
      </c>
      <c r="I18" s="33"/>
      <c r="J18" s="33"/>
    </row>
    <row r="19" spans="1:10" s="34" customFormat="1" x14ac:dyDescent="0.3">
      <c r="A19" s="51" t="s">
        <v>455</v>
      </c>
      <c r="B19" s="50" t="e">
        <f>DGET(grond21,47,gemc)</f>
        <v>#NUM!</v>
      </c>
      <c r="C19" s="42" t="s">
        <v>371</v>
      </c>
      <c r="D19" s="43">
        <v>0.59</v>
      </c>
      <c r="E19" s="44" t="s">
        <v>372</v>
      </c>
      <c r="F19" s="45" t="e">
        <f t="shared" si="0"/>
        <v>#NUM!</v>
      </c>
      <c r="G19" s="33"/>
      <c r="H19" s="45" t="e">
        <f t="shared" si="1"/>
        <v>#NUM!</v>
      </c>
      <c r="I19" s="33"/>
      <c r="J19" s="33"/>
    </row>
    <row r="20" spans="1:10" s="34" customFormat="1" x14ac:dyDescent="0.3">
      <c r="A20" s="8" t="s">
        <v>378</v>
      </c>
      <c r="B20" s="50" t="e">
        <f>DGET(grond21,48,gemc)</f>
        <v>#NUM!</v>
      </c>
      <c r="C20" s="42" t="s">
        <v>371</v>
      </c>
      <c r="D20" s="43">
        <v>2.33</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-17.170000000000002</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-6.08</v>
      </c>
      <c r="E22" s="44" t="s">
        <v>372</v>
      </c>
      <c r="F22" s="45" t="e">
        <f t="shared" si="0"/>
        <v>#NUM!</v>
      </c>
      <c r="G22" s="33"/>
      <c r="H22" s="45" t="e">
        <f t="shared" si="1"/>
        <v>#NUM!</v>
      </c>
      <c r="I22" s="33"/>
      <c r="J22" s="33"/>
    </row>
    <row r="23" spans="1:10" s="34" customFormat="1" x14ac:dyDescent="0.3">
      <c r="A23" s="36" t="s">
        <v>381</v>
      </c>
      <c r="B23" s="50" t="e">
        <f>DGET(grond21,51,gemc)</f>
        <v>#NUM!</v>
      </c>
      <c r="C23" s="42" t="s">
        <v>371</v>
      </c>
      <c r="D23" s="43">
        <v>-2.84</v>
      </c>
      <c r="E23" s="44" t="s">
        <v>372</v>
      </c>
      <c r="F23" s="45" t="e">
        <f t="shared" si="0"/>
        <v>#NUM!</v>
      </c>
      <c r="G23" s="33"/>
      <c r="H23" s="45" t="e">
        <f t="shared" si="1"/>
        <v>#NUM!</v>
      </c>
      <c r="I23" s="33"/>
      <c r="J23" s="33"/>
    </row>
    <row r="24" spans="1:10" s="34" customFormat="1" x14ac:dyDescent="0.3">
      <c r="A24" s="36" t="s">
        <v>456</v>
      </c>
      <c r="B24" s="50" t="e">
        <f>DGET(grond21,52,gemc)</f>
        <v>#NUM!</v>
      </c>
      <c r="C24" s="42" t="s">
        <v>371</v>
      </c>
      <c r="D24" s="43">
        <v>-7.21</v>
      </c>
      <c r="E24" s="44" t="s">
        <v>372</v>
      </c>
      <c r="F24" s="45" t="e">
        <f t="shared" si="0"/>
        <v>#NUM!</v>
      </c>
      <c r="G24" s="33"/>
      <c r="H24" s="45" t="e">
        <f t="shared" si="1"/>
        <v>#NUM!</v>
      </c>
      <c r="I24" s="33"/>
      <c r="J24" s="33"/>
    </row>
    <row r="25" spans="1:10" s="34" customFormat="1" x14ac:dyDescent="0.3">
      <c r="A25" s="8" t="s">
        <v>383</v>
      </c>
      <c r="B25" s="50" t="e">
        <f>DGET(grond21,53,gemc)</f>
        <v>#NUM!</v>
      </c>
      <c r="C25" s="42" t="s">
        <v>371</v>
      </c>
      <c r="D25" s="43">
        <v>-4.3</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J35"/>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463</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464</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-60</v>
      </c>
      <c r="C8" s="33"/>
      <c r="D8" s="33"/>
      <c r="E8" s="33"/>
      <c r="F8" s="33"/>
      <c r="G8" s="33"/>
      <c r="H8" s="33"/>
      <c r="I8" s="33"/>
      <c r="J8" s="33"/>
    </row>
    <row r="9" spans="1:10" s="34" customFormat="1" x14ac:dyDescent="0.3">
      <c r="A9" s="33" t="s">
        <v>364</v>
      </c>
      <c r="B9" s="38" t="s">
        <v>465</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403</v>
      </c>
      <c r="B14" s="50" t="e">
        <f>DGET(grond21,16,gemc)</f>
        <v>#NUM!</v>
      </c>
      <c r="C14" s="42" t="s">
        <v>371</v>
      </c>
      <c r="D14" s="43">
        <v>-0.24</v>
      </c>
      <c r="E14" s="44" t="s">
        <v>372</v>
      </c>
      <c r="F14" s="45" t="e">
        <f t="shared" ref="F14:F21" si="0">B14*D14</f>
        <v>#NUM!</v>
      </c>
      <c r="G14" s="33"/>
      <c r="H14" s="45" t="e">
        <f t="shared" ref="H14:H21" si="1">F14*$B$4</f>
        <v>#NUM!</v>
      </c>
      <c r="I14" s="33"/>
      <c r="J14" s="33"/>
    </row>
    <row r="15" spans="1:10" s="34" customFormat="1" x14ac:dyDescent="0.3">
      <c r="A15" s="8" t="s">
        <v>466</v>
      </c>
      <c r="B15" s="50" t="e">
        <f>DGET(grond21,75,gemc)</f>
        <v>#NUM!</v>
      </c>
      <c r="C15" s="42" t="s">
        <v>371</v>
      </c>
      <c r="D15" s="43">
        <v>-8.86</v>
      </c>
      <c r="E15" s="44" t="s">
        <v>372</v>
      </c>
      <c r="F15" s="45" t="e">
        <f t="shared" si="0"/>
        <v>#NUM!</v>
      </c>
      <c r="G15" s="33"/>
      <c r="H15" s="45" t="e">
        <f t="shared" si="1"/>
        <v>#NUM!</v>
      </c>
      <c r="I15" s="33"/>
      <c r="J15" s="33"/>
    </row>
    <row r="16" spans="1:10" s="34" customFormat="1" x14ac:dyDescent="0.3">
      <c r="A16" s="8" t="s">
        <v>467</v>
      </c>
      <c r="B16" s="50" t="e">
        <f>DGET(grond21,27,gemc)</f>
        <v>#NUM!</v>
      </c>
      <c r="C16" s="42" t="s">
        <v>371</v>
      </c>
      <c r="D16" s="43">
        <v>-8.85</v>
      </c>
      <c r="E16" s="44" t="s">
        <v>372</v>
      </c>
      <c r="F16" s="45" t="e">
        <f t="shared" si="0"/>
        <v>#NUM!</v>
      </c>
      <c r="G16" s="33"/>
      <c r="H16" s="45" t="e">
        <f t="shared" si="1"/>
        <v>#NUM!</v>
      </c>
      <c r="I16" s="33"/>
      <c r="J16" s="33"/>
    </row>
    <row r="17" spans="1:10" s="34" customFormat="1" x14ac:dyDescent="0.3">
      <c r="A17" s="8" t="s">
        <v>468</v>
      </c>
      <c r="B17" s="50" t="e">
        <f>DGET(grond21,28,gemc)</f>
        <v>#NUM!</v>
      </c>
      <c r="C17" s="42" t="s">
        <v>371</v>
      </c>
      <c r="D17" s="43">
        <v>-8.86</v>
      </c>
      <c r="E17" s="44" t="s">
        <v>372</v>
      </c>
      <c r="F17" s="45" t="e">
        <f t="shared" si="0"/>
        <v>#NUM!</v>
      </c>
      <c r="G17" s="33"/>
      <c r="H17" s="45" t="e">
        <f t="shared" si="1"/>
        <v>#NUM!</v>
      </c>
      <c r="I17" s="33"/>
      <c r="J17" s="33"/>
    </row>
    <row r="18" spans="1:10" s="34" customFormat="1" x14ac:dyDescent="0.3">
      <c r="A18" s="8" t="s">
        <v>469</v>
      </c>
      <c r="B18" s="50" t="e">
        <f>DGET(grond21,79,gemc)</f>
        <v>#NUM!</v>
      </c>
      <c r="C18" s="42" t="s">
        <v>371</v>
      </c>
      <c r="D18" s="43">
        <v>-2.29</v>
      </c>
      <c r="E18" s="44" t="s">
        <v>372</v>
      </c>
      <c r="F18" s="45" t="e">
        <f t="shared" si="0"/>
        <v>#NUM!</v>
      </c>
      <c r="G18" s="33"/>
      <c r="H18" s="45" t="e">
        <f t="shared" si="1"/>
        <v>#NUM!</v>
      </c>
      <c r="I18" s="33"/>
      <c r="J18" s="33"/>
    </row>
    <row r="19" spans="1:10" s="34" customFormat="1" x14ac:dyDescent="0.3">
      <c r="A19" s="8" t="s">
        <v>387</v>
      </c>
      <c r="B19" s="50" t="e">
        <f>DGET(grond21,5,gemc)</f>
        <v>#NUM!</v>
      </c>
      <c r="C19" s="42" t="s">
        <v>371</v>
      </c>
      <c r="D19" s="43">
        <v>-0.69</v>
      </c>
      <c r="E19" s="44" t="s">
        <v>372</v>
      </c>
      <c r="F19" s="45" t="e">
        <f t="shared" si="0"/>
        <v>#NUM!</v>
      </c>
      <c r="G19" s="33"/>
      <c r="H19" s="45" t="e">
        <f t="shared" si="1"/>
        <v>#NUM!</v>
      </c>
      <c r="I19" s="33"/>
      <c r="J19" s="33"/>
    </row>
    <row r="20" spans="1:10" s="34" customFormat="1" x14ac:dyDescent="0.3">
      <c r="A20" s="8" t="s">
        <v>470</v>
      </c>
      <c r="B20" s="50" t="e">
        <f>DGET(grond21,14,gemc)</f>
        <v>#NUM!</v>
      </c>
      <c r="C20" s="42" t="s">
        <v>371</v>
      </c>
      <c r="D20" s="43">
        <v>-0.6</v>
      </c>
      <c r="E20" s="44" t="s">
        <v>372</v>
      </c>
      <c r="F20" s="45" t="e">
        <f t="shared" si="0"/>
        <v>#NUM!</v>
      </c>
      <c r="G20" s="33"/>
      <c r="H20" s="45" t="e">
        <f t="shared" si="1"/>
        <v>#NUM!</v>
      </c>
      <c r="I20" s="33"/>
      <c r="J20" s="33"/>
    </row>
    <row r="21" spans="1:10" s="34" customFormat="1" x14ac:dyDescent="0.3">
      <c r="A21" s="8" t="s">
        <v>392</v>
      </c>
      <c r="B21" s="50" t="e">
        <f>DGET(grond21,15,gemc)</f>
        <v>#NUM!</v>
      </c>
      <c r="C21" s="42" t="s">
        <v>371</v>
      </c>
      <c r="D21" s="43">
        <v>-0.83</v>
      </c>
      <c r="E21" s="44" t="s">
        <v>372</v>
      </c>
      <c r="F21" s="45" t="e">
        <f t="shared" si="0"/>
        <v>#NUM!</v>
      </c>
      <c r="G21" s="33"/>
      <c r="H21" s="45" t="e">
        <f t="shared" si="1"/>
        <v>#NUM!</v>
      </c>
      <c r="I21" s="33"/>
      <c r="J21" s="33"/>
    </row>
    <row r="22" spans="1:10" s="34" customFormat="1" ht="12.75" customHeight="1" x14ac:dyDescent="0.3">
      <c r="A22" s="33"/>
      <c r="B22" s="33"/>
      <c r="C22" s="33"/>
      <c r="D22" s="33"/>
      <c r="E22" s="33"/>
      <c r="F22" s="33"/>
      <c r="G22" s="33"/>
      <c r="H22" s="33"/>
      <c r="I22" s="33"/>
      <c r="J22" s="33"/>
    </row>
    <row r="23" spans="1:10" s="34" customFormat="1" x14ac:dyDescent="0.3">
      <c r="A23" s="46" t="s">
        <v>384</v>
      </c>
      <c r="B23" s="33"/>
      <c r="C23" s="33"/>
      <c r="D23" s="33"/>
      <c r="E23" s="33"/>
      <c r="F23" s="33"/>
      <c r="G23" s="33"/>
      <c r="H23" s="47" t="e">
        <f>SUM(H14:H21)</f>
        <v>#NUM!</v>
      </c>
      <c r="I23" s="33"/>
      <c r="J23" s="33"/>
    </row>
    <row r="24" spans="1:10" s="48" customFormat="1" ht="13.2" x14ac:dyDescent="0.25"/>
    <row r="25" spans="1:10" s="48" customFormat="1" ht="13.2" x14ac:dyDescent="0.25"/>
    <row r="35" spans="6:6" x14ac:dyDescent="0.3">
      <c r="F35"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471</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-34.299999999999997</v>
      </c>
      <c r="C8" s="33"/>
      <c r="D8" s="33"/>
      <c r="E8" s="33"/>
      <c r="F8" s="33"/>
      <c r="G8" s="33"/>
      <c r="H8" s="33"/>
      <c r="I8" s="33"/>
      <c r="J8" s="33"/>
    </row>
    <row r="9" spans="1:10" s="34" customFormat="1" x14ac:dyDescent="0.3">
      <c r="A9" s="33" t="s">
        <v>364</v>
      </c>
      <c r="B9" s="38" t="s">
        <v>472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-4.21</v>
      </c>
      <c r="E14" s="44" t="s">
        <v>372</v>
      </c>
      <c r="F14" s="45" t="e">
        <f t="shared" ref="F14:F25" si="0">B14*D14</f>
        <v>#NUM!</v>
      </c>
      <c r="G14" s="33"/>
      <c r="H14" s="45" t="e">
        <f t="shared" ref="H14:H25" si="1">F14*$B$4</f>
        <v>#NUM!</v>
      </c>
      <c r="I14" s="33"/>
      <c r="J14" s="33"/>
    </row>
    <row r="15" spans="1:10" s="34" customFormat="1" x14ac:dyDescent="0.3">
      <c r="A15" s="14" t="s">
        <v>373</v>
      </c>
      <c r="B15" s="50" t="e">
        <f>DGET(grond21,42,gemc)</f>
        <v>#NUM!</v>
      </c>
      <c r="C15" s="42" t="s">
        <v>371</v>
      </c>
      <c r="D15" s="43">
        <v>-5.83</v>
      </c>
      <c r="E15" s="44" t="s">
        <v>372</v>
      </c>
      <c r="F15" s="45" t="e">
        <f t="shared" si="0"/>
        <v>#NUM!</v>
      </c>
      <c r="G15" s="33"/>
      <c r="H15" s="45" t="e">
        <f t="shared" si="1"/>
        <v>#NUM!</v>
      </c>
      <c r="I15" s="33"/>
      <c r="J15" s="33"/>
    </row>
    <row r="16" spans="1:10" s="34" customFormat="1" x14ac:dyDescent="0.3">
      <c r="A16" s="14" t="s">
        <v>374</v>
      </c>
      <c r="B16" s="50" t="e">
        <f>DGET(grond21,44,gemc)</f>
        <v>#NUM!</v>
      </c>
      <c r="C16" s="42" t="s">
        <v>371</v>
      </c>
      <c r="D16" s="43">
        <v>-2.29</v>
      </c>
      <c r="E16" s="44" t="s">
        <v>372</v>
      </c>
      <c r="F16" s="45" t="e">
        <f t="shared" si="0"/>
        <v>#NUM!</v>
      </c>
      <c r="G16" s="33"/>
      <c r="H16" s="45" t="e">
        <f t="shared" si="1"/>
        <v>#NUM!</v>
      </c>
      <c r="I16" s="33"/>
      <c r="J16" s="33"/>
    </row>
    <row r="17" spans="1:10" s="34" customFormat="1" x14ac:dyDescent="0.3">
      <c r="A17" s="52" t="s">
        <v>453</v>
      </c>
      <c r="B17" s="50" t="e">
        <f>DGET(grond21,45,gemc)</f>
        <v>#NUM!</v>
      </c>
      <c r="C17" s="42" t="s">
        <v>371</v>
      </c>
      <c r="D17" s="43">
        <v>15.21</v>
      </c>
      <c r="E17" s="44" t="s">
        <v>372</v>
      </c>
      <c r="F17" s="45" t="e">
        <f t="shared" si="0"/>
        <v>#NUM!</v>
      </c>
      <c r="G17" s="33"/>
      <c r="H17" s="45" t="e">
        <f t="shared" si="1"/>
        <v>#NUM!</v>
      </c>
      <c r="I17" s="33"/>
      <c r="J17" s="33"/>
    </row>
    <row r="18" spans="1:10" s="34" customFormat="1" x14ac:dyDescent="0.3">
      <c r="A18" s="8" t="s">
        <v>454</v>
      </c>
      <c r="B18" s="50" t="e">
        <f>DGET(grond21,46,gemc)</f>
        <v>#NUM!</v>
      </c>
      <c r="C18" s="42" t="s">
        <v>371</v>
      </c>
      <c r="D18" s="43">
        <v>23.88</v>
      </c>
      <c r="E18" s="44" t="s">
        <v>372</v>
      </c>
      <c r="F18" s="45" t="e">
        <f t="shared" si="0"/>
        <v>#NUM!</v>
      </c>
      <c r="G18" s="33"/>
      <c r="H18" s="45" t="e">
        <f t="shared" si="1"/>
        <v>#NUM!</v>
      </c>
      <c r="I18" s="33"/>
      <c r="J18" s="33"/>
    </row>
    <row r="19" spans="1:10" s="34" customFormat="1" x14ac:dyDescent="0.3">
      <c r="A19" s="51" t="s">
        <v>455</v>
      </c>
      <c r="B19" s="50" t="e">
        <f>DGET(grond21,47,gemc)</f>
        <v>#NUM!</v>
      </c>
      <c r="C19" s="42" t="s">
        <v>371</v>
      </c>
      <c r="D19" s="43">
        <v>1.17</v>
      </c>
      <c r="E19" s="44" t="s">
        <v>372</v>
      </c>
      <c r="F19" s="45" t="e">
        <f t="shared" si="0"/>
        <v>#NUM!</v>
      </c>
      <c r="G19" s="33"/>
      <c r="H19" s="45" t="e">
        <f t="shared" si="1"/>
        <v>#NUM!</v>
      </c>
      <c r="I19" s="33"/>
      <c r="J19" s="33"/>
    </row>
    <row r="20" spans="1:10" s="34" customFormat="1" x14ac:dyDescent="0.3">
      <c r="A20" s="8" t="s">
        <v>378</v>
      </c>
      <c r="B20" s="50" t="e">
        <f>DGET(grond21,48,gemc)</f>
        <v>#NUM!</v>
      </c>
      <c r="C20" s="42" t="s">
        <v>371</v>
      </c>
      <c r="D20" s="43">
        <v>4.5599999999999996</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-33.67</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-11.92</v>
      </c>
      <c r="E22" s="44" t="s">
        <v>372</v>
      </c>
      <c r="F22" s="45" t="e">
        <f t="shared" si="0"/>
        <v>#NUM!</v>
      </c>
      <c r="G22" s="33"/>
      <c r="H22" s="45" t="e">
        <f t="shared" si="1"/>
        <v>#NUM!</v>
      </c>
      <c r="I22" s="33"/>
      <c r="J22" s="33"/>
    </row>
    <row r="23" spans="1:10" s="34" customFormat="1" x14ac:dyDescent="0.3">
      <c r="A23" s="36" t="s">
        <v>381</v>
      </c>
      <c r="B23" s="50" t="e">
        <f>DGET(grond21,51,gemc)</f>
        <v>#NUM!</v>
      </c>
      <c r="C23" s="42" t="s">
        <v>371</v>
      </c>
      <c r="D23" s="43">
        <v>-5.68</v>
      </c>
      <c r="E23" s="44" t="s">
        <v>372</v>
      </c>
      <c r="F23" s="45" t="e">
        <f t="shared" si="0"/>
        <v>#NUM!</v>
      </c>
      <c r="G23" s="33"/>
      <c r="H23" s="45" t="e">
        <f t="shared" si="1"/>
        <v>#NUM!</v>
      </c>
      <c r="I23" s="33"/>
      <c r="J23" s="33"/>
    </row>
    <row r="24" spans="1:10" s="34" customFormat="1" x14ac:dyDescent="0.3">
      <c r="A24" s="36" t="s">
        <v>456</v>
      </c>
      <c r="B24" s="50" t="e">
        <f>DGET(grond21,52,gemc)</f>
        <v>#NUM!</v>
      </c>
      <c r="C24" s="42" t="s">
        <v>371</v>
      </c>
      <c r="D24" s="43">
        <v>-14.31</v>
      </c>
      <c r="E24" s="44" t="s">
        <v>372</v>
      </c>
      <c r="F24" s="45" t="e">
        <f t="shared" si="0"/>
        <v>#NUM!</v>
      </c>
      <c r="G24" s="33"/>
      <c r="H24" s="45" t="e">
        <f t="shared" si="1"/>
        <v>#NUM!</v>
      </c>
      <c r="I24" s="33"/>
      <c r="J24" s="33"/>
    </row>
    <row r="25" spans="1:10" s="34" customFormat="1" x14ac:dyDescent="0.3">
      <c r="A25" s="8" t="s">
        <v>383</v>
      </c>
      <c r="B25" s="50" t="e">
        <f>DGET(grond21,53,gemc)</f>
        <v>#NUM!</v>
      </c>
      <c r="C25" s="42" t="s">
        <v>371</v>
      </c>
      <c r="D25" s="43">
        <v>-8.39</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J37"/>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473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-11.7</v>
      </c>
      <c r="C8" s="33"/>
      <c r="D8" s="33"/>
      <c r="E8" s="33"/>
      <c r="F8" s="33"/>
      <c r="G8" s="33"/>
      <c r="H8" s="33"/>
      <c r="I8" s="33"/>
      <c r="J8" s="33"/>
    </row>
    <row r="9" spans="1:10" s="34" customFormat="1" x14ac:dyDescent="0.3">
      <c r="A9" s="33" t="s">
        <v>364</v>
      </c>
      <c r="B9" s="38" t="s">
        <v>474</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-0.03</v>
      </c>
      <c r="E14" s="44" t="s">
        <v>372</v>
      </c>
      <c r="F14" s="45" t="e">
        <f t="shared" ref="F14:F23" si="0">B14*D14</f>
        <v>#NUM!</v>
      </c>
      <c r="G14" s="33"/>
      <c r="H14" s="45" t="e">
        <f t="shared" ref="H14:H23" si="1">F14*$B$4</f>
        <v>#NUM!</v>
      </c>
      <c r="I14" s="33"/>
      <c r="J14" s="33"/>
    </row>
    <row r="15" spans="1:10" s="34" customFormat="1" x14ac:dyDescent="0.3">
      <c r="A15" s="14" t="s">
        <v>475</v>
      </c>
      <c r="B15" s="50" t="e">
        <f>DGET(grond21,72,gemc)</f>
        <v>#NUM!</v>
      </c>
      <c r="C15" s="42" t="s">
        <v>371</v>
      </c>
      <c r="D15" s="43">
        <v>-21.95</v>
      </c>
      <c r="E15" s="44" t="s">
        <v>372</v>
      </c>
      <c r="F15" s="45" t="e">
        <f t="shared" si="0"/>
        <v>#NUM!</v>
      </c>
      <c r="G15" s="33"/>
      <c r="H15" s="45" t="e">
        <f t="shared" si="1"/>
        <v>#NUM!</v>
      </c>
      <c r="I15" s="33"/>
      <c r="J15" s="33"/>
    </row>
    <row r="16" spans="1:10" s="34" customFormat="1" x14ac:dyDescent="0.3">
      <c r="A16" s="14" t="s">
        <v>476</v>
      </c>
      <c r="B16" s="50" t="e">
        <f>DGET(grond21,7,gemc)</f>
        <v>#NUM!</v>
      </c>
      <c r="C16" s="42" t="s">
        <v>371</v>
      </c>
      <c r="D16" s="43">
        <v>-0.1</v>
      </c>
      <c r="E16" s="44" t="s">
        <v>372</v>
      </c>
      <c r="F16" s="45" t="e">
        <f t="shared" si="0"/>
        <v>#NUM!</v>
      </c>
      <c r="G16" s="33"/>
      <c r="H16" s="45" t="e">
        <f t="shared" si="1"/>
        <v>#NUM!</v>
      </c>
      <c r="I16" s="33"/>
      <c r="J16" s="33"/>
    </row>
    <row r="17" spans="1:10" s="34" customFormat="1" x14ac:dyDescent="0.3">
      <c r="A17" s="52" t="s">
        <v>477</v>
      </c>
      <c r="B17" s="50" t="e">
        <f>DGET(grond21,10,gemc)</f>
        <v>#NUM!</v>
      </c>
      <c r="C17" s="42" t="s">
        <v>371</v>
      </c>
      <c r="D17" s="43">
        <v>-1.06</v>
      </c>
      <c r="E17" s="44" t="s">
        <v>372</v>
      </c>
      <c r="F17" s="45" t="e">
        <f t="shared" si="0"/>
        <v>#NUM!</v>
      </c>
      <c r="G17" s="33"/>
      <c r="H17" s="45" t="e">
        <f t="shared" si="1"/>
        <v>#NUM!</v>
      </c>
      <c r="I17" s="33"/>
      <c r="J17" s="33"/>
    </row>
    <row r="18" spans="1:10" s="34" customFormat="1" x14ac:dyDescent="0.3">
      <c r="A18" s="8" t="s">
        <v>391</v>
      </c>
      <c r="B18" s="50" t="e">
        <f>DGET(grond21,13,gemc)</f>
        <v>#NUM!</v>
      </c>
      <c r="C18" s="42" t="s">
        <v>371</v>
      </c>
      <c r="D18" s="43">
        <v>-0.14000000000000001</v>
      </c>
      <c r="E18" s="44" t="s">
        <v>372</v>
      </c>
      <c r="F18" s="45" t="e">
        <f t="shared" si="0"/>
        <v>#NUM!</v>
      </c>
      <c r="G18" s="33"/>
      <c r="H18" s="45" t="e">
        <f t="shared" si="1"/>
        <v>#NUM!</v>
      </c>
      <c r="I18" s="33"/>
      <c r="J18" s="33"/>
    </row>
    <row r="19" spans="1:10" s="34" customFormat="1" x14ac:dyDescent="0.3">
      <c r="A19" s="51" t="s">
        <v>392</v>
      </c>
      <c r="B19" s="50" t="e">
        <f>DGET(grond21,15,gemc)</f>
        <v>#NUM!</v>
      </c>
      <c r="C19" s="42" t="s">
        <v>371</v>
      </c>
      <c r="D19" s="43">
        <v>-0.03</v>
      </c>
      <c r="E19" s="44" t="s">
        <v>372</v>
      </c>
      <c r="F19" s="45" t="e">
        <f t="shared" si="0"/>
        <v>#NUM!</v>
      </c>
      <c r="G19" s="33"/>
      <c r="H19" s="45" t="e">
        <f t="shared" si="1"/>
        <v>#NUM!</v>
      </c>
      <c r="I19" s="33"/>
      <c r="J19" s="33"/>
    </row>
    <row r="20" spans="1:10" s="34" customFormat="1" x14ac:dyDescent="0.3">
      <c r="A20" s="8" t="s">
        <v>478</v>
      </c>
      <c r="B20" s="50" t="e">
        <f>DGET(grond21,30,gemc)</f>
        <v>#NUM!</v>
      </c>
      <c r="C20" s="42" t="s">
        <v>371</v>
      </c>
      <c r="D20" s="43">
        <v>0.06</v>
      </c>
      <c r="E20" s="44" t="s">
        <v>372</v>
      </c>
      <c r="F20" s="45" t="e">
        <f t="shared" si="0"/>
        <v>#NUM!</v>
      </c>
      <c r="G20" s="33"/>
      <c r="H20" s="45" t="e">
        <f t="shared" si="1"/>
        <v>#NUM!</v>
      </c>
      <c r="I20" s="33"/>
      <c r="J20" s="33"/>
    </row>
    <row r="21" spans="1:10" s="34" customFormat="1" x14ac:dyDescent="0.3">
      <c r="A21" s="36" t="s">
        <v>383</v>
      </c>
      <c r="B21" s="50" t="e">
        <f>DGET(grond21,53,gemc)</f>
        <v>#NUM!</v>
      </c>
      <c r="C21" s="42" t="s">
        <v>371</v>
      </c>
      <c r="D21" s="43">
        <v>-0.73</v>
      </c>
      <c r="E21" s="44" t="s">
        <v>372</v>
      </c>
      <c r="F21" s="45" t="e">
        <f t="shared" si="0"/>
        <v>#NUM!</v>
      </c>
      <c r="G21" s="33"/>
      <c r="H21" s="45" t="e">
        <f t="shared" si="1"/>
        <v>#NUM!</v>
      </c>
      <c r="I21" s="33"/>
      <c r="J21" s="33"/>
    </row>
    <row r="22" spans="1:10" s="34" customFormat="1" x14ac:dyDescent="0.3">
      <c r="A22" s="36" t="s">
        <v>479</v>
      </c>
      <c r="B22" s="50" t="e">
        <f>DGET(grond21,54,gemc)</f>
        <v>#NUM!</v>
      </c>
      <c r="C22" s="42" t="s">
        <v>371</v>
      </c>
      <c r="D22" s="43">
        <v>-4</v>
      </c>
      <c r="E22" s="44" t="s">
        <v>372</v>
      </c>
      <c r="F22" s="45" t="e">
        <f t="shared" si="0"/>
        <v>#NUM!</v>
      </c>
      <c r="G22" s="33"/>
      <c r="H22" s="45" t="e">
        <f t="shared" si="1"/>
        <v>#NUM!</v>
      </c>
      <c r="I22" s="33"/>
      <c r="J22" s="33"/>
    </row>
    <row r="23" spans="1:10" s="34" customFormat="1" x14ac:dyDescent="0.3">
      <c r="A23" s="36" t="s">
        <v>395</v>
      </c>
      <c r="B23" s="50" t="e">
        <f>DGET(grond21,55,gemc)</f>
        <v>#NUM!</v>
      </c>
      <c r="C23" s="42" t="s">
        <v>371</v>
      </c>
      <c r="D23" s="43">
        <v>-1.17</v>
      </c>
      <c r="E23" s="44" t="s">
        <v>372</v>
      </c>
      <c r="F23" s="45" t="e">
        <f t="shared" si="0"/>
        <v>#NUM!</v>
      </c>
      <c r="G23" s="33"/>
      <c r="H23" s="45" t="e">
        <f t="shared" si="1"/>
        <v>#NUM!</v>
      </c>
      <c r="I23" s="33"/>
      <c r="J23" s="33"/>
    </row>
    <row r="24" spans="1:10" s="34" customFormat="1" ht="12.75" customHeight="1" x14ac:dyDescent="0.3">
      <c r="A24" s="33"/>
      <c r="B24" s="33"/>
      <c r="C24" s="33"/>
      <c r="D24" s="33"/>
      <c r="E24" s="33"/>
      <c r="F24" s="33"/>
      <c r="G24" s="33"/>
      <c r="H24" s="33"/>
      <c r="I24" s="33"/>
      <c r="J24" s="33"/>
    </row>
    <row r="25" spans="1:10" s="34" customFormat="1" x14ac:dyDescent="0.3">
      <c r="A25" s="46" t="s">
        <v>384</v>
      </c>
      <c r="B25" s="33"/>
      <c r="C25" s="33"/>
      <c r="D25" s="33"/>
      <c r="E25" s="33"/>
      <c r="F25" s="33"/>
      <c r="G25" s="33"/>
      <c r="H25" s="47" t="e">
        <f>SUM(H14:H23)</f>
        <v>#NUM!</v>
      </c>
      <c r="I25" s="33"/>
      <c r="J25" s="33"/>
    </row>
    <row r="26" spans="1:10" s="48" customFormat="1" ht="13.2" x14ac:dyDescent="0.25"/>
    <row r="27" spans="1:10" s="48" customFormat="1" ht="13.2" x14ac:dyDescent="0.25"/>
    <row r="37" spans="6:6" x14ac:dyDescent="0.3">
      <c r="F37"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7"/>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3.88671875" customWidth="1"/>
    <col min="9" max="1024" width="9.109375" customWidth="1"/>
  </cols>
  <sheetData>
    <row r="1" spans="1:10" ht="16.2" x14ac:dyDescent="0.3">
      <c r="A1" s="91" t="s">
        <v>359</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s="58" customFormat="1" x14ac:dyDescent="0.3">
      <c r="A6" s="56" t="s">
        <v>442</v>
      </c>
      <c r="B6" s="57"/>
      <c r="C6" s="57"/>
      <c r="D6" s="57"/>
    </row>
    <row r="7" spans="1:10" s="58" customFormat="1" x14ac:dyDescent="0.3"/>
    <row r="8" spans="1:10" s="58" customFormat="1" x14ac:dyDescent="0.3">
      <c r="A8" s="58" t="s">
        <v>363</v>
      </c>
      <c r="B8" s="59">
        <v>-6.2039999999999997</v>
      </c>
    </row>
    <row r="9" spans="1:10" s="58" customFormat="1" x14ac:dyDescent="0.3">
      <c r="A9" s="58" t="s">
        <v>364</v>
      </c>
      <c r="B9" s="38" t="s">
        <v>480</v>
      </c>
      <c r="C9" s="57"/>
    </row>
    <row r="10" spans="1:10" s="58" customFormat="1" x14ac:dyDescent="0.3"/>
    <row r="11" spans="1:10" s="58" customFormat="1" x14ac:dyDescent="0.3"/>
    <row r="12" spans="1:10" s="58" customFormat="1" x14ac:dyDescent="0.3">
      <c r="A12" s="56" t="s">
        <v>365</v>
      </c>
    </row>
    <row r="13" spans="1:10" s="58" customFormat="1" x14ac:dyDescent="0.3">
      <c r="A13" s="56"/>
      <c r="B13" s="61" t="s">
        <v>366</v>
      </c>
      <c r="D13" s="62" t="s">
        <v>367</v>
      </c>
      <c r="F13" s="62" t="s">
        <v>368</v>
      </c>
      <c r="H13" s="62" t="s">
        <v>369</v>
      </c>
    </row>
    <row r="14" spans="1:10" s="58" customFormat="1" x14ac:dyDescent="0.3">
      <c r="A14" s="36" t="s">
        <v>452</v>
      </c>
      <c r="B14" s="50" t="e">
        <f>DGET(grond21,70,gemc)</f>
        <v>#NUM!</v>
      </c>
      <c r="C14" s="65" t="s">
        <v>371</v>
      </c>
      <c r="D14" s="43">
        <v>-0.73</v>
      </c>
      <c r="E14" s="67" t="s">
        <v>372</v>
      </c>
      <c r="F14" s="66" t="e">
        <f t="shared" ref="F14:F25" si="0">B14*D14</f>
        <v>#NUM!</v>
      </c>
      <c r="G14" s="66"/>
      <c r="H14" s="66" t="e">
        <f t="shared" ref="H14:H25" si="1">F14*$B$4</f>
        <v>#NUM!</v>
      </c>
    </row>
    <row r="15" spans="1:10" s="58" customFormat="1" x14ac:dyDescent="0.3">
      <c r="A15" s="36" t="s">
        <v>373</v>
      </c>
      <c r="B15" s="50" t="e">
        <f>DGET(grond21,42,gemc)</f>
        <v>#NUM!</v>
      </c>
      <c r="C15" s="65" t="s">
        <v>371</v>
      </c>
      <c r="D15" s="43">
        <v>-1.01</v>
      </c>
      <c r="E15" s="67" t="s">
        <v>372</v>
      </c>
      <c r="F15" s="66" t="e">
        <f t="shared" si="0"/>
        <v>#NUM!</v>
      </c>
      <c r="G15" s="66"/>
      <c r="H15" s="66" t="e">
        <f t="shared" si="1"/>
        <v>#NUM!</v>
      </c>
    </row>
    <row r="16" spans="1:10" s="58" customFormat="1" x14ac:dyDescent="0.3">
      <c r="A16" s="36" t="s">
        <v>374</v>
      </c>
      <c r="B16" s="50" t="e">
        <f>DGET(grond21,44,gemc)</f>
        <v>#NUM!</v>
      </c>
      <c r="C16" s="65" t="s">
        <v>371</v>
      </c>
      <c r="D16" s="43">
        <v>-0.4</v>
      </c>
      <c r="E16" s="67" t="s">
        <v>372</v>
      </c>
      <c r="F16" s="66" t="e">
        <f t="shared" si="0"/>
        <v>#NUM!</v>
      </c>
      <c r="G16" s="66"/>
      <c r="H16" s="66" t="e">
        <f t="shared" si="1"/>
        <v>#NUM!</v>
      </c>
    </row>
    <row r="17" spans="1:8" s="58" customFormat="1" x14ac:dyDescent="0.3">
      <c r="A17" s="36" t="s">
        <v>453</v>
      </c>
      <c r="B17" s="50" t="e">
        <f>DGET(grond21,45,gemc)</f>
        <v>#NUM!</v>
      </c>
      <c r="C17" s="65" t="s">
        <v>371</v>
      </c>
      <c r="D17" s="43">
        <v>2.64</v>
      </c>
      <c r="E17" s="67" t="s">
        <v>372</v>
      </c>
      <c r="F17" s="66" t="e">
        <f t="shared" si="0"/>
        <v>#NUM!</v>
      </c>
      <c r="G17" s="66"/>
      <c r="H17" s="66" t="e">
        <f t="shared" si="1"/>
        <v>#NUM!</v>
      </c>
    </row>
    <row r="18" spans="1:8" s="58" customFormat="1" x14ac:dyDescent="0.3">
      <c r="A18" s="36" t="s">
        <v>454</v>
      </c>
      <c r="B18" s="50" t="e">
        <f>DGET(grond21,46,gemc)</f>
        <v>#NUM!</v>
      </c>
      <c r="C18" s="65" t="s">
        <v>371</v>
      </c>
      <c r="D18" s="43">
        <v>4.1500000000000004</v>
      </c>
      <c r="E18" s="67" t="s">
        <v>372</v>
      </c>
      <c r="F18" s="66" t="e">
        <f t="shared" si="0"/>
        <v>#NUM!</v>
      </c>
      <c r="G18" s="66"/>
      <c r="H18" s="66" t="e">
        <f t="shared" si="1"/>
        <v>#NUM!</v>
      </c>
    </row>
    <row r="19" spans="1:8" s="58" customFormat="1" x14ac:dyDescent="0.3">
      <c r="A19" s="36" t="s">
        <v>455</v>
      </c>
      <c r="B19" s="50" t="e">
        <f>DGET(grond21,47,gemc)</f>
        <v>#NUM!</v>
      </c>
      <c r="C19" s="65" t="s">
        <v>371</v>
      </c>
      <c r="D19" s="43">
        <v>0.2</v>
      </c>
      <c r="E19" s="67" t="s">
        <v>372</v>
      </c>
      <c r="F19" s="66" t="e">
        <f t="shared" si="0"/>
        <v>#NUM!</v>
      </c>
      <c r="G19" s="66"/>
      <c r="H19" s="66" t="e">
        <f t="shared" si="1"/>
        <v>#NUM!</v>
      </c>
    </row>
    <row r="20" spans="1:8" s="58" customFormat="1" x14ac:dyDescent="0.3">
      <c r="A20" s="36" t="s">
        <v>378</v>
      </c>
      <c r="B20" s="50" t="e">
        <f>DGET(grond21,48,gemc)</f>
        <v>#NUM!</v>
      </c>
      <c r="C20" s="65" t="s">
        <v>371</v>
      </c>
      <c r="D20" s="43">
        <v>0.79</v>
      </c>
      <c r="E20" s="67" t="s">
        <v>372</v>
      </c>
      <c r="F20" s="66" t="e">
        <f t="shared" si="0"/>
        <v>#NUM!</v>
      </c>
      <c r="G20" s="66"/>
      <c r="H20" s="66" t="e">
        <f t="shared" si="1"/>
        <v>#NUM!</v>
      </c>
    </row>
    <row r="21" spans="1:8" s="58" customFormat="1" x14ac:dyDescent="0.3">
      <c r="A21" s="36" t="s">
        <v>379</v>
      </c>
      <c r="B21" s="50" t="e">
        <f>DGET(grond21,49,gemc)</f>
        <v>#NUM!</v>
      </c>
      <c r="C21" s="65" t="s">
        <v>371</v>
      </c>
      <c r="D21" s="43">
        <v>-5.85</v>
      </c>
      <c r="E21" s="67" t="s">
        <v>372</v>
      </c>
      <c r="F21" s="66" t="e">
        <f t="shared" si="0"/>
        <v>#NUM!</v>
      </c>
      <c r="G21" s="66"/>
      <c r="H21" s="66" t="e">
        <f t="shared" si="1"/>
        <v>#NUM!</v>
      </c>
    </row>
    <row r="22" spans="1:8" s="58" customFormat="1" x14ac:dyDescent="0.3">
      <c r="A22" s="36" t="s">
        <v>380</v>
      </c>
      <c r="B22" s="50" t="e">
        <f>DGET(grond21,50,gemc)</f>
        <v>#NUM!</v>
      </c>
      <c r="C22" s="65" t="s">
        <v>371</v>
      </c>
      <c r="D22" s="43">
        <v>-2.0699999999999998</v>
      </c>
      <c r="E22" s="67" t="s">
        <v>372</v>
      </c>
      <c r="F22" s="66" t="e">
        <f t="shared" si="0"/>
        <v>#NUM!</v>
      </c>
      <c r="G22" s="66"/>
      <c r="H22" s="66" t="e">
        <f t="shared" si="1"/>
        <v>#NUM!</v>
      </c>
    </row>
    <row r="23" spans="1:8" s="58" customFormat="1" x14ac:dyDescent="0.3">
      <c r="A23" s="33" t="s">
        <v>381</v>
      </c>
      <c r="B23" s="50" t="e">
        <f>DGET(grond21,51,gemc)</f>
        <v>#NUM!</v>
      </c>
      <c r="C23" s="65" t="s">
        <v>371</v>
      </c>
      <c r="D23" s="43">
        <v>-1.07</v>
      </c>
      <c r="E23" s="67" t="s">
        <v>372</v>
      </c>
      <c r="F23" s="66" t="e">
        <f t="shared" si="0"/>
        <v>#NUM!</v>
      </c>
      <c r="G23" s="66"/>
      <c r="H23" s="66" t="e">
        <f t="shared" si="1"/>
        <v>#NUM!</v>
      </c>
    </row>
    <row r="24" spans="1:8" s="58" customFormat="1" x14ac:dyDescent="0.3">
      <c r="A24" s="33" t="s">
        <v>456</v>
      </c>
      <c r="B24" s="50" t="e">
        <f>DGET(grond21,52,gemc)</f>
        <v>#NUM!</v>
      </c>
      <c r="C24" s="65" t="s">
        <v>371</v>
      </c>
      <c r="D24" s="43">
        <v>-2.82</v>
      </c>
      <c r="E24" s="67" t="s">
        <v>372</v>
      </c>
      <c r="F24" s="66" t="e">
        <f t="shared" si="0"/>
        <v>#NUM!</v>
      </c>
      <c r="G24" s="66"/>
      <c r="H24" s="66" t="e">
        <f t="shared" si="1"/>
        <v>#NUM!</v>
      </c>
    </row>
    <row r="25" spans="1:8" s="58" customFormat="1" x14ac:dyDescent="0.3">
      <c r="A25" s="33" t="s">
        <v>383</v>
      </c>
      <c r="B25" s="50" t="e">
        <f>DGET(grond21,53,gemc)</f>
        <v>#NUM!</v>
      </c>
      <c r="C25" s="65" t="s">
        <v>371</v>
      </c>
      <c r="D25" s="43">
        <v>-1.43</v>
      </c>
      <c r="E25" s="67" t="s">
        <v>372</v>
      </c>
      <c r="F25" s="66" t="e">
        <f t="shared" si="0"/>
        <v>#NUM!</v>
      </c>
      <c r="G25" s="66"/>
      <c r="H25" s="66" t="e">
        <f t="shared" si="1"/>
        <v>#NUM!</v>
      </c>
    </row>
    <row r="26" spans="1:8" s="58" customFormat="1" x14ac:dyDescent="0.3">
      <c r="F26" s="66"/>
      <c r="G26" s="66"/>
      <c r="H26" s="66"/>
    </row>
    <row r="27" spans="1:8" s="58" customFormat="1" x14ac:dyDescent="0.3">
      <c r="A27" s="68" t="s">
        <v>384</v>
      </c>
      <c r="F27" s="66"/>
      <c r="G27" s="66"/>
      <c r="H27" s="69" t="e">
        <f>SUM(H14:H25)</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25"/>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3.88671875" customWidth="1"/>
    <col min="9" max="1024" width="9.109375" customWidth="1"/>
  </cols>
  <sheetData>
    <row r="1" spans="1:10" ht="16.2" x14ac:dyDescent="0.3">
      <c r="A1" s="91" t="s">
        <v>385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s="58" customFormat="1" x14ac:dyDescent="0.3">
      <c r="A6" s="56" t="s">
        <v>438</v>
      </c>
      <c r="B6" s="57"/>
      <c r="C6" s="57"/>
      <c r="D6" s="57"/>
    </row>
    <row r="7" spans="1:10" s="58" customFormat="1" x14ac:dyDescent="0.3"/>
    <row r="8" spans="1:10" s="58" customFormat="1" x14ac:dyDescent="0.3">
      <c r="A8" s="58" t="s">
        <v>363</v>
      </c>
      <c r="B8" s="59">
        <v>-18.059999999999999</v>
      </c>
    </row>
    <row r="9" spans="1:10" s="58" customFormat="1" x14ac:dyDescent="0.3">
      <c r="A9" s="58" t="s">
        <v>364</v>
      </c>
      <c r="B9" s="38" t="s">
        <v>481</v>
      </c>
      <c r="C9" s="57"/>
    </row>
    <row r="10" spans="1:10" s="58" customFormat="1" x14ac:dyDescent="0.3"/>
    <row r="11" spans="1:10" s="58" customFormat="1" x14ac:dyDescent="0.3"/>
    <row r="12" spans="1:10" s="58" customFormat="1" x14ac:dyDescent="0.3">
      <c r="A12" s="56" t="s">
        <v>365</v>
      </c>
    </row>
    <row r="13" spans="1:10" s="58" customFormat="1" x14ac:dyDescent="0.3">
      <c r="A13" s="56"/>
      <c r="B13" s="61" t="s">
        <v>366</v>
      </c>
      <c r="D13" s="62" t="s">
        <v>367</v>
      </c>
      <c r="F13" s="62" t="s">
        <v>368</v>
      </c>
      <c r="H13" s="62" t="s">
        <v>369</v>
      </c>
    </row>
    <row r="14" spans="1:10" s="58" customFormat="1" x14ac:dyDescent="0.3">
      <c r="A14" s="63" t="s">
        <v>387</v>
      </c>
      <c r="B14" s="64" t="e">
        <f>DGET(grond21,5,gemc)</f>
        <v>#NUM!</v>
      </c>
      <c r="C14" s="65" t="s">
        <v>371</v>
      </c>
      <c r="D14" s="66">
        <v>-0.04</v>
      </c>
      <c r="E14" s="67" t="s">
        <v>372</v>
      </c>
      <c r="F14" s="66" t="e">
        <f t="shared" ref="F14:F23" si="0">B14*D14</f>
        <v>#NUM!</v>
      </c>
      <c r="G14" s="66"/>
      <c r="H14" s="66" t="e">
        <f t="shared" ref="H14:H23" si="1">F14*$B$4</f>
        <v>#NUM!</v>
      </c>
    </row>
    <row r="15" spans="1:10" s="58" customFormat="1" x14ac:dyDescent="0.3">
      <c r="A15" s="63" t="s">
        <v>475</v>
      </c>
      <c r="B15" s="64" t="e">
        <f>DGET(grond21,72,gemc)</f>
        <v>#NUM!</v>
      </c>
      <c r="C15" s="65" t="s">
        <v>371</v>
      </c>
      <c r="D15" s="66">
        <v>-32.53</v>
      </c>
      <c r="E15" s="67" t="s">
        <v>372</v>
      </c>
      <c r="F15" s="66" t="e">
        <f t="shared" si="0"/>
        <v>#NUM!</v>
      </c>
      <c r="G15" s="66"/>
      <c r="H15" s="66" t="e">
        <f t="shared" si="1"/>
        <v>#NUM!</v>
      </c>
    </row>
    <row r="16" spans="1:10" s="58" customFormat="1" x14ac:dyDescent="0.3">
      <c r="A16" s="63" t="s">
        <v>476</v>
      </c>
      <c r="B16" s="64" t="e">
        <f>DGET(grond21,7,gemc)</f>
        <v>#NUM!</v>
      </c>
      <c r="C16" s="65" t="s">
        <v>371</v>
      </c>
      <c r="D16" s="66">
        <v>-0.14000000000000001</v>
      </c>
      <c r="E16" s="67" t="s">
        <v>372</v>
      </c>
      <c r="F16" s="66" t="e">
        <f t="shared" si="0"/>
        <v>#NUM!</v>
      </c>
      <c r="G16" s="66"/>
      <c r="H16" s="66" t="e">
        <f t="shared" si="1"/>
        <v>#NUM!</v>
      </c>
    </row>
    <row r="17" spans="1:8" s="58" customFormat="1" x14ac:dyDescent="0.3">
      <c r="A17" s="63" t="s">
        <v>477</v>
      </c>
      <c r="B17" s="64" t="e">
        <f>DGET(grond21,10,gemc)</f>
        <v>#NUM!</v>
      </c>
      <c r="C17" s="65" t="s">
        <v>371</v>
      </c>
      <c r="D17" s="66">
        <v>-1.57</v>
      </c>
      <c r="E17" s="67" t="s">
        <v>372</v>
      </c>
      <c r="F17" s="66" t="e">
        <f t="shared" si="0"/>
        <v>#NUM!</v>
      </c>
      <c r="G17" s="66"/>
      <c r="H17" s="66" t="e">
        <f t="shared" si="1"/>
        <v>#NUM!</v>
      </c>
    </row>
    <row r="18" spans="1:8" s="58" customFormat="1" x14ac:dyDescent="0.3">
      <c r="A18" s="63" t="s">
        <v>391</v>
      </c>
      <c r="B18" s="64" t="e">
        <f>DGET(grond21,13,gemc)</f>
        <v>#NUM!</v>
      </c>
      <c r="C18" s="65" t="s">
        <v>371</v>
      </c>
      <c r="D18" s="66">
        <v>-0.21</v>
      </c>
      <c r="E18" s="67" t="s">
        <v>372</v>
      </c>
      <c r="F18" s="66" t="e">
        <f t="shared" si="0"/>
        <v>#NUM!</v>
      </c>
      <c r="G18" s="66"/>
      <c r="H18" s="66" t="e">
        <f t="shared" si="1"/>
        <v>#NUM!</v>
      </c>
    </row>
    <row r="19" spans="1:8" s="58" customFormat="1" x14ac:dyDescent="0.3">
      <c r="A19" s="63" t="s">
        <v>392</v>
      </c>
      <c r="B19" s="64" t="e">
        <f>DGET(grond21,15,gemc)</f>
        <v>#NUM!</v>
      </c>
      <c r="C19" s="65" t="s">
        <v>371</v>
      </c>
      <c r="D19" s="66">
        <v>-0.05</v>
      </c>
      <c r="E19" s="67" t="s">
        <v>372</v>
      </c>
      <c r="F19" s="66" t="e">
        <f t="shared" si="0"/>
        <v>#NUM!</v>
      </c>
      <c r="G19" s="66"/>
      <c r="H19" s="66" t="e">
        <f t="shared" si="1"/>
        <v>#NUM!</v>
      </c>
    </row>
    <row r="20" spans="1:8" s="58" customFormat="1" x14ac:dyDescent="0.3">
      <c r="A20" s="63" t="s">
        <v>478</v>
      </c>
      <c r="B20" s="64" t="e">
        <f>DGET(grond21,30,gemc)</f>
        <v>#NUM!</v>
      </c>
      <c r="C20" s="65" t="s">
        <v>371</v>
      </c>
      <c r="D20" s="66">
        <v>0.09</v>
      </c>
      <c r="E20" s="67" t="s">
        <v>372</v>
      </c>
      <c r="F20" s="66" t="e">
        <f t="shared" si="0"/>
        <v>#NUM!</v>
      </c>
      <c r="G20" s="66"/>
      <c r="H20" s="66" t="e">
        <f t="shared" si="1"/>
        <v>#NUM!</v>
      </c>
    </row>
    <row r="21" spans="1:8" s="58" customFormat="1" x14ac:dyDescent="0.3">
      <c r="A21" s="63" t="s">
        <v>383</v>
      </c>
      <c r="B21" s="64" t="e">
        <f>DGET(grond21,53,gemc)</f>
        <v>#NUM!</v>
      </c>
      <c r="C21" s="65" t="s">
        <v>371</v>
      </c>
      <c r="D21" s="66">
        <v>-1.06</v>
      </c>
      <c r="E21" s="67" t="s">
        <v>372</v>
      </c>
      <c r="F21" s="66" t="e">
        <f t="shared" si="0"/>
        <v>#NUM!</v>
      </c>
      <c r="G21" s="66"/>
      <c r="H21" s="66" t="e">
        <f t="shared" si="1"/>
        <v>#NUM!</v>
      </c>
    </row>
    <row r="22" spans="1:8" s="58" customFormat="1" x14ac:dyDescent="0.3">
      <c r="A22" s="63" t="s">
        <v>479</v>
      </c>
      <c r="B22" s="64" t="e">
        <f>DGET(grond21,54,gemc)</f>
        <v>#NUM!</v>
      </c>
      <c r="C22" s="65" t="s">
        <v>371</v>
      </c>
      <c r="D22" s="66">
        <v>-5.92</v>
      </c>
      <c r="E22" s="67" t="s">
        <v>372</v>
      </c>
      <c r="F22" s="66" t="e">
        <f t="shared" si="0"/>
        <v>#NUM!</v>
      </c>
      <c r="G22" s="66"/>
      <c r="H22" s="66" t="e">
        <f t="shared" si="1"/>
        <v>#NUM!</v>
      </c>
    </row>
    <row r="23" spans="1:8" s="58" customFormat="1" x14ac:dyDescent="0.3">
      <c r="A23" s="63" t="s">
        <v>395</v>
      </c>
      <c r="B23" s="64" t="e">
        <f>DGET(grond21,55,gemc)</f>
        <v>#NUM!</v>
      </c>
      <c r="C23" s="65" t="s">
        <v>371</v>
      </c>
      <c r="D23" s="66">
        <v>-1.74</v>
      </c>
      <c r="E23" s="67" t="s">
        <v>372</v>
      </c>
      <c r="F23" s="66" t="e">
        <f t="shared" si="0"/>
        <v>#NUM!</v>
      </c>
      <c r="G23" s="66"/>
      <c r="H23" s="66" t="e">
        <f t="shared" si="1"/>
        <v>#NUM!</v>
      </c>
    </row>
    <row r="24" spans="1:8" s="58" customFormat="1" x14ac:dyDescent="0.3">
      <c r="F24" s="66"/>
      <c r="G24" s="66"/>
      <c r="H24" s="66"/>
    </row>
    <row r="25" spans="1:8" s="58" customFormat="1" x14ac:dyDescent="0.3">
      <c r="A25" s="68" t="s">
        <v>384</v>
      </c>
      <c r="F25" s="66"/>
      <c r="G25" s="66"/>
      <c r="H25" s="69" t="e">
        <f>SUM(H14:H23)</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457</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482</v>
      </c>
      <c r="B6" s="14"/>
      <c r="C6" s="14"/>
      <c r="D6" s="14"/>
    </row>
    <row r="8" spans="1:10" x14ac:dyDescent="0.3">
      <c r="A8" t="s">
        <v>363</v>
      </c>
      <c r="B8" s="15">
        <v>-0.5</v>
      </c>
    </row>
    <row r="9" spans="1:10" x14ac:dyDescent="0.3">
      <c r="A9" t="s">
        <v>364</v>
      </c>
      <c r="B9" s="38" t="s">
        <v>483</v>
      </c>
      <c r="C9" s="14"/>
    </row>
    <row r="12" spans="1:10" x14ac:dyDescent="0.3">
      <c r="A12" s="13" t="s">
        <v>365</v>
      </c>
    </row>
    <row r="13" spans="1:10" x14ac:dyDescent="0.3">
      <c r="A13" s="13"/>
      <c r="B13" s="17" t="s">
        <v>366</v>
      </c>
      <c r="D13" s="18" t="s">
        <v>367</v>
      </c>
      <c r="F13" s="18" t="s">
        <v>368</v>
      </c>
      <c r="H13" s="18" t="s">
        <v>369</v>
      </c>
    </row>
    <row r="14" spans="1:10" x14ac:dyDescent="0.3">
      <c r="A14" s="19" t="s">
        <v>460</v>
      </c>
      <c r="B14" s="20" t="e">
        <f>DGET(grond21,35,gemc)</f>
        <v>#NUM!</v>
      </c>
      <c r="C14" s="21" t="s">
        <v>371</v>
      </c>
      <c r="D14" s="43">
        <v>-0.15</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4"/>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432</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484</v>
      </c>
      <c r="B6" s="14"/>
      <c r="C6" s="14"/>
      <c r="D6" s="14"/>
    </row>
    <row r="8" spans="1:10" x14ac:dyDescent="0.3">
      <c r="A8" t="s">
        <v>363</v>
      </c>
      <c r="B8" s="15">
        <v>-17</v>
      </c>
    </row>
    <row r="9" spans="1:10" x14ac:dyDescent="0.3">
      <c r="A9" t="s">
        <v>364</v>
      </c>
      <c r="B9" s="38" t="s">
        <v>485</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-0.08</v>
      </c>
      <c r="E14" s="23" t="s">
        <v>372</v>
      </c>
      <c r="F14" s="22" t="e">
        <f t="shared" ref="F14:F32" si="0">B14*D14</f>
        <v>#NUM!</v>
      </c>
      <c r="G14" s="22"/>
      <c r="H14" s="22" t="e">
        <f t="shared" ref="H14:H32" si="1">F14*$B$4</f>
        <v>#NUM!</v>
      </c>
    </row>
    <row r="15" spans="1:10" x14ac:dyDescent="0.3">
      <c r="A15" s="19" t="s">
        <v>452</v>
      </c>
      <c r="B15" s="20" t="e">
        <f>DGET(grond21,70,gemc)</f>
        <v>#NUM!</v>
      </c>
      <c r="C15" s="21" t="s">
        <v>371</v>
      </c>
      <c r="D15" s="43">
        <v>-0.5</v>
      </c>
      <c r="E15" s="23" t="s">
        <v>372</v>
      </c>
      <c r="F15" s="22" t="e">
        <f t="shared" si="0"/>
        <v>#NUM!</v>
      </c>
      <c r="G15" s="22"/>
      <c r="H15" s="22" t="e">
        <f t="shared" si="1"/>
        <v>#NUM!</v>
      </c>
    </row>
    <row r="16" spans="1:10" x14ac:dyDescent="0.3">
      <c r="A16" s="14" t="s">
        <v>476</v>
      </c>
      <c r="B16" s="20" t="e">
        <f>DGET(grond21,7,gemc)</f>
        <v>#NUM!</v>
      </c>
      <c r="C16" s="21" t="s">
        <v>371</v>
      </c>
      <c r="D16" s="43">
        <v>-0.05</v>
      </c>
      <c r="E16" s="23" t="s">
        <v>372</v>
      </c>
      <c r="F16" s="22" t="e">
        <f t="shared" si="0"/>
        <v>#NUM!</v>
      </c>
      <c r="G16" s="22"/>
      <c r="H16" s="22" t="e">
        <f t="shared" si="1"/>
        <v>#NUM!</v>
      </c>
    </row>
    <row r="17" spans="1:8" x14ac:dyDescent="0.3">
      <c r="A17" t="s">
        <v>486</v>
      </c>
      <c r="B17" s="20" t="e">
        <f>DGET(grond21,8,gemc)</f>
        <v>#NUM!</v>
      </c>
      <c r="C17" s="21" t="s">
        <v>371</v>
      </c>
      <c r="D17" s="43">
        <v>-0.01</v>
      </c>
      <c r="E17" s="23" t="s">
        <v>372</v>
      </c>
      <c r="F17" s="22" t="e">
        <f t="shared" si="0"/>
        <v>#NUM!</v>
      </c>
      <c r="G17" s="22"/>
      <c r="H17" s="22" t="e">
        <f t="shared" si="1"/>
        <v>#NUM!</v>
      </c>
    </row>
    <row r="18" spans="1:8" x14ac:dyDescent="0.3">
      <c r="A18" t="s">
        <v>401</v>
      </c>
      <c r="B18" s="20" t="e">
        <f>DGET(grond21,9,gemc)</f>
        <v>#NUM!</v>
      </c>
      <c r="C18" s="21" t="s">
        <v>371</v>
      </c>
      <c r="D18" s="43">
        <v>-7.0000000000000007E-2</v>
      </c>
      <c r="E18" s="23" t="s">
        <v>372</v>
      </c>
      <c r="F18" s="22" t="e">
        <f t="shared" si="0"/>
        <v>#NUM!</v>
      </c>
      <c r="G18" s="22"/>
      <c r="H18" s="22" t="e">
        <f t="shared" si="1"/>
        <v>#NUM!</v>
      </c>
    </row>
    <row r="19" spans="1:8" x14ac:dyDescent="0.3">
      <c r="A19" t="s">
        <v>477</v>
      </c>
      <c r="B19" s="20" t="e">
        <f>DGET(grond21,10,gemc)</f>
        <v>#NUM!</v>
      </c>
      <c r="C19" s="21" t="s">
        <v>371</v>
      </c>
      <c r="D19" s="43">
        <v>-0.85</v>
      </c>
      <c r="E19" s="23" t="s">
        <v>372</v>
      </c>
      <c r="F19" s="22" t="e">
        <f t="shared" si="0"/>
        <v>#NUM!</v>
      </c>
      <c r="G19" s="22"/>
      <c r="H19" s="22" t="e">
        <f t="shared" si="1"/>
        <v>#NUM!</v>
      </c>
    </row>
    <row r="20" spans="1:8" x14ac:dyDescent="0.3">
      <c r="A20" t="s">
        <v>449</v>
      </c>
      <c r="B20" s="20" t="e">
        <f>DGET(grond21,11,gemc)</f>
        <v>#NUM!</v>
      </c>
      <c r="C20" s="21" t="s">
        <v>371</v>
      </c>
      <c r="D20" s="43">
        <v>-1.55</v>
      </c>
      <c r="E20" s="23" t="s">
        <v>372</v>
      </c>
      <c r="F20" s="22" t="e">
        <f t="shared" si="0"/>
        <v>#NUM!</v>
      </c>
      <c r="G20" s="22"/>
      <c r="H20" s="22" t="e">
        <f t="shared" si="1"/>
        <v>#NUM!</v>
      </c>
    </row>
    <row r="21" spans="1:8" x14ac:dyDescent="0.3">
      <c r="A21" t="s">
        <v>487</v>
      </c>
      <c r="B21" s="20" t="e">
        <f>DGET(grond21,12,gemc)</f>
        <v>#NUM!</v>
      </c>
      <c r="C21" s="21" t="s">
        <v>371</v>
      </c>
      <c r="D21" s="43">
        <v>-0.22</v>
      </c>
      <c r="E21" s="23" t="s">
        <v>372</v>
      </c>
      <c r="F21" s="22" t="e">
        <f t="shared" si="0"/>
        <v>#NUM!</v>
      </c>
      <c r="G21" s="22"/>
      <c r="H21" s="22" t="e">
        <f t="shared" si="1"/>
        <v>#NUM!</v>
      </c>
    </row>
    <row r="22" spans="1:8" x14ac:dyDescent="0.3">
      <c r="A22" t="s">
        <v>402</v>
      </c>
      <c r="B22" s="20" t="e">
        <f>DGET(grond21,38,gemc)</f>
        <v>#NUM!</v>
      </c>
      <c r="C22" s="21" t="s">
        <v>371</v>
      </c>
      <c r="D22" s="43">
        <v>-1</v>
      </c>
      <c r="E22" s="23" t="s">
        <v>372</v>
      </c>
      <c r="F22" s="22" t="e">
        <f t="shared" si="0"/>
        <v>#NUM!</v>
      </c>
      <c r="G22" s="22"/>
      <c r="H22" s="22" t="e">
        <f t="shared" si="1"/>
        <v>#NUM!</v>
      </c>
    </row>
    <row r="23" spans="1:8" x14ac:dyDescent="0.3">
      <c r="A23" t="s">
        <v>373</v>
      </c>
      <c r="B23" s="20" t="e">
        <f>DGET(grond21,42,gemc)</f>
        <v>#NUM!</v>
      </c>
      <c r="C23" s="21" t="s">
        <v>371</v>
      </c>
      <c r="D23" s="43">
        <v>-1.23</v>
      </c>
      <c r="E23" s="23" t="s">
        <v>372</v>
      </c>
      <c r="F23" s="22" t="e">
        <f t="shared" si="0"/>
        <v>#NUM!</v>
      </c>
      <c r="G23" s="22"/>
      <c r="H23" s="22" t="e">
        <f t="shared" si="1"/>
        <v>#NUM!</v>
      </c>
    </row>
    <row r="24" spans="1:8" x14ac:dyDescent="0.3">
      <c r="A24" t="s">
        <v>470</v>
      </c>
      <c r="B24" s="20" t="e">
        <f>DGET(grond21,14,gemc)</f>
        <v>#NUM!</v>
      </c>
      <c r="C24" s="21" t="s">
        <v>371</v>
      </c>
      <c r="D24" s="43">
        <v>-0.05</v>
      </c>
      <c r="E24" s="23" t="s">
        <v>372</v>
      </c>
      <c r="F24" s="22" t="e">
        <f t="shared" si="0"/>
        <v>#NUM!</v>
      </c>
      <c r="G24" s="22"/>
      <c r="H24" s="22" t="e">
        <f t="shared" si="1"/>
        <v>#NUM!</v>
      </c>
    </row>
    <row r="25" spans="1:8" x14ac:dyDescent="0.3">
      <c r="A25" t="s">
        <v>392</v>
      </c>
      <c r="B25" s="20" t="e">
        <f>DGET(grond21,15,gemc)</f>
        <v>#NUM!</v>
      </c>
      <c r="C25" s="21" t="s">
        <v>371</v>
      </c>
      <c r="D25" s="43">
        <v>-0.02</v>
      </c>
      <c r="E25" s="23" t="s">
        <v>372</v>
      </c>
      <c r="F25" s="22" t="e">
        <f t="shared" si="0"/>
        <v>#NUM!</v>
      </c>
      <c r="G25" s="22"/>
      <c r="H25" s="22" t="e">
        <f t="shared" si="1"/>
        <v>#NUM!</v>
      </c>
    </row>
    <row r="26" spans="1:8" x14ac:dyDescent="0.3">
      <c r="A26" t="s">
        <v>403</v>
      </c>
      <c r="B26" s="20" t="e">
        <f>DGET(grond21,16,gemc)</f>
        <v>#NUM!</v>
      </c>
      <c r="C26" s="21" t="s">
        <v>371</v>
      </c>
      <c r="D26" s="43">
        <v>-0.04</v>
      </c>
      <c r="E26" s="23" t="s">
        <v>372</v>
      </c>
      <c r="F26" s="22" t="e">
        <f t="shared" si="0"/>
        <v>#NUM!</v>
      </c>
      <c r="G26" s="22"/>
      <c r="H26" s="22" t="e">
        <f t="shared" si="1"/>
        <v>#NUM!</v>
      </c>
    </row>
    <row r="27" spans="1:8" x14ac:dyDescent="0.3">
      <c r="A27" t="s">
        <v>488</v>
      </c>
      <c r="B27" s="20" t="e">
        <f>DGET(grond21,17,gemc)</f>
        <v>#NUM!</v>
      </c>
      <c r="C27" s="21" t="s">
        <v>371</v>
      </c>
      <c r="D27" s="43">
        <v>0</v>
      </c>
      <c r="E27" s="23" t="s">
        <v>372</v>
      </c>
      <c r="F27" s="22" t="e">
        <f t="shared" si="0"/>
        <v>#NUM!</v>
      </c>
      <c r="G27" s="22"/>
      <c r="H27" s="22" t="e">
        <f t="shared" si="1"/>
        <v>#NUM!</v>
      </c>
    </row>
    <row r="28" spans="1:8" x14ac:dyDescent="0.3">
      <c r="A28" t="s">
        <v>489</v>
      </c>
      <c r="B28" s="20" t="e">
        <f>DGET(grond21,18,gemc)</f>
        <v>#NUM!</v>
      </c>
      <c r="C28" s="21" t="s">
        <v>371</v>
      </c>
      <c r="D28" s="43">
        <v>-0.01</v>
      </c>
      <c r="E28" s="23" t="s">
        <v>372</v>
      </c>
      <c r="F28" s="22" t="e">
        <f t="shared" si="0"/>
        <v>#NUM!</v>
      </c>
      <c r="G28" s="22"/>
      <c r="H28" s="22" t="e">
        <f t="shared" si="1"/>
        <v>#NUM!</v>
      </c>
    </row>
    <row r="29" spans="1:8" x14ac:dyDescent="0.3">
      <c r="A29" t="s">
        <v>490</v>
      </c>
      <c r="B29" s="20" t="e">
        <f>DGET(grond21,20,gemc)</f>
        <v>#NUM!</v>
      </c>
      <c r="C29" s="21" t="s">
        <v>371</v>
      </c>
      <c r="D29" s="43">
        <v>-0.01</v>
      </c>
      <c r="E29" s="23" t="s">
        <v>372</v>
      </c>
      <c r="F29" s="22" t="e">
        <f t="shared" si="0"/>
        <v>#NUM!</v>
      </c>
      <c r="G29" s="22"/>
      <c r="H29" s="22" t="e">
        <f t="shared" si="1"/>
        <v>#NUM!</v>
      </c>
    </row>
    <row r="30" spans="1:8" x14ac:dyDescent="0.3">
      <c r="A30" t="s">
        <v>478</v>
      </c>
      <c r="B30" s="20" t="e">
        <f>DGET(grond21,30,gemc)</f>
        <v>#NUM!</v>
      </c>
      <c r="C30" s="21" t="s">
        <v>371</v>
      </c>
      <c r="D30" s="43">
        <v>-7.0000000000000007E-2</v>
      </c>
      <c r="E30" s="23" t="s">
        <v>372</v>
      </c>
      <c r="F30" s="22" t="e">
        <f t="shared" si="0"/>
        <v>#NUM!</v>
      </c>
      <c r="G30" s="22"/>
      <c r="H30" s="22" t="e">
        <f t="shared" si="1"/>
        <v>#NUM!</v>
      </c>
    </row>
    <row r="31" spans="1:8" x14ac:dyDescent="0.3">
      <c r="A31" t="s">
        <v>491</v>
      </c>
      <c r="B31" s="20" t="e">
        <f>DGET(grond21,43,gemc)</f>
        <v>#NUM!</v>
      </c>
      <c r="C31" s="21" t="s">
        <v>371</v>
      </c>
      <c r="D31" s="43">
        <v>-8.83</v>
      </c>
      <c r="E31" s="23" t="s">
        <v>372</v>
      </c>
      <c r="F31" s="22" t="e">
        <f t="shared" si="0"/>
        <v>#NUM!</v>
      </c>
      <c r="G31" s="22"/>
      <c r="H31" s="22" t="e">
        <f t="shared" si="1"/>
        <v>#NUM!</v>
      </c>
    </row>
    <row r="32" spans="1:8" x14ac:dyDescent="0.3">
      <c r="A32" t="s">
        <v>404</v>
      </c>
      <c r="B32" s="20" t="e">
        <f>DGET(grond21,36,gemc)</f>
        <v>#NUM!</v>
      </c>
      <c r="C32" s="21" t="s">
        <v>371</v>
      </c>
      <c r="D32" s="43">
        <v>-2.15</v>
      </c>
      <c r="E32" s="23" t="s">
        <v>372</v>
      </c>
      <c r="F32" s="22" t="e">
        <f t="shared" si="0"/>
        <v>#NUM!</v>
      </c>
      <c r="G32" s="22"/>
      <c r="H32" s="22" t="e">
        <f t="shared" si="1"/>
        <v>#NUM!</v>
      </c>
    </row>
    <row r="33" spans="1:8" x14ac:dyDescent="0.3">
      <c r="F33" s="22"/>
      <c r="G33" s="22"/>
      <c r="H33" s="22"/>
    </row>
    <row r="34" spans="1:8" x14ac:dyDescent="0.3">
      <c r="A34" s="24" t="s">
        <v>384</v>
      </c>
      <c r="F34" s="22"/>
      <c r="G34" s="22"/>
      <c r="H34" s="22" t="e">
        <f>SUM(H14:H32)</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4.88671875" customWidth="1"/>
    <col min="9" max="64" width="9.109375" customWidth="1"/>
  </cols>
  <sheetData>
    <row r="1" spans="1:10" ht="16.2" x14ac:dyDescent="0.3">
      <c r="A1" s="90" t="s">
        <v>359</v>
      </c>
      <c r="B1" s="90"/>
      <c r="C1" s="90"/>
      <c r="D1" s="90"/>
      <c r="E1" s="90"/>
      <c r="F1" s="90"/>
      <c r="G1" s="90"/>
      <c r="H1" s="90"/>
      <c r="I1" s="90"/>
      <c r="J1" s="90"/>
    </row>
    <row r="2" spans="1:10" ht="16.2" x14ac:dyDescent="0.3">
      <c r="A2" s="7" t="s">
        <v>360</v>
      </c>
      <c r="B2" s="8"/>
      <c r="C2" s="8"/>
      <c r="D2" s="8"/>
      <c r="E2" s="8"/>
      <c r="F2" s="8"/>
      <c r="G2" s="8"/>
      <c r="H2" s="8"/>
      <c r="I2" s="8"/>
      <c r="J2" s="8"/>
    </row>
    <row r="3" spans="1:10" x14ac:dyDescent="0.3">
      <c r="A3" s="9"/>
      <c r="B3" t="str">
        <f>IF(A3&gt;0,VLOOKUP(A3,Toelichting!B26:C380,2,FALSE()),"")</f>
        <v/>
      </c>
      <c r="C3" s="8"/>
      <c r="D3" s="8"/>
      <c r="E3" s="8"/>
      <c r="F3" s="8"/>
      <c r="G3" s="8"/>
      <c r="H3" s="8"/>
      <c r="I3" s="8"/>
      <c r="J3" s="8"/>
    </row>
    <row r="4" spans="1:10" x14ac:dyDescent="0.3">
      <c r="A4" s="10" t="s">
        <v>361</v>
      </c>
      <c r="B4" s="11">
        <v>1.6759999999999999</v>
      </c>
    </row>
    <row r="5" spans="1:10" x14ac:dyDescent="0.3">
      <c r="A5" s="12"/>
      <c r="B5" s="10"/>
    </row>
    <row r="6" spans="1:10" x14ac:dyDescent="0.3">
      <c r="A6" s="13" t="s">
        <v>362</v>
      </c>
      <c r="B6" s="14"/>
      <c r="C6" s="14"/>
      <c r="D6" s="14"/>
    </row>
    <row r="8" spans="1:10" x14ac:dyDescent="0.3">
      <c r="A8" t="s">
        <v>363</v>
      </c>
      <c r="B8" s="15"/>
    </row>
    <row r="9" spans="1:10" x14ac:dyDescent="0.3">
      <c r="A9" t="s">
        <v>364</v>
      </c>
      <c r="B9" s="16"/>
      <c r="C9" s="14"/>
    </row>
    <row r="12" spans="1:10" x14ac:dyDescent="0.3">
      <c r="A12" s="13" t="s">
        <v>365</v>
      </c>
    </row>
    <row r="13" spans="1:10" x14ac:dyDescent="0.3">
      <c r="A13" s="13"/>
      <c r="B13" s="17" t="s">
        <v>366</v>
      </c>
      <c r="D13" s="18" t="s">
        <v>367</v>
      </c>
      <c r="F13" s="18" t="s">
        <v>368</v>
      </c>
      <c r="H13" s="18" t="s">
        <v>369</v>
      </c>
    </row>
    <row r="14" spans="1:10" x14ac:dyDescent="0.3">
      <c r="A14" s="19" t="s">
        <v>370</v>
      </c>
      <c r="B14" s="20" t="e">
        <f>DGET(grond21,70,gemc)</f>
        <v>#NUM!</v>
      </c>
      <c r="C14" s="21" t="s">
        <v>371</v>
      </c>
      <c r="D14" s="22">
        <v>2.94</v>
      </c>
      <c r="E14" s="23" t="s">
        <v>372</v>
      </c>
      <c r="F14" s="22" t="e">
        <f t="shared" ref="F14:F25" si="0">B14*D14</f>
        <v>#NUM!</v>
      </c>
      <c r="G14" s="22"/>
      <c r="H14" s="22" t="e">
        <f t="shared" ref="H14:H25" si="1">F14*$B$4</f>
        <v>#NUM!</v>
      </c>
    </row>
    <row r="15" spans="1:10" x14ac:dyDescent="0.3">
      <c r="A15" s="19" t="s">
        <v>373</v>
      </c>
      <c r="B15" s="20" t="e">
        <f>DGET(grond21,42,gemc)</f>
        <v>#NUM!</v>
      </c>
      <c r="C15" s="21" t="s">
        <v>371</v>
      </c>
      <c r="D15" s="22">
        <v>3.83</v>
      </c>
      <c r="E15" s="23" t="s">
        <v>372</v>
      </c>
      <c r="F15" s="22" t="e">
        <f t="shared" si="0"/>
        <v>#NUM!</v>
      </c>
      <c r="G15" s="22"/>
      <c r="H15" s="22" t="e">
        <f t="shared" si="1"/>
        <v>#NUM!</v>
      </c>
    </row>
    <row r="16" spans="1:10" x14ac:dyDescent="0.3">
      <c r="A16" s="19" t="s">
        <v>374</v>
      </c>
      <c r="B16" s="20" t="e">
        <f>DGET(grond21,44,gemc)</f>
        <v>#NUM!</v>
      </c>
      <c r="C16" s="21" t="s">
        <v>371</v>
      </c>
      <c r="D16" s="22">
        <v>1.62</v>
      </c>
      <c r="E16" s="23" t="s">
        <v>372</v>
      </c>
      <c r="F16" s="22" t="e">
        <f t="shared" si="0"/>
        <v>#NUM!</v>
      </c>
      <c r="G16" s="22"/>
      <c r="H16" s="22" t="e">
        <f t="shared" si="1"/>
        <v>#NUM!</v>
      </c>
    </row>
    <row r="17" spans="1:8" x14ac:dyDescent="0.3">
      <c r="A17" s="19" t="s">
        <v>375</v>
      </c>
      <c r="B17" s="20" t="e">
        <f>DGET(grond21,45,gemc)</f>
        <v>#NUM!</v>
      </c>
      <c r="C17" s="21" t="s">
        <v>371</v>
      </c>
      <c r="D17" s="22">
        <v>-11.37</v>
      </c>
      <c r="E17" s="23" t="s">
        <v>372</v>
      </c>
      <c r="F17" s="22" t="e">
        <f t="shared" si="0"/>
        <v>#NUM!</v>
      </c>
      <c r="G17" s="22"/>
      <c r="H17" s="22" t="e">
        <f t="shared" si="1"/>
        <v>#NUM!</v>
      </c>
    </row>
    <row r="18" spans="1:8" x14ac:dyDescent="0.3">
      <c r="A18" s="19" t="s">
        <v>376</v>
      </c>
      <c r="B18" s="20" t="e">
        <f>DGET(grond21,46,gemc)</f>
        <v>#NUM!</v>
      </c>
      <c r="C18" s="21" t="s">
        <v>371</v>
      </c>
      <c r="D18" s="22">
        <v>-17.329999999999998</v>
      </c>
      <c r="E18" s="23" t="s">
        <v>372</v>
      </c>
      <c r="F18" s="22" t="e">
        <f t="shared" si="0"/>
        <v>#NUM!</v>
      </c>
      <c r="G18" s="22"/>
      <c r="H18" s="22" t="e">
        <f t="shared" si="1"/>
        <v>#NUM!</v>
      </c>
    </row>
    <row r="19" spans="1:8" x14ac:dyDescent="0.3">
      <c r="A19" s="19" t="s">
        <v>377</v>
      </c>
      <c r="B19" s="20" t="e">
        <f>DGET(grond21,47,gemc)</f>
        <v>#NUM!</v>
      </c>
      <c r="C19" s="21" t="s">
        <v>371</v>
      </c>
      <c r="D19" s="22">
        <v>-0.8</v>
      </c>
      <c r="E19" s="23" t="s">
        <v>372</v>
      </c>
      <c r="F19" s="22" t="e">
        <f t="shared" si="0"/>
        <v>#NUM!</v>
      </c>
      <c r="G19" s="22"/>
      <c r="H19" s="22" t="e">
        <f t="shared" si="1"/>
        <v>#NUM!</v>
      </c>
    </row>
    <row r="20" spans="1:8" x14ac:dyDescent="0.3">
      <c r="A20" s="19" t="s">
        <v>378</v>
      </c>
      <c r="B20" s="20" t="e">
        <f>DGET(grond21,48,gemc)</f>
        <v>#NUM!</v>
      </c>
      <c r="C20" s="21" t="s">
        <v>371</v>
      </c>
      <c r="D20" s="22">
        <v>-3.11</v>
      </c>
      <c r="E20" s="23" t="s">
        <v>372</v>
      </c>
      <c r="F20" s="22" t="e">
        <f t="shared" si="0"/>
        <v>#NUM!</v>
      </c>
      <c r="G20" s="22"/>
      <c r="H20" s="22" t="e">
        <f t="shared" si="1"/>
        <v>#NUM!</v>
      </c>
    </row>
    <row r="21" spans="1:8" x14ac:dyDescent="0.3">
      <c r="A21" s="19" t="s">
        <v>379</v>
      </c>
      <c r="B21" s="20" t="e">
        <f>DGET(grond21,49,gemc)</f>
        <v>#NUM!</v>
      </c>
      <c r="C21" s="21" t="s">
        <v>371</v>
      </c>
      <c r="D21" s="22">
        <v>22.97</v>
      </c>
      <c r="E21" s="23" t="s">
        <v>372</v>
      </c>
      <c r="F21" s="22" t="e">
        <f t="shared" si="0"/>
        <v>#NUM!</v>
      </c>
      <c r="G21" s="22"/>
      <c r="H21" s="22" t="e">
        <f t="shared" si="1"/>
        <v>#NUM!</v>
      </c>
    </row>
    <row r="22" spans="1:8" x14ac:dyDescent="0.3">
      <c r="A22" s="19" t="s">
        <v>380</v>
      </c>
      <c r="B22" s="20" t="e">
        <f>DGET(grond21,50,gemc)</f>
        <v>#NUM!</v>
      </c>
      <c r="C22" s="21" t="s">
        <v>371</v>
      </c>
      <c r="D22" s="22">
        <v>8.1300000000000008</v>
      </c>
      <c r="E22" s="23" t="s">
        <v>372</v>
      </c>
      <c r="F22" s="22" t="e">
        <f t="shared" si="0"/>
        <v>#NUM!</v>
      </c>
      <c r="G22" s="22"/>
      <c r="H22" s="22" t="e">
        <f t="shared" si="1"/>
        <v>#NUM!</v>
      </c>
    </row>
    <row r="23" spans="1:8" x14ac:dyDescent="0.3">
      <c r="A23" s="19" t="s">
        <v>381</v>
      </c>
      <c r="B23" s="20" t="e">
        <f>DGET(grond21,51,gemc)</f>
        <v>#NUM!</v>
      </c>
      <c r="C23" s="21" t="s">
        <v>371</v>
      </c>
      <c r="D23" s="22">
        <v>3.96</v>
      </c>
      <c r="E23" s="23" t="s">
        <v>372</v>
      </c>
      <c r="F23" s="22" t="e">
        <f t="shared" si="0"/>
        <v>#NUM!</v>
      </c>
      <c r="G23" s="22"/>
      <c r="H23" s="22" t="e">
        <f t="shared" si="1"/>
        <v>#NUM!</v>
      </c>
    </row>
    <row r="24" spans="1:8" x14ac:dyDescent="0.3">
      <c r="A24" s="19" t="s">
        <v>382</v>
      </c>
      <c r="B24" s="20" t="e">
        <f>DGET(grond21,52,gemc)</f>
        <v>#NUM!</v>
      </c>
      <c r="C24" s="21" t="s">
        <v>371</v>
      </c>
      <c r="D24" s="22">
        <v>10.16</v>
      </c>
      <c r="E24" s="23" t="s">
        <v>372</v>
      </c>
      <c r="F24" s="22" t="e">
        <f t="shared" si="0"/>
        <v>#NUM!</v>
      </c>
      <c r="G24" s="22"/>
      <c r="H24" s="22" t="e">
        <f t="shared" si="1"/>
        <v>#NUM!</v>
      </c>
    </row>
    <row r="25" spans="1:8" x14ac:dyDescent="0.3">
      <c r="A25" s="19" t="s">
        <v>383</v>
      </c>
      <c r="B25" s="20" t="e">
        <f>DGET(grond21,53,gemc)</f>
        <v>#NUM!</v>
      </c>
      <c r="C25" s="21" t="s">
        <v>371</v>
      </c>
      <c r="D25" s="22">
        <v>5.66</v>
      </c>
      <c r="E25" s="23" t="s">
        <v>372</v>
      </c>
      <c r="F25" s="22" t="e">
        <f t="shared" si="0"/>
        <v>#NUM!</v>
      </c>
      <c r="G25" s="22"/>
      <c r="H25" s="22" t="e">
        <f t="shared" si="1"/>
        <v>#NUM!</v>
      </c>
    </row>
    <row r="26" spans="1:8" x14ac:dyDescent="0.3">
      <c r="F26" s="22"/>
      <c r="G26" s="22"/>
      <c r="H26" s="22"/>
    </row>
    <row r="27" spans="1:8" x14ac:dyDescent="0.3">
      <c r="A27" s="24" t="s">
        <v>384</v>
      </c>
      <c r="F27" s="22"/>
      <c r="G27" s="22"/>
      <c r="H27" s="22" t="e">
        <f>SUM(H14:H25)</f>
        <v>#NUM!</v>
      </c>
    </row>
    <row r="30" spans="1:8" x14ac:dyDescent="0.3">
      <c r="F30" s="25"/>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359</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492</v>
      </c>
      <c r="B6" s="14"/>
      <c r="C6" s="14"/>
      <c r="D6" s="14"/>
    </row>
    <row r="8" spans="1:10" x14ac:dyDescent="0.3">
      <c r="A8" t="s">
        <v>363</v>
      </c>
      <c r="B8" s="15">
        <v>-7.3</v>
      </c>
    </row>
    <row r="9" spans="1:10" x14ac:dyDescent="0.3">
      <c r="A9" t="s">
        <v>364</v>
      </c>
      <c r="B9" s="38" t="s">
        <v>493</v>
      </c>
      <c r="C9" s="14"/>
    </row>
    <row r="12" spans="1:10" x14ac:dyDescent="0.3">
      <c r="A12" s="13" t="s">
        <v>365</v>
      </c>
    </row>
    <row r="13" spans="1:10" x14ac:dyDescent="0.3">
      <c r="A13" s="13"/>
      <c r="B13" s="17" t="s">
        <v>366</v>
      </c>
      <c r="D13" s="18" t="s">
        <v>367</v>
      </c>
      <c r="F13" s="18" t="s">
        <v>368</v>
      </c>
      <c r="H13" s="18" t="s">
        <v>369</v>
      </c>
    </row>
    <row r="14" spans="1:10" x14ac:dyDescent="0.3">
      <c r="A14" t="s">
        <v>452</v>
      </c>
      <c r="B14" s="20" t="e">
        <f>DGET(grond21,70,gemc)</f>
        <v>#NUM!</v>
      </c>
      <c r="C14" s="21" t="s">
        <v>371</v>
      </c>
      <c r="D14" s="43">
        <v>-1.35</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23"/>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463</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464</v>
      </c>
      <c r="B6" s="14"/>
      <c r="C6" s="14"/>
      <c r="D6" s="14"/>
    </row>
    <row r="8" spans="1:10" x14ac:dyDescent="0.3">
      <c r="A8" t="s">
        <v>363</v>
      </c>
      <c r="B8" s="15">
        <v>-60</v>
      </c>
    </row>
    <row r="9" spans="1:10" x14ac:dyDescent="0.3">
      <c r="A9" t="s">
        <v>364</v>
      </c>
      <c r="B9" s="38" t="s">
        <v>494</v>
      </c>
      <c r="C9" s="14"/>
    </row>
    <row r="12" spans="1:10" x14ac:dyDescent="0.3">
      <c r="A12" s="13" t="s">
        <v>365</v>
      </c>
    </row>
    <row r="13" spans="1:10" x14ac:dyDescent="0.3">
      <c r="A13" s="13"/>
      <c r="B13" s="17" t="s">
        <v>366</v>
      </c>
      <c r="D13" s="18" t="s">
        <v>367</v>
      </c>
      <c r="F13" s="18" t="s">
        <v>368</v>
      </c>
      <c r="H13" s="18" t="s">
        <v>369</v>
      </c>
    </row>
    <row r="14" spans="1:10" x14ac:dyDescent="0.3">
      <c r="A14" t="s">
        <v>403</v>
      </c>
      <c r="B14" s="20" t="e">
        <f>DGET(grond21,16,gemc)</f>
        <v>#NUM!</v>
      </c>
      <c r="C14" s="21" t="s">
        <v>371</v>
      </c>
      <c r="D14" s="43">
        <v>-0.23</v>
      </c>
      <c r="E14" s="23" t="s">
        <v>372</v>
      </c>
      <c r="F14" s="22" t="e">
        <f t="shared" ref="F14:F21" si="0">B14*D14</f>
        <v>#NUM!</v>
      </c>
      <c r="G14" s="22"/>
      <c r="H14" s="22" t="e">
        <f t="shared" ref="H14:H21" si="1">F14*$B$4</f>
        <v>#NUM!</v>
      </c>
    </row>
    <row r="15" spans="1:10" x14ac:dyDescent="0.3">
      <c r="A15" t="s">
        <v>466</v>
      </c>
      <c r="B15" s="20" t="e">
        <f>DGET(grond21,75,gemc)</f>
        <v>#NUM!</v>
      </c>
      <c r="C15" s="21" t="s">
        <v>371</v>
      </c>
      <c r="D15" s="43">
        <v>-8.74</v>
      </c>
      <c r="E15" s="23" t="s">
        <v>372</v>
      </c>
      <c r="F15" s="22" t="e">
        <f t="shared" si="0"/>
        <v>#NUM!</v>
      </c>
      <c r="G15" s="22"/>
      <c r="H15" s="22" t="e">
        <f t="shared" si="1"/>
        <v>#NUM!</v>
      </c>
    </row>
    <row r="16" spans="1:10" x14ac:dyDescent="0.3">
      <c r="A16" t="s">
        <v>467</v>
      </c>
      <c r="B16" s="20" t="e">
        <f>DGET(grond21,27,gemc)</f>
        <v>#NUM!</v>
      </c>
      <c r="C16" s="21" t="s">
        <v>371</v>
      </c>
      <c r="D16" s="43">
        <v>-8.74</v>
      </c>
      <c r="E16" s="23" t="s">
        <v>372</v>
      </c>
      <c r="F16" s="22" t="e">
        <f t="shared" si="0"/>
        <v>#NUM!</v>
      </c>
      <c r="G16" s="22"/>
      <c r="H16" s="22" t="e">
        <f t="shared" si="1"/>
        <v>#NUM!</v>
      </c>
    </row>
    <row r="17" spans="1:8" x14ac:dyDescent="0.3">
      <c r="A17" t="s">
        <v>468</v>
      </c>
      <c r="B17" s="20" t="e">
        <f>DGET(grond21,28,gemc)</f>
        <v>#NUM!</v>
      </c>
      <c r="C17" s="21" t="s">
        <v>371</v>
      </c>
      <c r="D17" s="43">
        <v>-8.75</v>
      </c>
      <c r="E17" s="23" t="s">
        <v>372</v>
      </c>
      <c r="F17" s="22" t="e">
        <f t="shared" si="0"/>
        <v>#NUM!</v>
      </c>
      <c r="G17" s="22"/>
      <c r="H17" s="22" t="e">
        <f t="shared" si="1"/>
        <v>#NUM!</v>
      </c>
    </row>
    <row r="18" spans="1:8" x14ac:dyDescent="0.3">
      <c r="A18" t="s">
        <v>469</v>
      </c>
      <c r="B18" s="20" t="e">
        <f>DGET(grond21,79,gemc)</f>
        <v>#NUM!</v>
      </c>
      <c r="C18" s="21" t="s">
        <v>371</v>
      </c>
      <c r="D18" s="43">
        <v>-2.2599999999999998</v>
      </c>
      <c r="E18" s="23" t="s">
        <v>372</v>
      </c>
      <c r="F18" s="22" t="e">
        <f t="shared" si="0"/>
        <v>#NUM!</v>
      </c>
      <c r="G18" s="22"/>
      <c r="H18" s="22" t="e">
        <f t="shared" si="1"/>
        <v>#NUM!</v>
      </c>
    </row>
    <row r="19" spans="1:8" x14ac:dyDescent="0.3">
      <c r="A19" t="s">
        <v>387</v>
      </c>
      <c r="B19" s="20" t="e">
        <f>DGET(grond21,5,gemc)</f>
        <v>#NUM!</v>
      </c>
      <c r="C19" s="21" t="s">
        <v>371</v>
      </c>
      <c r="D19" s="43">
        <v>-0.68</v>
      </c>
      <c r="E19" s="23" t="s">
        <v>372</v>
      </c>
      <c r="F19" s="22" t="e">
        <f t="shared" si="0"/>
        <v>#NUM!</v>
      </c>
      <c r="G19" s="22"/>
      <c r="H19" s="22" t="e">
        <f t="shared" si="1"/>
        <v>#NUM!</v>
      </c>
    </row>
    <row r="20" spans="1:8" x14ac:dyDescent="0.3">
      <c r="A20" t="s">
        <v>470</v>
      </c>
      <c r="B20" s="20" t="e">
        <f>DGET(grond21,14,gemc)</f>
        <v>#NUM!</v>
      </c>
      <c r="C20" s="21" t="s">
        <v>371</v>
      </c>
      <c r="D20" s="43">
        <v>-0.59</v>
      </c>
      <c r="E20" s="23" t="s">
        <v>372</v>
      </c>
      <c r="F20" s="22" t="e">
        <f t="shared" si="0"/>
        <v>#NUM!</v>
      </c>
      <c r="G20" s="22"/>
      <c r="H20" s="22" t="e">
        <f t="shared" si="1"/>
        <v>#NUM!</v>
      </c>
    </row>
    <row r="21" spans="1:8" x14ac:dyDescent="0.3">
      <c r="A21" t="s">
        <v>392</v>
      </c>
      <c r="B21" s="20" t="e">
        <f>DGET(grond21,15,gemc)</f>
        <v>#NUM!</v>
      </c>
      <c r="C21" s="21" t="s">
        <v>371</v>
      </c>
      <c r="D21" s="43">
        <v>-0.81</v>
      </c>
      <c r="E21" s="23" t="s">
        <v>372</v>
      </c>
      <c r="F21" s="22" t="e">
        <f t="shared" si="0"/>
        <v>#NUM!</v>
      </c>
      <c r="G21" s="22"/>
      <c r="H21" s="22" t="e">
        <f t="shared" si="1"/>
        <v>#NUM!</v>
      </c>
    </row>
    <row r="22" spans="1:8" x14ac:dyDescent="0.3">
      <c r="F22" s="22"/>
      <c r="G22" s="22"/>
      <c r="H22" s="22"/>
    </row>
    <row r="23" spans="1:8" x14ac:dyDescent="0.3">
      <c r="A23" s="24" t="s">
        <v>384</v>
      </c>
      <c r="F23" s="22"/>
      <c r="G23" s="22"/>
      <c r="H23" s="22" t="e">
        <f>SUM(H14:H21)</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9"/>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495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496</v>
      </c>
      <c r="B6" s="14"/>
      <c r="C6" s="14"/>
      <c r="D6" s="14"/>
    </row>
    <row r="8" spans="1:10" x14ac:dyDescent="0.3">
      <c r="A8" t="s">
        <v>363</v>
      </c>
      <c r="B8" s="15">
        <v>-50</v>
      </c>
    </row>
    <row r="9" spans="1:10" x14ac:dyDescent="0.3">
      <c r="A9" t="s">
        <v>364</v>
      </c>
      <c r="B9" s="38" t="s">
        <v>497</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-0.03</v>
      </c>
      <c r="E14" s="23" t="s">
        <v>372</v>
      </c>
      <c r="F14" s="22" t="e">
        <f>B14*D14</f>
        <v>#NUM!</v>
      </c>
      <c r="G14" s="22"/>
      <c r="H14" s="22" t="e">
        <f>F14*$B$4</f>
        <v>#NUM!</v>
      </c>
    </row>
    <row r="15" spans="1:10" x14ac:dyDescent="0.3">
      <c r="A15" s="19" t="s">
        <v>461</v>
      </c>
      <c r="B15" s="20" t="e">
        <f>DGET(grond21,25,gemc)</f>
        <v>#NUM!</v>
      </c>
      <c r="C15" s="21" t="s">
        <v>371</v>
      </c>
      <c r="D15" s="43">
        <v>-3.2</v>
      </c>
      <c r="E15" s="23" t="s">
        <v>372</v>
      </c>
      <c r="F15" s="22" t="e">
        <f>B15*D15</f>
        <v>#NUM!</v>
      </c>
      <c r="G15" s="22"/>
      <c r="H15" s="22" t="e">
        <f>F15*$B$4</f>
        <v>#NUM!</v>
      </c>
    </row>
    <row r="16" spans="1:10" x14ac:dyDescent="0.3">
      <c r="A16" t="s">
        <v>478</v>
      </c>
      <c r="B16" s="20" t="e">
        <f>DGET(grond21,30,gemc)</f>
        <v>#NUM!</v>
      </c>
      <c r="C16" s="21" t="s">
        <v>371</v>
      </c>
      <c r="D16" s="43">
        <v>-0.16</v>
      </c>
      <c r="E16" s="23" t="s">
        <v>372</v>
      </c>
      <c r="F16" s="22" t="e">
        <f>B16*D16</f>
        <v>#NUM!</v>
      </c>
      <c r="G16" s="22"/>
      <c r="H16" s="22" t="e">
        <f>F16*$B$4</f>
        <v>#NUM!</v>
      </c>
    </row>
    <row r="17" spans="1:8" x14ac:dyDescent="0.3">
      <c r="A17" t="s">
        <v>498</v>
      </c>
      <c r="B17" s="20" t="e">
        <f>DGET(grond21,31,gemc)</f>
        <v>#NUM!</v>
      </c>
      <c r="C17" s="21" t="s">
        <v>371</v>
      </c>
      <c r="D17" s="43">
        <v>-0.87</v>
      </c>
      <c r="E17" s="23" t="s">
        <v>372</v>
      </c>
      <c r="F17" s="22" t="e">
        <f>B17*D17</f>
        <v>#NUM!</v>
      </c>
      <c r="G17" s="22"/>
      <c r="H17" s="22" t="e">
        <f>F17*$B$4</f>
        <v>#NUM!</v>
      </c>
    </row>
    <row r="18" spans="1:8" x14ac:dyDescent="0.3">
      <c r="F18" s="22"/>
      <c r="G18" s="22"/>
      <c r="H18" s="22"/>
    </row>
    <row r="19" spans="1:8" x14ac:dyDescent="0.3">
      <c r="A19" s="24" t="s">
        <v>384</v>
      </c>
      <c r="F19" s="22"/>
      <c r="G19" s="22"/>
      <c r="H19" s="22" t="e">
        <f>SUM(H14:H17)</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16"/>
  <sheetViews>
    <sheetView workbookViewId="0"/>
  </sheetViews>
  <sheetFormatPr defaultRowHeight="14.4" x14ac:dyDescent="0.3"/>
  <cols>
    <col min="1" max="1" width="54.44140625" customWidth="1"/>
    <col min="2" max="2" width="17" customWidth="1"/>
    <col min="3" max="3" width="9.109375" customWidth="1"/>
    <col min="4" max="4" width="12"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396</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499</v>
      </c>
      <c r="B6" s="14"/>
      <c r="C6" s="14"/>
      <c r="D6" s="14"/>
    </row>
    <row r="8" spans="1:10" x14ac:dyDescent="0.3">
      <c r="A8" t="s">
        <v>363</v>
      </c>
      <c r="B8" s="15">
        <v>49.131999999999998</v>
      </c>
    </row>
    <row r="9" spans="1:10" x14ac:dyDescent="0.3">
      <c r="A9" t="s">
        <v>364</v>
      </c>
      <c r="B9" s="38" t="s">
        <v>500</v>
      </c>
      <c r="C9" s="14"/>
    </row>
    <row r="12" spans="1:10" x14ac:dyDescent="0.3">
      <c r="A12" s="13" t="s">
        <v>365</v>
      </c>
    </row>
    <row r="13" spans="1:10" x14ac:dyDescent="0.3">
      <c r="A13" s="13"/>
      <c r="B13" s="17" t="s">
        <v>366</v>
      </c>
      <c r="D13" s="18" t="s">
        <v>367</v>
      </c>
      <c r="F13" s="18" t="s">
        <v>368</v>
      </c>
      <c r="H13" s="18" t="s">
        <v>369</v>
      </c>
    </row>
    <row r="14" spans="1:10" x14ac:dyDescent="0.3">
      <c r="A14" s="19" t="s">
        <v>398</v>
      </c>
      <c r="B14" s="28" t="e">
        <f>DGET(grond21,56,gemc)</f>
        <v>#NUM!</v>
      </c>
      <c r="C14" s="21" t="s">
        <v>371</v>
      </c>
      <c r="D14" s="43">
        <v>30262.05</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6"/>
  <sheetViews>
    <sheetView workbookViewId="0"/>
  </sheetViews>
  <sheetFormatPr defaultRowHeight="14.4" x14ac:dyDescent="0.3"/>
  <cols>
    <col min="1" max="1" width="54.44140625" customWidth="1"/>
    <col min="2" max="2" width="17" customWidth="1"/>
    <col min="3" max="3" width="9.109375" customWidth="1"/>
    <col min="4" max="4" width="12"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396</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501</v>
      </c>
      <c r="B6" s="14"/>
      <c r="C6" s="14"/>
      <c r="D6" s="14"/>
    </row>
    <row r="8" spans="1:10" x14ac:dyDescent="0.3">
      <c r="A8" t="s">
        <v>363</v>
      </c>
      <c r="B8" s="15">
        <v>48.264000000000003</v>
      </c>
    </row>
    <row r="9" spans="1:10" x14ac:dyDescent="0.3">
      <c r="A9" t="s">
        <v>364</v>
      </c>
      <c r="B9" s="38" t="s">
        <v>500</v>
      </c>
      <c r="C9" s="14"/>
    </row>
    <row r="12" spans="1:10" x14ac:dyDescent="0.3">
      <c r="A12" s="13" t="s">
        <v>365</v>
      </c>
    </row>
    <row r="13" spans="1:10" x14ac:dyDescent="0.3">
      <c r="A13" s="13"/>
      <c r="B13" s="17" t="s">
        <v>366</v>
      </c>
      <c r="D13" s="18" t="s">
        <v>367</v>
      </c>
      <c r="F13" s="18" t="s">
        <v>368</v>
      </c>
      <c r="H13" s="18" t="s">
        <v>369</v>
      </c>
    </row>
    <row r="14" spans="1:10" x14ac:dyDescent="0.3">
      <c r="A14" s="19" t="s">
        <v>398</v>
      </c>
      <c r="B14" s="28" t="e">
        <f>DGET(grond21,56,gemc)</f>
        <v>#NUM!</v>
      </c>
      <c r="C14" s="21" t="s">
        <v>371</v>
      </c>
      <c r="D14" s="43">
        <v>29087.54</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19"/>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396</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502</v>
      </c>
      <c r="B6" s="14"/>
      <c r="C6" s="14"/>
      <c r="D6" s="14"/>
    </row>
    <row r="8" spans="1:10" x14ac:dyDescent="0.3">
      <c r="A8" t="s">
        <v>363</v>
      </c>
      <c r="B8" s="15">
        <v>15</v>
      </c>
    </row>
    <row r="9" spans="1:10" x14ac:dyDescent="0.3">
      <c r="A9" t="s">
        <v>364</v>
      </c>
      <c r="B9" s="38" t="s">
        <v>503</v>
      </c>
      <c r="C9" s="14"/>
    </row>
    <row r="12" spans="1:10" x14ac:dyDescent="0.3">
      <c r="A12" s="13" t="s">
        <v>365</v>
      </c>
    </row>
    <row r="13" spans="1:10" x14ac:dyDescent="0.3">
      <c r="A13" s="13"/>
      <c r="B13" s="17" t="s">
        <v>366</v>
      </c>
      <c r="D13" s="18" t="s">
        <v>367</v>
      </c>
      <c r="F13" s="18" t="s">
        <v>368</v>
      </c>
      <c r="H13" s="18" t="s">
        <v>369</v>
      </c>
    </row>
    <row r="14" spans="1:10" x14ac:dyDescent="0.3">
      <c r="A14" s="19" t="s">
        <v>477</v>
      </c>
      <c r="B14" s="20" t="e">
        <f>DGET(grond21,10,gemc)</f>
        <v>#NUM!</v>
      </c>
      <c r="C14" s="21" t="s">
        <v>371</v>
      </c>
      <c r="D14" s="43">
        <v>2.99</v>
      </c>
      <c r="E14" s="23" t="s">
        <v>372</v>
      </c>
      <c r="F14" s="22" t="e">
        <f>B14*D14</f>
        <v>#NUM!</v>
      </c>
      <c r="G14" s="22"/>
      <c r="H14" s="22" t="e">
        <f>F14*$B$4</f>
        <v>#NUM!</v>
      </c>
    </row>
    <row r="15" spans="1:10" x14ac:dyDescent="0.3">
      <c r="A15" s="19" t="s">
        <v>391</v>
      </c>
      <c r="B15" s="20" t="e">
        <f>DGET(grond21,13,gemc)</f>
        <v>#NUM!</v>
      </c>
      <c r="C15" s="21" t="s">
        <v>371</v>
      </c>
      <c r="D15" s="43">
        <v>0.35</v>
      </c>
      <c r="E15" s="23" t="s">
        <v>372</v>
      </c>
      <c r="F15" s="22" t="e">
        <f>B15*D15</f>
        <v>#NUM!</v>
      </c>
      <c r="G15" s="22"/>
      <c r="H15" s="22" t="e">
        <f>F15*$B$4</f>
        <v>#NUM!</v>
      </c>
    </row>
    <row r="16" spans="1:10" x14ac:dyDescent="0.3">
      <c r="A16" t="s">
        <v>403</v>
      </c>
      <c r="B16" s="20" t="e">
        <f>DGET(grond21,16,gemc)</f>
        <v>#NUM!</v>
      </c>
      <c r="C16" s="21" t="s">
        <v>371</v>
      </c>
      <c r="D16" s="43">
        <v>0.14000000000000001</v>
      </c>
      <c r="E16" s="23" t="s">
        <v>372</v>
      </c>
      <c r="F16" s="22" t="e">
        <f>B16*D16</f>
        <v>#NUM!</v>
      </c>
      <c r="G16" s="22"/>
      <c r="H16" s="22" t="e">
        <f>F16*$B$4</f>
        <v>#NUM!</v>
      </c>
    </row>
    <row r="17" spans="1:8" x14ac:dyDescent="0.3">
      <c r="A17" t="s">
        <v>478</v>
      </c>
      <c r="B17" s="20" t="e">
        <f>DGET(grond21,30,gemc)</f>
        <v>#NUM!</v>
      </c>
      <c r="C17" s="21" t="s">
        <v>371</v>
      </c>
      <c r="D17" s="43">
        <v>0.05</v>
      </c>
      <c r="E17" s="23" t="s">
        <v>372</v>
      </c>
      <c r="F17" s="22" t="e">
        <f>B17*D17</f>
        <v>#NUM!</v>
      </c>
      <c r="G17" s="22"/>
      <c r="H17" s="22" t="e">
        <f>F17*$B$4</f>
        <v>#NUM!</v>
      </c>
    </row>
    <row r="18" spans="1:8" x14ac:dyDescent="0.3">
      <c r="F18" s="22"/>
      <c r="G18" s="22"/>
      <c r="H18" s="22"/>
    </row>
    <row r="19" spans="1:8" x14ac:dyDescent="0.3">
      <c r="A19" s="24" t="s">
        <v>384</v>
      </c>
      <c r="F19" s="22"/>
      <c r="G19" s="22"/>
      <c r="H19" s="22" t="e">
        <f>SUM(H14:H17)</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9"/>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396</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504</v>
      </c>
      <c r="B6" s="14"/>
      <c r="C6" s="14"/>
      <c r="D6" s="14"/>
    </row>
    <row r="8" spans="1:10" x14ac:dyDescent="0.3">
      <c r="A8" t="s">
        <v>363</v>
      </c>
      <c r="B8" s="15">
        <v>5</v>
      </c>
    </row>
    <row r="9" spans="1:10" x14ac:dyDescent="0.3">
      <c r="A9" t="s">
        <v>364</v>
      </c>
      <c r="B9" s="38" t="s">
        <v>503</v>
      </c>
      <c r="C9" s="14"/>
    </row>
    <row r="12" spans="1:10" x14ac:dyDescent="0.3">
      <c r="A12" s="13" t="s">
        <v>365</v>
      </c>
    </row>
    <row r="13" spans="1:10" x14ac:dyDescent="0.3">
      <c r="A13" s="13"/>
      <c r="B13" s="17" t="s">
        <v>366</v>
      </c>
      <c r="D13" s="18" t="s">
        <v>367</v>
      </c>
      <c r="F13" s="18" t="s">
        <v>368</v>
      </c>
      <c r="H13" s="18" t="s">
        <v>369</v>
      </c>
    </row>
    <row r="14" spans="1:10" x14ac:dyDescent="0.3">
      <c r="A14" s="19" t="s">
        <v>477</v>
      </c>
      <c r="B14" s="20" t="e">
        <f>DGET(grond21,10,gemc)</f>
        <v>#NUM!</v>
      </c>
      <c r="C14" s="21" t="s">
        <v>371</v>
      </c>
      <c r="D14" s="43">
        <v>1</v>
      </c>
      <c r="E14" s="23" t="s">
        <v>372</v>
      </c>
      <c r="F14" s="22" t="e">
        <f>B14*D14</f>
        <v>#NUM!</v>
      </c>
      <c r="G14" s="22"/>
      <c r="H14" s="22" t="e">
        <f>F14*$B$4</f>
        <v>#NUM!</v>
      </c>
    </row>
    <row r="15" spans="1:10" x14ac:dyDescent="0.3">
      <c r="A15" s="19" t="s">
        <v>391</v>
      </c>
      <c r="B15" s="20" t="e">
        <f>DGET(grond21,13,gemc)</f>
        <v>#NUM!</v>
      </c>
      <c r="C15" s="21" t="s">
        <v>371</v>
      </c>
      <c r="D15" s="43">
        <v>0.12</v>
      </c>
      <c r="E15" s="23" t="s">
        <v>372</v>
      </c>
      <c r="F15" s="22" t="e">
        <f>B15*D15</f>
        <v>#NUM!</v>
      </c>
      <c r="G15" s="22"/>
      <c r="H15" s="22" t="e">
        <f>F15*$B$4</f>
        <v>#NUM!</v>
      </c>
    </row>
    <row r="16" spans="1:10" x14ac:dyDescent="0.3">
      <c r="A16" t="s">
        <v>403</v>
      </c>
      <c r="B16" s="20" t="e">
        <f>DGET(grond21,16,gemc)</f>
        <v>#NUM!</v>
      </c>
      <c r="C16" s="21" t="s">
        <v>371</v>
      </c>
      <c r="D16" s="43">
        <v>0.05</v>
      </c>
      <c r="E16" s="23" t="s">
        <v>372</v>
      </c>
      <c r="F16" s="22" t="e">
        <f>B16*D16</f>
        <v>#NUM!</v>
      </c>
      <c r="G16" s="22"/>
      <c r="H16" s="22" t="e">
        <f>F16*$B$4</f>
        <v>#NUM!</v>
      </c>
    </row>
    <row r="17" spans="1:8" x14ac:dyDescent="0.3">
      <c r="A17" t="s">
        <v>478</v>
      </c>
      <c r="B17" s="20" t="e">
        <f>DGET(grond21,30,gemc)</f>
        <v>#NUM!</v>
      </c>
      <c r="C17" s="21" t="s">
        <v>371</v>
      </c>
      <c r="D17" s="43">
        <v>0.02</v>
      </c>
      <c r="E17" s="23" t="s">
        <v>372</v>
      </c>
      <c r="F17" s="22" t="e">
        <f>B17*D17</f>
        <v>#NUM!</v>
      </c>
      <c r="G17" s="22"/>
      <c r="H17" s="22" t="e">
        <f>F17*$B$4</f>
        <v>#NUM!</v>
      </c>
    </row>
    <row r="18" spans="1:8" x14ac:dyDescent="0.3">
      <c r="F18" s="22"/>
      <c r="G18" s="22"/>
      <c r="H18" s="22"/>
    </row>
    <row r="19" spans="1:8" x14ac:dyDescent="0.3">
      <c r="A19" s="24" t="s">
        <v>384</v>
      </c>
      <c r="F19" s="22"/>
      <c r="G19" s="22"/>
      <c r="H19" s="22" t="e">
        <f>SUM(H14:H17)</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506</v>
      </c>
      <c r="B6" s="14"/>
      <c r="C6" s="14"/>
      <c r="D6" s="14"/>
    </row>
    <row r="8" spans="1:10" x14ac:dyDescent="0.3">
      <c r="A8" t="s">
        <v>363</v>
      </c>
      <c r="B8" s="15">
        <v>-0.3</v>
      </c>
    </row>
    <row r="9" spans="1:10" x14ac:dyDescent="0.3">
      <c r="A9" t="s">
        <v>364</v>
      </c>
      <c r="B9" s="38" t="s">
        <v>507</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-0.01</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16"/>
  <sheetViews>
    <sheetView workbookViewId="0"/>
  </sheetViews>
  <sheetFormatPr defaultRowHeight="14.4" x14ac:dyDescent="0.3"/>
  <cols>
    <col min="1" max="1" width="54.44140625" customWidth="1"/>
    <col min="2" max="2" width="17" customWidth="1"/>
    <col min="3" max="3" width="9.109375" customWidth="1"/>
    <col min="4" max="4" width="13.88671875"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508</v>
      </c>
      <c r="B6" s="14"/>
      <c r="C6" s="14"/>
      <c r="D6" s="14"/>
    </row>
    <row r="8" spans="1:10" x14ac:dyDescent="0.3">
      <c r="A8" t="s">
        <v>363</v>
      </c>
      <c r="B8" s="15">
        <v>-0.61599999999999999</v>
      </c>
    </row>
    <row r="9" spans="1:10" x14ac:dyDescent="0.3">
      <c r="A9" t="s">
        <v>364</v>
      </c>
      <c r="B9" s="38" t="s">
        <v>509</v>
      </c>
      <c r="C9" s="14"/>
    </row>
    <row r="12" spans="1:10" x14ac:dyDescent="0.3">
      <c r="A12" s="13" t="s">
        <v>365</v>
      </c>
    </row>
    <row r="13" spans="1:10" x14ac:dyDescent="0.3">
      <c r="A13" s="13"/>
      <c r="B13" s="17" t="s">
        <v>366</v>
      </c>
      <c r="D13" s="18" t="s">
        <v>367</v>
      </c>
      <c r="F13" s="18" t="s">
        <v>368</v>
      </c>
      <c r="H13" s="18" t="s">
        <v>369</v>
      </c>
    </row>
    <row r="14" spans="1:10" x14ac:dyDescent="0.3">
      <c r="A14" s="19" t="s">
        <v>510</v>
      </c>
      <c r="B14" s="20" t="e">
        <f>DGET(grond21,37,gemc)</f>
        <v>#NUM!</v>
      </c>
      <c r="C14" s="21" t="s">
        <v>371</v>
      </c>
      <c r="D14" s="43">
        <v>-379415.14</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16"/>
  <sheetViews>
    <sheetView workbookViewId="0"/>
  </sheetViews>
  <sheetFormatPr defaultRowHeight="14.4" x14ac:dyDescent="0.3"/>
  <cols>
    <col min="1" max="1" width="54.44140625" customWidth="1"/>
    <col min="2" max="2" width="17" customWidth="1"/>
    <col min="3" max="3" width="9.109375" customWidth="1"/>
    <col min="4" max="4" width="13.88671875"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511</v>
      </c>
      <c r="B6" s="14"/>
      <c r="C6" s="14"/>
      <c r="D6" s="14"/>
    </row>
    <row r="8" spans="1:10" x14ac:dyDescent="0.3">
      <c r="A8" t="s">
        <v>363</v>
      </c>
      <c r="B8" s="15">
        <v>-0.33800000000000002</v>
      </c>
    </row>
    <row r="9" spans="1:10" x14ac:dyDescent="0.3">
      <c r="A9" t="s">
        <v>364</v>
      </c>
      <c r="B9" s="38" t="s">
        <v>509</v>
      </c>
      <c r="C9" s="14"/>
    </row>
    <row r="12" spans="1:10" x14ac:dyDescent="0.3">
      <c r="A12" s="13" t="s">
        <v>365</v>
      </c>
    </row>
    <row r="13" spans="1:10" x14ac:dyDescent="0.3">
      <c r="A13" s="13"/>
      <c r="B13" s="17" t="s">
        <v>366</v>
      </c>
      <c r="D13" s="18" t="s">
        <v>367</v>
      </c>
      <c r="F13" s="18" t="s">
        <v>368</v>
      </c>
      <c r="H13" s="18" t="s">
        <v>369</v>
      </c>
    </row>
    <row r="14" spans="1:10" x14ac:dyDescent="0.3">
      <c r="A14" s="19" t="s">
        <v>510</v>
      </c>
      <c r="B14" s="20" t="e">
        <f>DGET(grond21,37,gemc)</f>
        <v>#NUM!</v>
      </c>
      <c r="C14" s="21" t="s">
        <v>371</v>
      </c>
      <c r="D14" s="43">
        <v>-208185.58</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0" t="s">
        <v>385</v>
      </c>
      <c r="B1" s="90"/>
      <c r="C1" s="90"/>
      <c r="D1" s="90"/>
      <c r="E1" s="90"/>
      <c r="F1" s="90"/>
      <c r="G1" s="90"/>
      <c r="H1" s="90"/>
      <c r="I1" s="90"/>
      <c r="J1" s="90"/>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386</v>
      </c>
      <c r="B6" s="14"/>
      <c r="C6" s="14"/>
      <c r="D6" s="14"/>
    </row>
    <row r="8" spans="1:10" x14ac:dyDescent="0.3">
      <c r="A8" t="s">
        <v>363</v>
      </c>
      <c r="B8" s="15"/>
    </row>
    <row r="9" spans="1:10" x14ac:dyDescent="0.3">
      <c r="A9" t="s">
        <v>364</v>
      </c>
      <c r="B9" s="16"/>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22">
        <v>0.03</v>
      </c>
      <c r="E14" s="23" t="s">
        <v>372</v>
      </c>
      <c r="F14" s="22" t="e">
        <f t="shared" ref="F14:F23" si="0">B14*D14</f>
        <v>#NUM!</v>
      </c>
      <c r="G14" s="22"/>
      <c r="H14" s="22" t="e">
        <f t="shared" ref="H14:H23" si="1">F14*$B$4</f>
        <v>#NUM!</v>
      </c>
    </row>
    <row r="15" spans="1:10" x14ac:dyDescent="0.3">
      <c r="A15" s="19" t="s">
        <v>388</v>
      </c>
      <c r="B15" s="20" t="e">
        <f>DGET(grond21,72,gemc)</f>
        <v>#NUM!</v>
      </c>
      <c r="C15" s="21" t="s">
        <v>371</v>
      </c>
      <c r="D15" s="22">
        <v>26.84</v>
      </c>
      <c r="E15" s="23" t="s">
        <v>372</v>
      </c>
      <c r="F15" s="22" t="e">
        <f t="shared" si="0"/>
        <v>#NUM!</v>
      </c>
      <c r="G15" s="22"/>
      <c r="H15" s="22" t="e">
        <f t="shared" si="1"/>
        <v>#NUM!</v>
      </c>
    </row>
    <row r="16" spans="1:10" x14ac:dyDescent="0.3">
      <c r="A16" s="19" t="s">
        <v>389</v>
      </c>
      <c r="B16" s="20" t="e">
        <f>DGET(grond21,7,gemc)</f>
        <v>#NUM!</v>
      </c>
      <c r="C16" s="21" t="s">
        <v>371</v>
      </c>
      <c r="D16" s="22">
        <v>0.11</v>
      </c>
      <c r="E16" s="23" t="s">
        <v>372</v>
      </c>
      <c r="F16" s="22" t="e">
        <f t="shared" si="0"/>
        <v>#NUM!</v>
      </c>
      <c r="G16" s="22"/>
      <c r="H16" s="22" t="e">
        <f t="shared" si="1"/>
        <v>#NUM!</v>
      </c>
    </row>
    <row r="17" spans="1:8" x14ac:dyDescent="0.3">
      <c r="A17" s="19" t="s">
        <v>390</v>
      </c>
      <c r="B17" s="20" t="e">
        <f>DGET(grond21,10,gemc)</f>
        <v>#NUM!</v>
      </c>
      <c r="C17" s="21" t="s">
        <v>371</v>
      </c>
      <c r="D17" s="22">
        <v>1.26</v>
      </c>
      <c r="E17" s="23" t="s">
        <v>372</v>
      </c>
      <c r="F17" s="22" t="e">
        <f t="shared" si="0"/>
        <v>#NUM!</v>
      </c>
      <c r="G17" s="22"/>
      <c r="H17" s="22" t="e">
        <f t="shared" si="1"/>
        <v>#NUM!</v>
      </c>
    </row>
    <row r="18" spans="1:8" x14ac:dyDescent="0.3">
      <c r="A18" s="19" t="s">
        <v>391</v>
      </c>
      <c r="B18" s="20" t="e">
        <f>DGET(grond21,13,gemc)</f>
        <v>#NUM!</v>
      </c>
      <c r="C18" s="21" t="s">
        <v>371</v>
      </c>
      <c r="D18" s="22">
        <v>0.16</v>
      </c>
      <c r="E18" s="23" t="s">
        <v>372</v>
      </c>
      <c r="F18" s="22" t="e">
        <f t="shared" si="0"/>
        <v>#NUM!</v>
      </c>
      <c r="G18" s="22"/>
      <c r="H18" s="22" t="e">
        <f t="shared" si="1"/>
        <v>#NUM!</v>
      </c>
    </row>
    <row r="19" spans="1:8" x14ac:dyDescent="0.3">
      <c r="A19" s="19" t="s">
        <v>392</v>
      </c>
      <c r="B19" s="20" t="e">
        <f>DGET(grond21,15,gemc)</f>
        <v>#NUM!</v>
      </c>
      <c r="C19" s="21" t="s">
        <v>371</v>
      </c>
      <c r="D19" s="22">
        <v>0.04</v>
      </c>
      <c r="E19" s="23" t="s">
        <v>372</v>
      </c>
      <c r="F19" s="22" t="e">
        <f t="shared" si="0"/>
        <v>#NUM!</v>
      </c>
      <c r="G19" s="22"/>
      <c r="H19" s="22" t="e">
        <f t="shared" si="1"/>
        <v>#NUM!</v>
      </c>
    </row>
    <row r="20" spans="1:8" x14ac:dyDescent="0.3">
      <c r="A20" s="19" t="s">
        <v>393</v>
      </c>
      <c r="B20" s="20" t="e">
        <f>DGET(grond21,30,gemc)</f>
        <v>#NUM!</v>
      </c>
      <c r="C20" s="21" t="s">
        <v>371</v>
      </c>
      <c r="D20" s="22">
        <v>-7.0000000000000007E-2</v>
      </c>
      <c r="E20" s="23" t="s">
        <v>372</v>
      </c>
      <c r="F20" s="22" t="e">
        <f t="shared" si="0"/>
        <v>#NUM!</v>
      </c>
      <c r="G20" s="22"/>
      <c r="H20" s="22" t="e">
        <f t="shared" si="1"/>
        <v>#NUM!</v>
      </c>
    </row>
    <row r="21" spans="1:8" x14ac:dyDescent="0.3">
      <c r="A21" s="19" t="s">
        <v>383</v>
      </c>
      <c r="B21" s="20" t="e">
        <f>DGET(grond21,53,gemc)</f>
        <v>#NUM!</v>
      </c>
      <c r="C21" s="21" t="s">
        <v>371</v>
      </c>
      <c r="D21" s="22">
        <v>0.88</v>
      </c>
      <c r="E21" s="23" t="s">
        <v>372</v>
      </c>
      <c r="F21" s="22" t="e">
        <f t="shared" si="0"/>
        <v>#NUM!</v>
      </c>
      <c r="G21" s="22"/>
      <c r="H21" s="22" t="e">
        <f t="shared" si="1"/>
        <v>#NUM!</v>
      </c>
    </row>
    <row r="22" spans="1:8" x14ac:dyDescent="0.3">
      <c r="A22" s="19" t="s">
        <v>394</v>
      </c>
      <c r="B22" s="20" t="e">
        <f>DGET(grond21,54,gemc)</f>
        <v>#NUM!</v>
      </c>
      <c r="C22" s="21" t="s">
        <v>371</v>
      </c>
      <c r="D22" s="22">
        <v>4.9000000000000004</v>
      </c>
      <c r="E22" s="23" t="s">
        <v>372</v>
      </c>
      <c r="F22" s="22" t="e">
        <f t="shared" si="0"/>
        <v>#NUM!</v>
      </c>
      <c r="G22" s="22"/>
      <c r="H22" s="22" t="e">
        <f t="shared" si="1"/>
        <v>#NUM!</v>
      </c>
    </row>
    <row r="23" spans="1:8" x14ac:dyDescent="0.3">
      <c r="A23" s="19" t="s">
        <v>395</v>
      </c>
      <c r="B23" s="20" t="e">
        <f>DGET(grond21,55,gemc)</f>
        <v>#NUM!</v>
      </c>
      <c r="C23" s="21" t="s">
        <v>371</v>
      </c>
      <c r="D23" s="22">
        <v>1.44</v>
      </c>
      <c r="E23" s="23" t="s">
        <v>372</v>
      </c>
      <c r="F23" s="22" t="e">
        <f t="shared" si="0"/>
        <v>#NUM!</v>
      </c>
      <c r="G23" s="22"/>
      <c r="H23" s="22" t="e">
        <f t="shared" si="1"/>
        <v>#NUM!</v>
      </c>
    </row>
    <row r="24" spans="1:8" x14ac:dyDescent="0.3">
      <c r="F24" s="22"/>
      <c r="G24" s="22"/>
      <c r="H24" s="22"/>
    </row>
    <row r="25" spans="1:8" x14ac:dyDescent="0.3">
      <c r="A25" s="24" t="s">
        <v>384</v>
      </c>
      <c r="F25" s="22"/>
      <c r="G25" s="22"/>
      <c r="H25" s="22" t="e">
        <f>SUM(H14:H23)</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6"/>
  <sheetViews>
    <sheetView workbookViewId="0"/>
  </sheetViews>
  <sheetFormatPr defaultRowHeight="14.4" x14ac:dyDescent="0.3"/>
  <cols>
    <col min="1" max="1" width="54.44140625" customWidth="1"/>
    <col min="2" max="2" width="17" customWidth="1"/>
    <col min="3" max="3" width="9.109375" customWidth="1"/>
    <col min="4" max="4" width="13.88671875"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512</v>
      </c>
      <c r="B6" s="14"/>
      <c r="C6" s="14"/>
      <c r="D6" s="14"/>
    </row>
    <row r="8" spans="1:10" x14ac:dyDescent="0.3">
      <c r="A8" t="s">
        <v>363</v>
      </c>
      <c r="B8" s="15">
        <v>-0.46200000000000002</v>
      </c>
    </row>
    <row r="9" spans="1:10" x14ac:dyDescent="0.3">
      <c r="A9" t="s">
        <v>364</v>
      </c>
      <c r="B9" s="38" t="s">
        <v>513</v>
      </c>
      <c r="C9" s="14"/>
    </row>
    <row r="12" spans="1:10" x14ac:dyDescent="0.3">
      <c r="A12" s="13" t="s">
        <v>365</v>
      </c>
    </row>
    <row r="13" spans="1:10" x14ac:dyDescent="0.3">
      <c r="A13" s="13"/>
      <c r="B13" s="17" t="s">
        <v>366</v>
      </c>
      <c r="D13" s="18" t="s">
        <v>367</v>
      </c>
      <c r="F13" s="18" t="s">
        <v>368</v>
      </c>
      <c r="H13" s="18" t="s">
        <v>369</v>
      </c>
    </row>
    <row r="14" spans="1:10" x14ac:dyDescent="0.3">
      <c r="A14" s="19" t="s">
        <v>510</v>
      </c>
      <c r="B14" s="20" t="e">
        <f>DGET(grond21,37,gemc)</f>
        <v>#NUM!</v>
      </c>
      <c r="C14" s="21" t="s">
        <v>371</v>
      </c>
      <c r="D14" s="43">
        <v>-284561.34999999998</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16"/>
  <sheetViews>
    <sheetView workbookViewId="0"/>
  </sheetViews>
  <sheetFormatPr defaultRowHeight="14.4" x14ac:dyDescent="0.3"/>
  <cols>
    <col min="1" max="1" width="54.44140625" customWidth="1"/>
    <col min="2" max="2" width="17" customWidth="1"/>
    <col min="3" max="3" width="9.109375" customWidth="1"/>
    <col min="4" max="4" width="13.88671875"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514</v>
      </c>
      <c r="B6" s="14"/>
      <c r="C6" s="14"/>
      <c r="D6" s="14"/>
    </row>
    <row r="8" spans="1:10" x14ac:dyDescent="0.3">
      <c r="A8" t="s">
        <v>363</v>
      </c>
      <c r="B8" s="15">
        <v>-0.05</v>
      </c>
    </row>
    <row r="9" spans="1:10" x14ac:dyDescent="0.3">
      <c r="A9" t="s">
        <v>364</v>
      </c>
      <c r="B9" s="38" t="s">
        <v>515</v>
      </c>
      <c r="C9" s="14"/>
    </row>
    <row r="12" spans="1:10" x14ac:dyDescent="0.3">
      <c r="A12" s="13" t="s">
        <v>365</v>
      </c>
    </row>
    <row r="13" spans="1:10" x14ac:dyDescent="0.3">
      <c r="A13" s="13"/>
      <c r="B13" s="17" t="s">
        <v>366</v>
      </c>
      <c r="D13" s="18" t="s">
        <v>367</v>
      </c>
      <c r="F13" s="18" t="s">
        <v>368</v>
      </c>
      <c r="H13" s="18" t="s">
        <v>369</v>
      </c>
    </row>
    <row r="14" spans="1:10" x14ac:dyDescent="0.3">
      <c r="A14" s="19" t="s">
        <v>510</v>
      </c>
      <c r="B14" s="20" t="e">
        <f>DGET(grond21,37,gemc)</f>
        <v>#NUM!</v>
      </c>
      <c r="C14" s="21" t="s">
        <v>371</v>
      </c>
      <c r="D14" s="43">
        <v>-30796.68</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MJ37"/>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516</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-20.399999999999999</v>
      </c>
      <c r="C8" s="33"/>
      <c r="D8" s="33"/>
      <c r="E8" s="33"/>
      <c r="F8" s="33"/>
      <c r="G8" s="33"/>
      <c r="H8" s="33"/>
      <c r="I8" s="33"/>
      <c r="J8" s="33"/>
    </row>
    <row r="9" spans="1:10" s="34" customFormat="1" x14ac:dyDescent="0.3">
      <c r="A9" s="33" t="s">
        <v>364</v>
      </c>
      <c r="B9" s="38" t="s">
        <v>517</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-0.05</v>
      </c>
      <c r="E14" s="44" t="s">
        <v>372</v>
      </c>
      <c r="F14" s="45" t="e">
        <f t="shared" ref="F14:F23" si="0">B14*D14</f>
        <v>#NUM!</v>
      </c>
      <c r="G14" s="33"/>
      <c r="H14" s="45" t="e">
        <f t="shared" ref="H14:H23" si="1">F14*$B$4</f>
        <v>#NUM!</v>
      </c>
      <c r="I14" s="33"/>
      <c r="J14" s="33"/>
    </row>
    <row r="15" spans="1:10" s="34" customFormat="1" x14ac:dyDescent="0.3">
      <c r="A15" s="14" t="s">
        <v>475</v>
      </c>
      <c r="B15" s="50" t="e">
        <f>DGET(grond21,72,gemc)</f>
        <v>#NUM!</v>
      </c>
      <c r="C15" s="42" t="s">
        <v>371</v>
      </c>
      <c r="D15" s="43">
        <v>-37.74</v>
      </c>
      <c r="E15" s="44" t="s">
        <v>372</v>
      </c>
      <c r="F15" s="45" t="e">
        <f t="shared" si="0"/>
        <v>#NUM!</v>
      </c>
      <c r="G15" s="33"/>
      <c r="H15" s="45" t="e">
        <f t="shared" si="1"/>
        <v>#NUM!</v>
      </c>
      <c r="I15" s="33"/>
      <c r="J15" s="33"/>
    </row>
    <row r="16" spans="1:10" s="34" customFormat="1" x14ac:dyDescent="0.3">
      <c r="A16" s="14" t="s">
        <v>476</v>
      </c>
      <c r="B16" s="50" t="e">
        <f>DGET(grond21,7,gemc)</f>
        <v>#NUM!</v>
      </c>
      <c r="C16" s="42" t="s">
        <v>371</v>
      </c>
      <c r="D16" s="43">
        <v>-0.17</v>
      </c>
      <c r="E16" s="44" t="s">
        <v>372</v>
      </c>
      <c r="F16" s="45" t="e">
        <f t="shared" si="0"/>
        <v>#NUM!</v>
      </c>
      <c r="G16" s="33"/>
      <c r="H16" s="45" t="e">
        <f t="shared" si="1"/>
        <v>#NUM!</v>
      </c>
      <c r="I16" s="33"/>
      <c r="J16" s="33"/>
    </row>
    <row r="17" spans="1:10" s="34" customFormat="1" x14ac:dyDescent="0.3">
      <c r="A17" s="52" t="s">
        <v>477</v>
      </c>
      <c r="B17" s="50" t="e">
        <f>DGET(grond21,10,gemc)</f>
        <v>#NUM!</v>
      </c>
      <c r="C17" s="42" t="s">
        <v>371</v>
      </c>
      <c r="D17" s="43">
        <v>-1.82</v>
      </c>
      <c r="E17" s="44" t="s">
        <v>372</v>
      </c>
      <c r="F17" s="45" t="e">
        <f t="shared" si="0"/>
        <v>#NUM!</v>
      </c>
      <c r="G17" s="33"/>
      <c r="H17" s="45" t="e">
        <f t="shared" si="1"/>
        <v>#NUM!</v>
      </c>
      <c r="I17" s="33"/>
      <c r="J17" s="33"/>
    </row>
    <row r="18" spans="1:10" s="34" customFormat="1" x14ac:dyDescent="0.3">
      <c r="A18" s="8" t="s">
        <v>391</v>
      </c>
      <c r="B18" s="50" t="e">
        <f>DGET(grond21,13,gemc)</f>
        <v>#NUM!</v>
      </c>
      <c r="C18" s="42" t="s">
        <v>371</v>
      </c>
      <c r="D18" s="43">
        <v>-0.24</v>
      </c>
      <c r="E18" s="44" t="s">
        <v>372</v>
      </c>
      <c r="F18" s="45" t="e">
        <f t="shared" si="0"/>
        <v>#NUM!</v>
      </c>
      <c r="G18" s="33"/>
      <c r="H18" s="45" t="e">
        <f t="shared" si="1"/>
        <v>#NUM!</v>
      </c>
      <c r="I18" s="33"/>
      <c r="J18" s="33"/>
    </row>
    <row r="19" spans="1:10" s="34" customFormat="1" x14ac:dyDescent="0.3">
      <c r="A19" s="51" t="s">
        <v>392</v>
      </c>
      <c r="B19" s="50" t="e">
        <f>DGET(grond21,15,gemc)</f>
        <v>#NUM!</v>
      </c>
      <c r="C19" s="42" t="s">
        <v>371</v>
      </c>
      <c r="D19" s="43">
        <v>-0.05</v>
      </c>
      <c r="E19" s="44" t="s">
        <v>372</v>
      </c>
      <c r="F19" s="45" t="e">
        <f t="shared" si="0"/>
        <v>#NUM!</v>
      </c>
      <c r="G19" s="33"/>
      <c r="H19" s="45" t="e">
        <f t="shared" si="1"/>
        <v>#NUM!</v>
      </c>
      <c r="I19" s="33"/>
      <c r="J19" s="33"/>
    </row>
    <row r="20" spans="1:10" s="34" customFormat="1" x14ac:dyDescent="0.3">
      <c r="A20" s="8" t="s">
        <v>478</v>
      </c>
      <c r="B20" s="50" t="e">
        <f>DGET(grond21,30,gemc)</f>
        <v>#NUM!</v>
      </c>
      <c r="C20" s="42" t="s">
        <v>371</v>
      </c>
      <c r="D20" s="43">
        <v>0.1</v>
      </c>
      <c r="E20" s="44" t="s">
        <v>372</v>
      </c>
      <c r="F20" s="45" t="e">
        <f t="shared" si="0"/>
        <v>#NUM!</v>
      </c>
      <c r="G20" s="33"/>
      <c r="H20" s="45" t="e">
        <f t="shared" si="1"/>
        <v>#NUM!</v>
      </c>
      <c r="I20" s="33"/>
      <c r="J20" s="33"/>
    </row>
    <row r="21" spans="1:10" s="34" customFormat="1" x14ac:dyDescent="0.3">
      <c r="A21" s="36" t="s">
        <v>383</v>
      </c>
      <c r="B21" s="50" t="e">
        <f>DGET(grond21,53,gemc)</f>
        <v>#NUM!</v>
      </c>
      <c r="C21" s="42" t="s">
        <v>371</v>
      </c>
      <c r="D21" s="43">
        <v>-1.23</v>
      </c>
      <c r="E21" s="44" t="s">
        <v>372</v>
      </c>
      <c r="F21" s="45" t="e">
        <f t="shared" si="0"/>
        <v>#NUM!</v>
      </c>
      <c r="G21" s="33"/>
      <c r="H21" s="45" t="e">
        <f t="shared" si="1"/>
        <v>#NUM!</v>
      </c>
      <c r="I21" s="33"/>
      <c r="J21" s="33"/>
    </row>
    <row r="22" spans="1:10" s="34" customFormat="1" x14ac:dyDescent="0.3">
      <c r="A22" s="36" t="s">
        <v>479</v>
      </c>
      <c r="B22" s="50" t="e">
        <f>DGET(grond21,54,gemc)</f>
        <v>#NUM!</v>
      </c>
      <c r="C22" s="42" t="s">
        <v>371</v>
      </c>
      <c r="D22" s="43">
        <v>-6.87</v>
      </c>
      <c r="E22" s="44" t="s">
        <v>372</v>
      </c>
      <c r="F22" s="45" t="e">
        <f t="shared" si="0"/>
        <v>#NUM!</v>
      </c>
      <c r="G22" s="33"/>
      <c r="H22" s="45" t="e">
        <f t="shared" si="1"/>
        <v>#NUM!</v>
      </c>
      <c r="I22" s="33"/>
      <c r="J22" s="33"/>
    </row>
    <row r="23" spans="1:10" s="34" customFormat="1" x14ac:dyDescent="0.3">
      <c r="A23" s="36" t="s">
        <v>395</v>
      </c>
      <c r="B23" s="50" t="e">
        <f>DGET(grond21,55,gemc)</f>
        <v>#NUM!</v>
      </c>
      <c r="C23" s="42" t="s">
        <v>371</v>
      </c>
      <c r="D23" s="43">
        <v>-2.0099999999999998</v>
      </c>
      <c r="E23" s="44" t="s">
        <v>372</v>
      </c>
      <c r="F23" s="45" t="e">
        <f t="shared" si="0"/>
        <v>#NUM!</v>
      </c>
      <c r="G23" s="33"/>
      <c r="H23" s="45" t="e">
        <f t="shared" si="1"/>
        <v>#NUM!</v>
      </c>
      <c r="I23" s="33"/>
      <c r="J23" s="33"/>
    </row>
    <row r="24" spans="1:10" s="34" customFormat="1" ht="12.75" customHeight="1" x14ac:dyDescent="0.3">
      <c r="A24" s="33"/>
      <c r="B24" s="33"/>
      <c r="C24" s="33"/>
      <c r="D24" s="33"/>
      <c r="E24" s="33"/>
      <c r="F24" s="33"/>
      <c r="G24" s="33"/>
      <c r="H24" s="33"/>
      <c r="I24" s="33"/>
      <c r="J24" s="33"/>
    </row>
    <row r="25" spans="1:10" s="34" customFormat="1" x14ac:dyDescent="0.3">
      <c r="A25" s="46" t="s">
        <v>384</v>
      </c>
      <c r="B25" s="33"/>
      <c r="C25" s="33"/>
      <c r="D25" s="33"/>
      <c r="E25" s="33"/>
      <c r="F25" s="33"/>
      <c r="G25" s="33"/>
      <c r="H25" s="47" t="e">
        <f>SUM(H14:H23)</f>
        <v>#NUM!</v>
      </c>
      <c r="I25" s="33"/>
      <c r="J25" s="33"/>
    </row>
    <row r="26" spans="1:10" s="48" customFormat="1" ht="13.2" x14ac:dyDescent="0.25"/>
    <row r="27" spans="1:10" s="48" customFormat="1" ht="13.2" x14ac:dyDescent="0.25"/>
    <row r="37" spans="6:6" x14ac:dyDescent="0.3">
      <c r="F37"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518</v>
      </c>
      <c r="B6" s="14"/>
      <c r="C6" s="14"/>
      <c r="D6" s="14"/>
    </row>
    <row r="8" spans="1:10" x14ac:dyDescent="0.3">
      <c r="A8" t="s">
        <v>363</v>
      </c>
      <c r="B8" s="15">
        <v>3.9060000000000001</v>
      </c>
    </row>
    <row r="9" spans="1:10" x14ac:dyDescent="0.3">
      <c r="A9" t="s">
        <v>364</v>
      </c>
      <c r="B9" s="38" t="s">
        <v>519</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0.14000000000000001</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520</v>
      </c>
      <c r="B6" s="14"/>
      <c r="C6" s="14"/>
      <c r="D6" s="14"/>
    </row>
    <row r="8" spans="1:10" x14ac:dyDescent="0.3">
      <c r="A8" t="s">
        <v>363</v>
      </c>
      <c r="B8" s="15">
        <v>4.4569999999999999</v>
      </c>
    </row>
    <row r="9" spans="1:10" x14ac:dyDescent="0.3">
      <c r="A9" t="s">
        <v>364</v>
      </c>
      <c r="B9" s="38" t="s">
        <v>521</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0.16</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522</v>
      </c>
      <c r="B6" s="14"/>
      <c r="C6" s="14"/>
      <c r="D6" s="14"/>
    </row>
    <row r="8" spans="1:10" x14ac:dyDescent="0.3">
      <c r="A8" t="s">
        <v>363</v>
      </c>
      <c r="B8" s="15">
        <v>2.5619999999999998</v>
      </c>
    </row>
    <row r="9" spans="1:10" x14ac:dyDescent="0.3">
      <c r="A9" t="s">
        <v>364</v>
      </c>
      <c r="B9" s="38" t="s">
        <v>523</v>
      </c>
      <c r="C9" s="14"/>
    </row>
    <row r="12" spans="1:10" x14ac:dyDescent="0.3">
      <c r="A12" s="13" t="s">
        <v>365</v>
      </c>
    </row>
    <row r="13" spans="1:10" x14ac:dyDescent="0.3">
      <c r="A13" s="13"/>
      <c r="B13" s="17" t="s">
        <v>366</v>
      </c>
      <c r="D13" s="18" t="s">
        <v>367</v>
      </c>
      <c r="F13" s="18" t="s">
        <v>368</v>
      </c>
      <c r="H13" s="18" t="s">
        <v>369</v>
      </c>
    </row>
    <row r="14" spans="1:10" x14ac:dyDescent="0.3">
      <c r="A14" s="19" t="s">
        <v>387</v>
      </c>
      <c r="B14" s="20" t="e">
        <f>DGET(grond21,5,gemc)</f>
        <v>#NUM!</v>
      </c>
      <c r="C14" s="21" t="s">
        <v>371</v>
      </c>
      <c r="D14" s="43">
        <v>0.09</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MJ37"/>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524</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16.899999999999999</v>
      </c>
      <c r="C8" s="33"/>
      <c r="D8" s="33"/>
      <c r="E8" s="33"/>
      <c r="F8" s="33"/>
      <c r="G8" s="33"/>
      <c r="H8" s="33"/>
      <c r="I8" s="33"/>
      <c r="J8" s="33"/>
    </row>
    <row r="9" spans="1:10" s="34" customFormat="1" x14ac:dyDescent="0.3">
      <c r="A9" s="33" t="s">
        <v>364</v>
      </c>
      <c r="B9" s="38" t="s">
        <v>525</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0.04</v>
      </c>
      <c r="E14" s="44" t="s">
        <v>372</v>
      </c>
      <c r="F14" s="45" t="e">
        <f t="shared" ref="F14:F23" si="0">B14*D14</f>
        <v>#NUM!</v>
      </c>
      <c r="G14" s="33"/>
      <c r="H14" s="45" t="e">
        <f t="shared" ref="H14:H23" si="1">F14*$B$4</f>
        <v>#NUM!</v>
      </c>
      <c r="I14" s="33"/>
      <c r="J14" s="33"/>
    </row>
    <row r="15" spans="1:10" s="34" customFormat="1" x14ac:dyDescent="0.3">
      <c r="A15" s="14" t="s">
        <v>475</v>
      </c>
      <c r="B15" s="50" t="e">
        <f>DGET(grond21,72,gemc)</f>
        <v>#NUM!</v>
      </c>
      <c r="C15" s="42" t="s">
        <v>371</v>
      </c>
      <c r="D15" s="43">
        <v>31.26</v>
      </c>
      <c r="E15" s="44" t="s">
        <v>372</v>
      </c>
      <c r="F15" s="45" t="e">
        <f t="shared" si="0"/>
        <v>#NUM!</v>
      </c>
      <c r="G15" s="33"/>
      <c r="H15" s="45" t="e">
        <f t="shared" si="1"/>
        <v>#NUM!</v>
      </c>
      <c r="I15" s="33"/>
      <c r="J15" s="33"/>
    </row>
    <row r="16" spans="1:10" s="34" customFormat="1" x14ac:dyDescent="0.3">
      <c r="A16" s="14" t="s">
        <v>476</v>
      </c>
      <c r="B16" s="50" t="e">
        <f>DGET(grond21,7,gemc)</f>
        <v>#NUM!</v>
      </c>
      <c r="C16" s="42" t="s">
        <v>371</v>
      </c>
      <c r="D16" s="43">
        <v>0.14000000000000001</v>
      </c>
      <c r="E16" s="44" t="s">
        <v>372</v>
      </c>
      <c r="F16" s="45" t="e">
        <f t="shared" si="0"/>
        <v>#NUM!</v>
      </c>
      <c r="G16" s="33"/>
      <c r="H16" s="45" t="e">
        <f t="shared" si="1"/>
        <v>#NUM!</v>
      </c>
      <c r="I16" s="33"/>
      <c r="J16" s="33"/>
    </row>
    <row r="17" spans="1:10" s="34" customFormat="1" x14ac:dyDescent="0.3">
      <c r="A17" s="52" t="s">
        <v>477</v>
      </c>
      <c r="B17" s="50" t="e">
        <f>DGET(grond21,10,gemc)</f>
        <v>#NUM!</v>
      </c>
      <c r="C17" s="42" t="s">
        <v>371</v>
      </c>
      <c r="D17" s="43">
        <v>1.51</v>
      </c>
      <c r="E17" s="44" t="s">
        <v>372</v>
      </c>
      <c r="F17" s="45" t="e">
        <f t="shared" si="0"/>
        <v>#NUM!</v>
      </c>
      <c r="G17" s="33"/>
      <c r="H17" s="45" t="e">
        <f t="shared" si="1"/>
        <v>#NUM!</v>
      </c>
      <c r="I17" s="33"/>
      <c r="J17" s="33"/>
    </row>
    <row r="18" spans="1:10" s="34" customFormat="1" x14ac:dyDescent="0.3">
      <c r="A18" s="8" t="s">
        <v>391</v>
      </c>
      <c r="B18" s="50" t="e">
        <f>DGET(grond21,13,gemc)</f>
        <v>#NUM!</v>
      </c>
      <c r="C18" s="42" t="s">
        <v>371</v>
      </c>
      <c r="D18" s="43">
        <v>0.2</v>
      </c>
      <c r="E18" s="44" t="s">
        <v>372</v>
      </c>
      <c r="F18" s="45" t="e">
        <f t="shared" si="0"/>
        <v>#NUM!</v>
      </c>
      <c r="G18" s="33"/>
      <c r="H18" s="45" t="e">
        <f t="shared" si="1"/>
        <v>#NUM!</v>
      </c>
      <c r="I18" s="33"/>
      <c r="J18" s="33"/>
    </row>
    <row r="19" spans="1:10" s="34" customFormat="1" x14ac:dyDescent="0.3">
      <c r="A19" s="51" t="s">
        <v>392</v>
      </c>
      <c r="B19" s="50" t="e">
        <f>DGET(grond21,15,gemc)</f>
        <v>#NUM!</v>
      </c>
      <c r="C19" s="42" t="s">
        <v>371</v>
      </c>
      <c r="D19" s="43">
        <v>0.04</v>
      </c>
      <c r="E19" s="44" t="s">
        <v>372</v>
      </c>
      <c r="F19" s="45" t="e">
        <f t="shared" si="0"/>
        <v>#NUM!</v>
      </c>
      <c r="G19" s="33"/>
      <c r="H19" s="45" t="e">
        <f t="shared" si="1"/>
        <v>#NUM!</v>
      </c>
      <c r="I19" s="33"/>
      <c r="J19" s="33"/>
    </row>
    <row r="20" spans="1:10" s="34" customFormat="1" x14ac:dyDescent="0.3">
      <c r="A20" s="8" t="s">
        <v>478</v>
      </c>
      <c r="B20" s="50" t="e">
        <f>DGET(grond21,30,gemc)</f>
        <v>#NUM!</v>
      </c>
      <c r="C20" s="42" t="s">
        <v>371</v>
      </c>
      <c r="D20" s="43">
        <v>-0.08</v>
      </c>
      <c r="E20" s="44" t="s">
        <v>372</v>
      </c>
      <c r="F20" s="45" t="e">
        <f t="shared" si="0"/>
        <v>#NUM!</v>
      </c>
      <c r="G20" s="33"/>
      <c r="H20" s="45" t="e">
        <f t="shared" si="1"/>
        <v>#NUM!</v>
      </c>
      <c r="I20" s="33"/>
      <c r="J20" s="33"/>
    </row>
    <row r="21" spans="1:10" s="34" customFormat="1" x14ac:dyDescent="0.3">
      <c r="A21" s="36" t="s">
        <v>383</v>
      </c>
      <c r="B21" s="50" t="e">
        <f>DGET(grond21,53,gemc)</f>
        <v>#NUM!</v>
      </c>
      <c r="C21" s="42" t="s">
        <v>371</v>
      </c>
      <c r="D21" s="43">
        <v>1.02</v>
      </c>
      <c r="E21" s="44" t="s">
        <v>372</v>
      </c>
      <c r="F21" s="45" t="e">
        <f t="shared" si="0"/>
        <v>#NUM!</v>
      </c>
      <c r="G21" s="33"/>
      <c r="H21" s="45" t="e">
        <f t="shared" si="1"/>
        <v>#NUM!</v>
      </c>
      <c r="I21" s="33"/>
      <c r="J21" s="33"/>
    </row>
    <row r="22" spans="1:10" s="34" customFormat="1" x14ac:dyDescent="0.3">
      <c r="A22" s="36" t="s">
        <v>479</v>
      </c>
      <c r="B22" s="50" t="e">
        <f>DGET(grond21,54,gemc)</f>
        <v>#NUM!</v>
      </c>
      <c r="C22" s="42" t="s">
        <v>371</v>
      </c>
      <c r="D22" s="43">
        <v>5.69</v>
      </c>
      <c r="E22" s="44" t="s">
        <v>372</v>
      </c>
      <c r="F22" s="45" t="e">
        <f t="shared" si="0"/>
        <v>#NUM!</v>
      </c>
      <c r="G22" s="33"/>
      <c r="H22" s="45" t="e">
        <f t="shared" si="1"/>
        <v>#NUM!</v>
      </c>
      <c r="I22" s="33"/>
      <c r="J22" s="33"/>
    </row>
    <row r="23" spans="1:10" s="34" customFormat="1" x14ac:dyDescent="0.3">
      <c r="A23" s="36" t="s">
        <v>395</v>
      </c>
      <c r="B23" s="50" t="e">
        <f>DGET(grond21,55,gemc)</f>
        <v>#NUM!</v>
      </c>
      <c r="C23" s="42" t="s">
        <v>371</v>
      </c>
      <c r="D23" s="43">
        <v>1.67</v>
      </c>
      <c r="E23" s="44" t="s">
        <v>372</v>
      </c>
      <c r="F23" s="45" t="e">
        <f t="shared" si="0"/>
        <v>#NUM!</v>
      </c>
      <c r="G23" s="33"/>
      <c r="H23" s="45" t="e">
        <f t="shared" si="1"/>
        <v>#NUM!</v>
      </c>
      <c r="I23" s="33"/>
      <c r="J23" s="33"/>
    </row>
    <row r="24" spans="1:10" s="34" customFormat="1" ht="12.75" customHeight="1" x14ac:dyDescent="0.3">
      <c r="A24" s="33"/>
      <c r="B24" s="33"/>
      <c r="C24" s="33"/>
      <c r="D24" s="33"/>
      <c r="E24" s="33"/>
      <c r="F24" s="33"/>
      <c r="G24" s="33"/>
      <c r="H24" s="33"/>
      <c r="I24" s="33"/>
      <c r="J24" s="33"/>
    </row>
    <row r="25" spans="1:10" s="34" customFormat="1" x14ac:dyDescent="0.3">
      <c r="A25" s="46" t="s">
        <v>384</v>
      </c>
      <c r="B25" s="33"/>
      <c r="C25" s="33"/>
      <c r="D25" s="33"/>
      <c r="E25" s="33"/>
      <c r="F25" s="33"/>
      <c r="G25" s="33"/>
      <c r="H25" s="47" t="e">
        <f>SUM(H14:H23)</f>
        <v>#NUM!</v>
      </c>
      <c r="I25" s="33"/>
      <c r="J25" s="33"/>
    </row>
    <row r="26" spans="1:10" s="48" customFormat="1" ht="13.2" x14ac:dyDescent="0.25"/>
    <row r="27" spans="1:10" s="48" customFormat="1" ht="13.2" x14ac:dyDescent="0.25"/>
    <row r="37" spans="6:6" x14ac:dyDescent="0.3">
      <c r="F37"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MJ41"/>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526</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-4</v>
      </c>
      <c r="C8" s="33"/>
      <c r="D8" s="33"/>
      <c r="E8" s="33"/>
      <c r="F8" s="33"/>
      <c r="G8" s="33"/>
      <c r="H8" s="33"/>
      <c r="I8" s="33"/>
      <c r="J8" s="33"/>
    </row>
    <row r="9" spans="1:10" s="34" customFormat="1" x14ac:dyDescent="0.3">
      <c r="A9" s="33" t="s">
        <v>364</v>
      </c>
      <c r="B9" s="38" t="s">
        <v>527</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-0.02</v>
      </c>
      <c r="E14" s="44" t="s">
        <v>372</v>
      </c>
      <c r="F14" s="45" t="e">
        <f t="shared" ref="F14:F27" si="0">B14*D14</f>
        <v>#NUM!</v>
      </c>
      <c r="G14" s="33"/>
      <c r="H14" s="45" t="e">
        <f t="shared" ref="H14:H27" si="1">F14*$B$4</f>
        <v>#NUM!</v>
      </c>
      <c r="I14" s="33"/>
      <c r="J14" s="33"/>
    </row>
    <row r="15" spans="1:10" s="34" customFormat="1" x14ac:dyDescent="0.3">
      <c r="A15" s="36" t="s">
        <v>452</v>
      </c>
      <c r="B15" s="50" t="e">
        <f>DGET(grond21,70,gemc)</f>
        <v>#NUM!</v>
      </c>
      <c r="C15" s="42" t="s">
        <v>371</v>
      </c>
      <c r="D15" s="43">
        <v>-0.12</v>
      </c>
      <c r="E15" s="44" t="s">
        <v>372</v>
      </c>
      <c r="F15" s="45" t="e">
        <f t="shared" si="0"/>
        <v>#NUM!</v>
      </c>
      <c r="G15" s="33"/>
      <c r="H15" s="45" t="e">
        <f t="shared" si="1"/>
        <v>#NUM!</v>
      </c>
      <c r="I15" s="33"/>
      <c r="J15" s="33"/>
    </row>
    <row r="16" spans="1:10" s="34" customFormat="1" x14ac:dyDescent="0.3">
      <c r="A16" s="14" t="s">
        <v>476</v>
      </c>
      <c r="B16" s="50" t="e">
        <f>DGET(grond21,7,gemc)</f>
        <v>#NUM!</v>
      </c>
      <c r="C16" s="42" t="s">
        <v>371</v>
      </c>
      <c r="D16" s="43">
        <v>-0.01</v>
      </c>
      <c r="E16" s="44" t="s">
        <v>372</v>
      </c>
      <c r="F16" s="45" t="e">
        <f t="shared" si="0"/>
        <v>#NUM!</v>
      </c>
      <c r="G16" s="33"/>
      <c r="H16" s="45" t="e">
        <f t="shared" si="1"/>
        <v>#NUM!</v>
      </c>
      <c r="I16" s="33"/>
      <c r="J16" s="33"/>
    </row>
    <row r="17" spans="1:10" s="34" customFormat="1" x14ac:dyDescent="0.3">
      <c r="A17" s="8" t="s">
        <v>401</v>
      </c>
      <c r="B17" s="50" t="e">
        <f>DGET(grond21,9,gemc)</f>
        <v>#NUM!</v>
      </c>
      <c r="C17" s="42" t="s">
        <v>371</v>
      </c>
      <c r="D17" s="43">
        <v>-0.02</v>
      </c>
      <c r="E17" s="44" t="s">
        <v>372</v>
      </c>
      <c r="F17" s="45" t="e">
        <f t="shared" si="0"/>
        <v>#NUM!</v>
      </c>
      <c r="G17" s="33"/>
      <c r="H17" s="45" t="e">
        <f t="shared" si="1"/>
        <v>#NUM!</v>
      </c>
      <c r="I17" s="33"/>
      <c r="J17" s="33"/>
    </row>
    <row r="18" spans="1:10" s="34" customFormat="1" x14ac:dyDescent="0.3">
      <c r="A18" s="8" t="s">
        <v>477</v>
      </c>
      <c r="B18" s="50" t="e">
        <f>DGET(grond21,10,gemc)</f>
        <v>#NUM!</v>
      </c>
      <c r="C18" s="42" t="s">
        <v>371</v>
      </c>
      <c r="D18" s="43">
        <v>-0.2</v>
      </c>
      <c r="E18" s="44" t="s">
        <v>372</v>
      </c>
      <c r="F18" s="45" t="e">
        <f t="shared" si="0"/>
        <v>#NUM!</v>
      </c>
      <c r="G18" s="33"/>
      <c r="H18" s="45" t="e">
        <f t="shared" si="1"/>
        <v>#NUM!</v>
      </c>
      <c r="I18" s="33"/>
      <c r="J18" s="33"/>
    </row>
    <row r="19" spans="1:10" s="34" customFormat="1" x14ac:dyDescent="0.3">
      <c r="A19" s="8" t="s">
        <v>449</v>
      </c>
      <c r="B19" s="50" t="e">
        <f>DGET(grond21,11,gemc)</f>
        <v>#NUM!</v>
      </c>
      <c r="C19" s="42" t="s">
        <v>371</v>
      </c>
      <c r="D19" s="43">
        <v>-0.36</v>
      </c>
      <c r="E19" s="44" t="s">
        <v>372</v>
      </c>
      <c r="F19" s="45" t="e">
        <f t="shared" si="0"/>
        <v>#NUM!</v>
      </c>
      <c r="G19" s="33"/>
      <c r="H19" s="45" t="e">
        <f t="shared" si="1"/>
        <v>#NUM!</v>
      </c>
      <c r="I19" s="33"/>
      <c r="J19" s="33"/>
    </row>
    <row r="20" spans="1:10" s="34" customFormat="1" x14ac:dyDescent="0.3">
      <c r="A20" s="36" t="s">
        <v>487</v>
      </c>
      <c r="B20" s="50" t="e">
        <f>DGET(grond21,12,gemc)</f>
        <v>#NUM!</v>
      </c>
      <c r="C20" s="42" t="s">
        <v>371</v>
      </c>
      <c r="D20" s="43">
        <v>-0.05</v>
      </c>
      <c r="E20" s="44" t="s">
        <v>372</v>
      </c>
      <c r="F20" s="45" t="e">
        <f t="shared" si="0"/>
        <v>#NUM!</v>
      </c>
      <c r="G20" s="33"/>
      <c r="H20" s="45" t="e">
        <f t="shared" si="1"/>
        <v>#NUM!</v>
      </c>
      <c r="I20" s="33"/>
      <c r="J20" s="33"/>
    </row>
    <row r="21" spans="1:10" s="34" customFormat="1" x14ac:dyDescent="0.3">
      <c r="A21" s="36" t="s">
        <v>402</v>
      </c>
      <c r="B21" s="50" t="e">
        <f>DGET(grond21,38,gemc)</f>
        <v>#NUM!</v>
      </c>
      <c r="C21" s="42" t="s">
        <v>371</v>
      </c>
      <c r="D21" s="43">
        <v>-0.24</v>
      </c>
      <c r="E21" s="44" t="s">
        <v>372</v>
      </c>
      <c r="F21" s="45" t="e">
        <f t="shared" si="0"/>
        <v>#NUM!</v>
      </c>
      <c r="G21" s="33"/>
      <c r="H21" s="45" t="e">
        <f t="shared" si="1"/>
        <v>#NUM!</v>
      </c>
      <c r="I21" s="33"/>
      <c r="J21" s="33"/>
    </row>
    <row r="22" spans="1:10" s="34" customFormat="1" x14ac:dyDescent="0.3">
      <c r="A22" s="36" t="s">
        <v>373</v>
      </c>
      <c r="B22" s="50" t="e">
        <f>DGET(grond21,42,gemc)</f>
        <v>#NUM!</v>
      </c>
      <c r="C22" s="42" t="s">
        <v>371</v>
      </c>
      <c r="D22" s="43">
        <v>-0.28999999999999998</v>
      </c>
      <c r="E22" s="44" t="s">
        <v>372</v>
      </c>
      <c r="F22" s="45" t="e">
        <f t="shared" si="0"/>
        <v>#NUM!</v>
      </c>
      <c r="G22" s="33"/>
      <c r="H22" s="45" t="e">
        <f t="shared" si="1"/>
        <v>#NUM!</v>
      </c>
      <c r="I22" s="33"/>
      <c r="J22" s="33"/>
    </row>
    <row r="23" spans="1:10" s="34" customFormat="1" x14ac:dyDescent="0.3">
      <c r="A23" s="36" t="s">
        <v>470</v>
      </c>
      <c r="B23" s="50" t="e">
        <f>DGET(grond21,14,gemc)</f>
        <v>#NUM!</v>
      </c>
      <c r="C23" s="42" t="s">
        <v>371</v>
      </c>
      <c r="D23" s="43">
        <v>-0.01</v>
      </c>
      <c r="E23" s="44" t="s">
        <v>372</v>
      </c>
      <c r="F23" s="45" t="e">
        <f t="shared" si="0"/>
        <v>#NUM!</v>
      </c>
      <c r="G23" s="33"/>
      <c r="H23" s="45" t="e">
        <f t="shared" si="1"/>
        <v>#NUM!</v>
      </c>
      <c r="I23" s="33"/>
      <c r="J23" s="33"/>
    </row>
    <row r="24" spans="1:10" s="34" customFormat="1" x14ac:dyDescent="0.3">
      <c r="A24" s="36" t="s">
        <v>403</v>
      </c>
      <c r="B24" s="50" t="e">
        <f>DGET(grond21,16,gemc)</f>
        <v>#NUM!</v>
      </c>
      <c r="C24" s="42" t="s">
        <v>371</v>
      </c>
      <c r="D24" s="43">
        <v>-0.01</v>
      </c>
      <c r="E24" s="44" t="s">
        <v>372</v>
      </c>
      <c r="F24" s="45" t="e">
        <f t="shared" si="0"/>
        <v>#NUM!</v>
      </c>
      <c r="G24" s="33"/>
      <c r="H24" s="45" t="e">
        <f t="shared" si="1"/>
        <v>#NUM!</v>
      </c>
      <c r="I24" s="33"/>
      <c r="J24" s="33"/>
    </row>
    <row r="25" spans="1:10" s="34" customFormat="1" x14ac:dyDescent="0.3">
      <c r="A25" s="36" t="s">
        <v>393</v>
      </c>
      <c r="B25" s="50" t="e">
        <f>DGET(grond21,30,gemc)</f>
        <v>#NUM!</v>
      </c>
      <c r="C25" s="42" t="s">
        <v>371</v>
      </c>
      <c r="D25" s="43">
        <v>-0.02</v>
      </c>
      <c r="E25" s="44" t="s">
        <v>372</v>
      </c>
      <c r="F25" s="45" t="e">
        <f t="shared" si="0"/>
        <v>#NUM!</v>
      </c>
      <c r="G25" s="33"/>
      <c r="H25" s="45" t="e">
        <f t="shared" si="1"/>
        <v>#NUM!</v>
      </c>
      <c r="I25" s="33"/>
      <c r="J25" s="33"/>
    </row>
    <row r="26" spans="1:10" s="34" customFormat="1" x14ac:dyDescent="0.3">
      <c r="A26" s="36" t="s">
        <v>491</v>
      </c>
      <c r="B26" s="50" t="e">
        <f>DGET(grond21,43,gemc)</f>
        <v>#NUM!</v>
      </c>
      <c r="C26" s="42" t="s">
        <v>371</v>
      </c>
      <c r="D26" s="43">
        <v>-2.08</v>
      </c>
      <c r="E26" s="44" t="s">
        <v>372</v>
      </c>
      <c r="F26" s="45" t="e">
        <f t="shared" si="0"/>
        <v>#NUM!</v>
      </c>
      <c r="G26" s="33"/>
      <c r="H26" s="45" t="e">
        <f t="shared" si="1"/>
        <v>#NUM!</v>
      </c>
      <c r="I26" s="33"/>
      <c r="J26" s="33"/>
    </row>
    <row r="27" spans="1:10" s="34" customFormat="1" x14ac:dyDescent="0.3">
      <c r="A27" s="36" t="s">
        <v>404</v>
      </c>
      <c r="B27" s="50" t="e">
        <f>DGET(grond21,36,gemc)</f>
        <v>#NUM!</v>
      </c>
      <c r="C27" s="42" t="s">
        <v>371</v>
      </c>
      <c r="D27" s="43">
        <v>-0.51</v>
      </c>
      <c r="E27" s="44" t="s">
        <v>372</v>
      </c>
      <c r="F27" s="45" t="e">
        <f t="shared" si="0"/>
        <v>#NUM!</v>
      </c>
      <c r="G27" s="33"/>
      <c r="H27" s="45" t="e">
        <f t="shared" si="1"/>
        <v>#NUM!</v>
      </c>
      <c r="I27" s="33"/>
      <c r="J27" s="33"/>
    </row>
    <row r="28" spans="1:10" s="34" customFormat="1" ht="12.75" customHeight="1" x14ac:dyDescent="0.3">
      <c r="A28" s="33"/>
      <c r="B28" s="33"/>
      <c r="C28" s="33"/>
      <c r="D28" s="33"/>
      <c r="E28" s="33"/>
      <c r="F28" s="33"/>
      <c r="G28" s="33"/>
      <c r="H28" s="33"/>
      <c r="I28" s="33"/>
      <c r="J28" s="33"/>
    </row>
    <row r="29" spans="1:10" s="34" customFormat="1" x14ac:dyDescent="0.3">
      <c r="A29" s="46" t="s">
        <v>384</v>
      </c>
      <c r="B29" s="33"/>
      <c r="C29" s="33"/>
      <c r="D29" s="33"/>
      <c r="E29" s="33"/>
      <c r="F29" s="33"/>
      <c r="G29" s="33"/>
      <c r="H29" s="47" t="e">
        <f>SUM(H14:H27)</f>
        <v>#NUM!</v>
      </c>
      <c r="I29" s="33"/>
      <c r="J29" s="33"/>
    </row>
    <row r="30" spans="1:10" s="48" customFormat="1" ht="13.2" x14ac:dyDescent="0.25"/>
    <row r="31" spans="1:10" s="48" customFormat="1" ht="13.2" x14ac:dyDescent="0.25"/>
    <row r="41" spans="6:6" x14ac:dyDescent="0.3">
      <c r="F41"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MJ31"/>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396</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528</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65</v>
      </c>
      <c r="C8" s="33"/>
      <c r="D8" s="33"/>
      <c r="E8" s="33"/>
      <c r="F8" s="33"/>
      <c r="G8" s="33"/>
      <c r="H8" s="33"/>
      <c r="I8" s="33"/>
      <c r="J8" s="33"/>
    </row>
    <row r="9" spans="1:10" s="34" customFormat="1" x14ac:dyDescent="0.3">
      <c r="A9" s="33" t="s">
        <v>364</v>
      </c>
      <c r="B9" s="38" t="s">
        <v>529</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477</v>
      </c>
      <c r="B14" s="50" t="e">
        <f>DGET(grond21,10,gemc)</f>
        <v>#NUM!</v>
      </c>
      <c r="C14" s="42" t="s">
        <v>371</v>
      </c>
      <c r="D14" s="43">
        <v>12.57</v>
      </c>
      <c r="E14" s="44" t="s">
        <v>372</v>
      </c>
      <c r="F14" s="45" t="e">
        <f>B14*D14</f>
        <v>#NUM!</v>
      </c>
      <c r="G14" s="33"/>
      <c r="H14" s="45" t="e">
        <f>F14*$B$4</f>
        <v>#NUM!</v>
      </c>
      <c r="I14" s="33"/>
      <c r="J14" s="33"/>
    </row>
    <row r="15" spans="1:10" s="34" customFormat="1" x14ac:dyDescent="0.3">
      <c r="A15" s="36" t="s">
        <v>391</v>
      </c>
      <c r="B15" s="50" t="e">
        <f>DGET(grond21,13,gemc)</f>
        <v>#NUM!</v>
      </c>
      <c r="C15" s="42" t="s">
        <v>371</v>
      </c>
      <c r="D15" s="43">
        <v>1.47</v>
      </c>
      <c r="E15" s="44" t="s">
        <v>372</v>
      </c>
      <c r="F15" s="45" t="e">
        <f>B15*D15</f>
        <v>#NUM!</v>
      </c>
      <c r="G15" s="33"/>
      <c r="H15" s="45" t="e">
        <f>F15*$B$4</f>
        <v>#NUM!</v>
      </c>
      <c r="I15" s="33"/>
      <c r="J15" s="33"/>
    </row>
    <row r="16" spans="1:10" s="34" customFormat="1" x14ac:dyDescent="0.3">
      <c r="A16" s="36" t="s">
        <v>403</v>
      </c>
      <c r="B16" s="50" t="e">
        <f>DGET(grond21,16,gemc)</f>
        <v>#NUM!</v>
      </c>
      <c r="C16" s="42" t="s">
        <v>371</v>
      </c>
      <c r="D16" s="43">
        <v>0.6</v>
      </c>
      <c r="E16" s="44" t="s">
        <v>372</v>
      </c>
      <c r="F16" s="45" t="e">
        <f>B16*D16</f>
        <v>#NUM!</v>
      </c>
      <c r="G16" s="33"/>
      <c r="H16" s="45" t="e">
        <f>F16*$B$4</f>
        <v>#NUM!</v>
      </c>
      <c r="I16" s="33"/>
      <c r="J16" s="33"/>
    </row>
    <row r="17" spans="1:10" s="34" customFormat="1" x14ac:dyDescent="0.3">
      <c r="A17" s="36" t="s">
        <v>393</v>
      </c>
      <c r="B17" s="50" t="e">
        <f>DGET(grond21,30,gemc)</f>
        <v>#NUM!</v>
      </c>
      <c r="C17" s="42" t="s">
        <v>371</v>
      </c>
      <c r="D17" s="43">
        <v>0.22</v>
      </c>
      <c r="E17" s="44" t="s">
        <v>372</v>
      </c>
      <c r="F17" s="45" t="e">
        <f>B17*D17</f>
        <v>#NUM!</v>
      </c>
      <c r="G17" s="33"/>
      <c r="H17" s="45" t="e">
        <f>F17*$B$4</f>
        <v>#NUM!</v>
      </c>
      <c r="I17" s="33"/>
      <c r="J17" s="33"/>
    </row>
    <row r="18" spans="1:10" s="34" customFormat="1" ht="12.75" customHeight="1" x14ac:dyDescent="0.3">
      <c r="A18" s="33"/>
      <c r="B18" s="33"/>
      <c r="C18" s="33"/>
      <c r="D18" s="33"/>
      <c r="E18" s="33"/>
      <c r="F18" s="33"/>
      <c r="G18" s="33"/>
      <c r="H18" s="33"/>
      <c r="I18" s="33"/>
      <c r="J18" s="33"/>
    </row>
    <row r="19" spans="1:10" s="34" customFormat="1" x14ac:dyDescent="0.3">
      <c r="A19" s="46" t="s">
        <v>384</v>
      </c>
      <c r="B19" s="33"/>
      <c r="C19" s="33"/>
      <c r="D19" s="33"/>
      <c r="E19" s="33"/>
      <c r="F19" s="33"/>
      <c r="G19" s="33"/>
      <c r="H19" s="47" t="e">
        <f>SUM(H14:H17)</f>
        <v>#NUM!</v>
      </c>
      <c r="I19" s="33"/>
      <c r="J19" s="33"/>
    </row>
    <row r="20" spans="1:10" s="48" customFormat="1" ht="13.2" x14ac:dyDescent="0.25"/>
    <row r="21" spans="1:10" s="48" customFormat="1" ht="13.2" x14ac:dyDescent="0.25"/>
    <row r="31" spans="1:10" x14ac:dyDescent="0.3">
      <c r="F31"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MJ2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530</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531</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28</v>
      </c>
      <c r="C8" s="33"/>
      <c r="D8" s="33"/>
      <c r="E8" s="33"/>
      <c r="F8" s="33"/>
      <c r="G8" s="33"/>
      <c r="H8" s="33"/>
      <c r="I8" s="33"/>
      <c r="J8" s="33"/>
    </row>
    <row r="9" spans="1:10" s="34" customFormat="1" x14ac:dyDescent="0.3">
      <c r="A9" s="33" t="s">
        <v>364</v>
      </c>
      <c r="B9" s="38" t="s">
        <v>532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0.43</v>
      </c>
      <c r="E14" s="44" t="s">
        <v>372</v>
      </c>
      <c r="F14" s="45" t="e">
        <f>B14*D14</f>
        <v>#NUM!</v>
      </c>
      <c r="G14" s="33"/>
      <c r="H14" s="45" t="e">
        <f>F14*$B$4</f>
        <v>#NUM!</v>
      </c>
      <c r="I14" s="33"/>
      <c r="J14" s="33"/>
    </row>
    <row r="15" spans="1:10" s="34" customFormat="1" x14ac:dyDescent="0.3">
      <c r="A15" s="36" t="s">
        <v>461</v>
      </c>
      <c r="B15" s="50" t="e">
        <f>DGET(grond21,25,gemc)</f>
        <v>#NUM!</v>
      </c>
      <c r="C15" s="42" t="s">
        <v>371</v>
      </c>
      <c r="D15" s="43">
        <v>1.1399999999999999</v>
      </c>
      <c r="E15" s="44" t="s">
        <v>372</v>
      </c>
      <c r="F15" s="45" t="e">
        <f>B15*D15</f>
        <v>#NUM!</v>
      </c>
      <c r="G15" s="33"/>
      <c r="H15" s="45" t="e">
        <f>F15*$B$4</f>
        <v>#NUM!</v>
      </c>
      <c r="I15" s="33"/>
      <c r="J15" s="33"/>
    </row>
    <row r="16" spans="1:10" s="34" customFormat="1" ht="12.75" customHeight="1" x14ac:dyDescent="0.3">
      <c r="A16" s="33"/>
      <c r="B16" s="33"/>
      <c r="C16" s="33"/>
      <c r="D16" s="33"/>
      <c r="E16" s="33"/>
      <c r="F16" s="33"/>
      <c r="G16" s="33"/>
      <c r="H16" s="33"/>
      <c r="I16" s="33"/>
      <c r="J16" s="33"/>
    </row>
    <row r="17" spans="1:10" s="34" customFormat="1" x14ac:dyDescent="0.3">
      <c r="A17" s="46" t="s">
        <v>384</v>
      </c>
      <c r="B17" s="33"/>
      <c r="C17" s="33"/>
      <c r="D17" s="33"/>
      <c r="E17" s="33"/>
      <c r="F17" s="33"/>
      <c r="G17" s="33"/>
      <c r="H17" s="47" t="e">
        <f>SUM(H14:H15)</f>
        <v>#NUM!</v>
      </c>
      <c r="I17" s="33"/>
      <c r="J17" s="33"/>
    </row>
    <row r="18" spans="1:10" s="48" customFormat="1" ht="13.2" x14ac:dyDescent="0.25"/>
    <row r="19" spans="1:10" s="48" customFormat="1" ht="13.2" x14ac:dyDescent="0.25"/>
    <row r="29" spans="1:10" x14ac:dyDescent="0.3">
      <c r="F2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396</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397</v>
      </c>
      <c r="B6" s="14"/>
      <c r="C6" s="14"/>
      <c r="D6" s="14"/>
    </row>
    <row r="8" spans="1:10" x14ac:dyDescent="0.3">
      <c r="A8" t="s">
        <v>363</v>
      </c>
      <c r="B8" s="15"/>
    </row>
    <row r="9" spans="1:10" x14ac:dyDescent="0.3">
      <c r="A9" t="s">
        <v>364</v>
      </c>
      <c r="B9" s="16"/>
      <c r="C9" s="14"/>
    </row>
    <row r="12" spans="1:10" x14ac:dyDescent="0.3">
      <c r="A12" s="13" t="s">
        <v>365</v>
      </c>
    </row>
    <row r="13" spans="1:10" x14ac:dyDescent="0.3">
      <c r="A13" s="13"/>
      <c r="B13" s="17" t="s">
        <v>366</v>
      </c>
      <c r="D13" s="18" t="s">
        <v>367</v>
      </c>
      <c r="F13" s="18" t="s">
        <v>368</v>
      </c>
      <c r="H13" s="18" t="s">
        <v>369</v>
      </c>
    </row>
    <row r="14" spans="1:10" x14ac:dyDescent="0.3">
      <c r="A14" s="19" t="s">
        <v>398</v>
      </c>
      <c r="B14" s="28" t="e">
        <f>DGET(grond21,56,gemc)</f>
        <v>#NUM!</v>
      </c>
      <c r="C14" s="21" t="s">
        <v>371</v>
      </c>
      <c r="D14" s="22">
        <v>-2</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432</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533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-2</v>
      </c>
      <c r="C8" s="33"/>
      <c r="D8" s="33"/>
      <c r="E8" s="33"/>
      <c r="F8" s="33"/>
      <c r="G8" s="33"/>
      <c r="H8" s="33"/>
      <c r="I8" s="33"/>
      <c r="J8" s="33"/>
    </row>
    <row r="9" spans="1:10" s="34" customFormat="1" x14ac:dyDescent="0.3">
      <c r="A9" s="33" t="s">
        <v>364</v>
      </c>
      <c r="B9" s="38" t="s">
        <v>534</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-0.01</v>
      </c>
      <c r="E14" s="44" t="s">
        <v>372</v>
      </c>
      <c r="F14" s="45" t="e">
        <f t="shared" ref="F14:F25" si="0">B14*D14</f>
        <v>#NUM!</v>
      </c>
      <c r="G14" s="33"/>
      <c r="H14" s="45" t="e">
        <f t="shared" ref="H14:H25" si="1">F14*$B$4</f>
        <v>#NUM!</v>
      </c>
      <c r="I14" s="33"/>
      <c r="J14" s="33"/>
    </row>
    <row r="15" spans="1:10" s="34" customFormat="1" x14ac:dyDescent="0.3">
      <c r="A15" s="36" t="s">
        <v>452</v>
      </c>
      <c r="B15" s="50" t="e">
        <f>DGET(grond21,70,gemc)</f>
        <v>#NUM!</v>
      </c>
      <c r="C15" s="42" t="s">
        <v>371</v>
      </c>
      <c r="D15" s="43">
        <v>-0.06</v>
      </c>
      <c r="E15" s="44"/>
      <c r="F15" s="45" t="e">
        <f t="shared" si="0"/>
        <v>#NUM!</v>
      </c>
      <c r="G15" s="33"/>
      <c r="H15" s="45" t="e">
        <f t="shared" si="1"/>
        <v>#NUM!</v>
      </c>
      <c r="I15" s="33"/>
      <c r="J15" s="33"/>
    </row>
    <row r="16" spans="1:10" s="34" customFormat="1" x14ac:dyDescent="0.3">
      <c r="A16" s="8" t="s">
        <v>401</v>
      </c>
      <c r="B16" s="50" t="e">
        <f>DGET(grond21,9,gemc)</f>
        <v>#NUM!</v>
      </c>
      <c r="C16" s="42" t="s">
        <v>371</v>
      </c>
      <c r="D16" s="43">
        <v>-0.01</v>
      </c>
      <c r="E16" s="44"/>
      <c r="F16" s="45" t="e">
        <f t="shared" si="0"/>
        <v>#NUM!</v>
      </c>
      <c r="G16" s="33"/>
      <c r="H16" s="45" t="e">
        <f t="shared" si="1"/>
        <v>#NUM!</v>
      </c>
      <c r="I16" s="33"/>
      <c r="J16" s="33"/>
    </row>
    <row r="17" spans="1:10" s="34" customFormat="1" x14ac:dyDescent="0.3">
      <c r="A17" s="8" t="s">
        <v>477</v>
      </c>
      <c r="B17" s="50" t="e">
        <f>DGET(grond21,10,gemc)</f>
        <v>#NUM!</v>
      </c>
      <c r="C17" s="42" t="s">
        <v>371</v>
      </c>
      <c r="D17" s="43">
        <v>-0.1</v>
      </c>
      <c r="E17" s="44"/>
      <c r="F17" s="45" t="e">
        <f t="shared" si="0"/>
        <v>#NUM!</v>
      </c>
      <c r="G17" s="33"/>
      <c r="H17" s="45" t="e">
        <f t="shared" si="1"/>
        <v>#NUM!</v>
      </c>
      <c r="I17" s="33"/>
      <c r="J17" s="33"/>
    </row>
    <row r="18" spans="1:10" s="34" customFormat="1" x14ac:dyDescent="0.3">
      <c r="A18" s="8" t="s">
        <v>449</v>
      </c>
      <c r="B18" s="50" t="e">
        <f>DGET(grond21,11,gemc)</f>
        <v>#NUM!</v>
      </c>
      <c r="C18" s="42" t="s">
        <v>371</v>
      </c>
      <c r="D18" s="43">
        <v>-0.18</v>
      </c>
      <c r="E18" s="44"/>
      <c r="F18" s="45" t="e">
        <f t="shared" si="0"/>
        <v>#NUM!</v>
      </c>
      <c r="G18" s="33"/>
      <c r="H18" s="45" t="e">
        <f t="shared" si="1"/>
        <v>#NUM!</v>
      </c>
      <c r="I18" s="33"/>
      <c r="J18" s="33"/>
    </row>
    <row r="19" spans="1:10" s="34" customFormat="1" x14ac:dyDescent="0.3">
      <c r="A19" s="36" t="s">
        <v>487</v>
      </c>
      <c r="B19" s="50" t="e">
        <f>DGET(grond21,12,gemc)</f>
        <v>#NUM!</v>
      </c>
      <c r="C19" s="42" t="s">
        <v>371</v>
      </c>
      <c r="D19" s="43">
        <v>-0.03</v>
      </c>
      <c r="E19" s="44"/>
      <c r="F19" s="45" t="e">
        <f t="shared" si="0"/>
        <v>#NUM!</v>
      </c>
      <c r="G19" s="33"/>
      <c r="H19" s="45" t="e">
        <f t="shared" si="1"/>
        <v>#NUM!</v>
      </c>
      <c r="I19" s="33"/>
      <c r="J19" s="33"/>
    </row>
    <row r="20" spans="1:10" s="34" customFormat="1" x14ac:dyDescent="0.3">
      <c r="A20" s="36" t="s">
        <v>402</v>
      </c>
      <c r="B20" s="50" t="e">
        <f>DGET(grond21,38,gemc)</f>
        <v>#NUM!</v>
      </c>
      <c r="C20" s="42" t="s">
        <v>371</v>
      </c>
      <c r="D20" s="43">
        <v>-0.12</v>
      </c>
      <c r="E20" s="44"/>
      <c r="F20" s="45" t="e">
        <f t="shared" si="0"/>
        <v>#NUM!</v>
      </c>
      <c r="G20" s="33"/>
      <c r="H20" s="45" t="e">
        <f t="shared" si="1"/>
        <v>#NUM!</v>
      </c>
      <c r="I20" s="33"/>
      <c r="J20" s="33"/>
    </row>
    <row r="21" spans="1:10" s="34" customFormat="1" x14ac:dyDescent="0.3">
      <c r="A21" s="36" t="s">
        <v>373</v>
      </c>
      <c r="B21" s="50" t="e">
        <f>DGET(grond21,42,gemc)</f>
        <v>#NUM!</v>
      </c>
      <c r="C21" s="42" t="s">
        <v>371</v>
      </c>
      <c r="D21" s="43">
        <v>-0.15</v>
      </c>
      <c r="E21" s="44"/>
      <c r="F21" s="45" t="e">
        <f t="shared" si="0"/>
        <v>#NUM!</v>
      </c>
      <c r="G21" s="33"/>
      <c r="H21" s="45" t="e">
        <f t="shared" si="1"/>
        <v>#NUM!</v>
      </c>
      <c r="I21" s="33"/>
      <c r="J21" s="33"/>
    </row>
    <row r="22" spans="1:10" s="34" customFormat="1" x14ac:dyDescent="0.3">
      <c r="A22" s="36" t="s">
        <v>470</v>
      </c>
      <c r="B22" s="50" t="e">
        <f>DGET(grond21,14,gemc)</f>
        <v>#NUM!</v>
      </c>
      <c r="C22" s="42" t="s">
        <v>371</v>
      </c>
      <c r="D22" s="43">
        <v>-0.01</v>
      </c>
      <c r="E22" s="44"/>
      <c r="F22" s="45" t="e">
        <f t="shared" si="0"/>
        <v>#NUM!</v>
      </c>
      <c r="G22" s="33"/>
      <c r="H22" s="45" t="e">
        <f t="shared" si="1"/>
        <v>#NUM!</v>
      </c>
      <c r="I22" s="33"/>
      <c r="J22" s="33"/>
    </row>
    <row r="23" spans="1:10" s="34" customFormat="1" x14ac:dyDescent="0.3">
      <c r="A23" s="36" t="s">
        <v>393</v>
      </c>
      <c r="B23" s="50" t="e">
        <f>DGET(grond21,30,gemc)</f>
        <v>#NUM!</v>
      </c>
      <c r="C23" s="42" t="s">
        <v>371</v>
      </c>
      <c r="D23" s="43">
        <v>-0.01</v>
      </c>
      <c r="E23" s="44"/>
      <c r="F23" s="45" t="e">
        <f t="shared" si="0"/>
        <v>#NUM!</v>
      </c>
      <c r="G23" s="33"/>
      <c r="H23" s="45" t="e">
        <f t="shared" si="1"/>
        <v>#NUM!</v>
      </c>
      <c r="I23" s="33"/>
      <c r="J23" s="33"/>
    </row>
    <row r="24" spans="1:10" s="34" customFormat="1" x14ac:dyDescent="0.3">
      <c r="A24" s="36" t="s">
        <v>491</v>
      </c>
      <c r="B24" s="50" t="e">
        <f>DGET(grond21,43,gemc)</f>
        <v>#NUM!</v>
      </c>
      <c r="C24" s="42" t="s">
        <v>371</v>
      </c>
      <c r="D24" s="43">
        <v>-1.06</v>
      </c>
      <c r="E24" s="44"/>
      <c r="F24" s="45" t="e">
        <f t="shared" si="0"/>
        <v>#NUM!</v>
      </c>
      <c r="G24" s="33"/>
      <c r="H24" s="45" t="e">
        <f t="shared" si="1"/>
        <v>#NUM!</v>
      </c>
      <c r="I24" s="33"/>
      <c r="J24" s="33"/>
    </row>
    <row r="25" spans="1:10" s="34" customFormat="1" x14ac:dyDescent="0.3">
      <c r="A25" s="36" t="s">
        <v>404</v>
      </c>
      <c r="B25" s="50" t="e">
        <f>DGET(grond21,36,gemc)</f>
        <v>#NUM!</v>
      </c>
      <c r="C25" s="42" t="s">
        <v>371</v>
      </c>
      <c r="D25" s="43">
        <v>-0.26</v>
      </c>
      <c r="E25" s="44" t="s">
        <v>372</v>
      </c>
      <c r="F25" s="71" t="e">
        <f t="shared" si="0"/>
        <v>#NUM!</v>
      </c>
      <c r="G25" s="33"/>
      <c r="H25" s="71"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MJ43"/>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432</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535</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14</v>
      </c>
      <c r="C8" s="33"/>
      <c r="D8" s="33"/>
      <c r="E8" s="33"/>
      <c r="F8" s="33"/>
      <c r="G8" s="33"/>
      <c r="H8" s="33"/>
      <c r="I8" s="33"/>
      <c r="J8" s="33"/>
    </row>
    <row r="9" spans="1:10" s="34" customFormat="1" x14ac:dyDescent="0.3">
      <c r="A9" s="33" t="s">
        <v>364</v>
      </c>
      <c r="B9" s="38" t="s">
        <v>536</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7.0000000000000007E-2</v>
      </c>
      <c r="E14" s="44" t="s">
        <v>372</v>
      </c>
      <c r="F14" s="45" t="e">
        <f t="shared" ref="F14:F29" si="0">B14*D14</f>
        <v>#NUM!</v>
      </c>
      <c r="G14" s="33"/>
      <c r="H14" s="45" t="e">
        <f t="shared" ref="H14:H29" si="1">F14*$B$4</f>
        <v>#NUM!</v>
      </c>
      <c r="I14" s="33"/>
      <c r="J14" s="33"/>
    </row>
    <row r="15" spans="1:10" s="34" customFormat="1" x14ac:dyDescent="0.3">
      <c r="A15" s="36" t="s">
        <v>452</v>
      </c>
      <c r="B15" s="50" t="e">
        <f>DGET(grond21,70,gemc)</f>
        <v>#NUM!</v>
      </c>
      <c r="C15" s="42" t="s">
        <v>371</v>
      </c>
      <c r="D15" s="43">
        <v>0.4</v>
      </c>
      <c r="E15" s="44" t="s">
        <v>372</v>
      </c>
      <c r="F15" s="45" t="e">
        <f t="shared" si="0"/>
        <v>#NUM!</v>
      </c>
      <c r="G15" s="33"/>
      <c r="H15" s="45" t="e">
        <f t="shared" si="1"/>
        <v>#NUM!</v>
      </c>
      <c r="I15" s="33"/>
      <c r="J15" s="33"/>
    </row>
    <row r="16" spans="1:10" s="34" customFormat="1" x14ac:dyDescent="0.3">
      <c r="A16" s="8" t="s">
        <v>401</v>
      </c>
      <c r="B16" s="50" t="e">
        <f>DGET(grond21,9,gemc)</f>
        <v>#NUM!</v>
      </c>
      <c r="C16" s="42" t="s">
        <v>371</v>
      </c>
      <c r="D16" s="43">
        <v>0.06</v>
      </c>
      <c r="E16" s="44" t="s">
        <v>372</v>
      </c>
      <c r="F16" s="45" t="e">
        <f t="shared" si="0"/>
        <v>#NUM!</v>
      </c>
      <c r="G16" s="33"/>
      <c r="H16" s="45" t="e">
        <f t="shared" si="1"/>
        <v>#NUM!</v>
      </c>
      <c r="I16" s="33"/>
      <c r="J16" s="33"/>
    </row>
    <row r="17" spans="1:10" s="34" customFormat="1" x14ac:dyDescent="0.3">
      <c r="A17" s="8" t="s">
        <v>477</v>
      </c>
      <c r="B17" s="50" t="e">
        <f>DGET(grond21,10,gemc)</f>
        <v>#NUM!</v>
      </c>
      <c r="C17" s="42" t="s">
        <v>371</v>
      </c>
      <c r="D17" s="43">
        <v>0.69</v>
      </c>
      <c r="E17" s="44" t="s">
        <v>372</v>
      </c>
      <c r="F17" s="45" t="e">
        <f t="shared" si="0"/>
        <v>#NUM!</v>
      </c>
      <c r="G17" s="33"/>
      <c r="H17" s="45" t="e">
        <f t="shared" si="1"/>
        <v>#NUM!</v>
      </c>
      <c r="I17" s="33"/>
      <c r="J17" s="33"/>
    </row>
    <row r="18" spans="1:10" s="34" customFormat="1" x14ac:dyDescent="0.3">
      <c r="A18" s="8" t="s">
        <v>449</v>
      </c>
      <c r="B18" s="50" t="e">
        <f>DGET(grond21,11,gemc)</f>
        <v>#NUM!</v>
      </c>
      <c r="C18" s="42" t="s">
        <v>371</v>
      </c>
      <c r="D18" s="43">
        <v>1.26</v>
      </c>
      <c r="E18" s="44" t="s">
        <v>372</v>
      </c>
      <c r="F18" s="45" t="e">
        <f t="shared" si="0"/>
        <v>#NUM!</v>
      </c>
      <c r="G18" s="33"/>
      <c r="H18" s="45" t="e">
        <f t="shared" si="1"/>
        <v>#NUM!</v>
      </c>
      <c r="I18" s="33"/>
      <c r="J18" s="33"/>
    </row>
    <row r="19" spans="1:10" s="34" customFormat="1" x14ac:dyDescent="0.3">
      <c r="A19" s="36" t="s">
        <v>487</v>
      </c>
      <c r="B19" s="50" t="e">
        <f>DGET(grond21,12,gemc)</f>
        <v>#NUM!</v>
      </c>
      <c r="C19" s="42" t="s">
        <v>371</v>
      </c>
      <c r="D19" s="43">
        <v>0.17</v>
      </c>
      <c r="E19" s="44" t="s">
        <v>372</v>
      </c>
      <c r="F19" s="45" t="e">
        <f t="shared" si="0"/>
        <v>#NUM!</v>
      </c>
      <c r="G19" s="33"/>
      <c r="H19" s="45" t="e">
        <f t="shared" si="1"/>
        <v>#NUM!</v>
      </c>
      <c r="I19" s="33"/>
      <c r="J19" s="33"/>
    </row>
    <row r="20" spans="1:10" s="34" customFormat="1" x14ac:dyDescent="0.3">
      <c r="A20" s="36" t="s">
        <v>402</v>
      </c>
      <c r="B20" s="50" t="e">
        <f>DGET(grond21,38,gemc)</f>
        <v>#NUM!</v>
      </c>
      <c r="C20" s="42" t="s">
        <v>371</v>
      </c>
      <c r="D20" s="43">
        <v>0.81</v>
      </c>
      <c r="E20" s="44" t="s">
        <v>372</v>
      </c>
      <c r="F20" s="45" t="e">
        <f t="shared" si="0"/>
        <v>#NUM!</v>
      </c>
      <c r="G20" s="33"/>
      <c r="H20" s="45" t="e">
        <f t="shared" si="1"/>
        <v>#NUM!</v>
      </c>
      <c r="I20" s="33"/>
      <c r="J20" s="33"/>
    </row>
    <row r="21" spans="1:10" s="34" customFormat="1" x14ac:dyDescent="0.3">
      <c r="A21" s="36" t="s">
        <v>373</v>
      </c>
      <c r="B21" s="50" t="e">
        <f>DGET(grond21,42,gemc)</f>
        <v>#NUM!</v>
      </c>
      <c r="C21" s="42" t="s">
        <v>371</v>
      </c>
      <c r="D21" s="43">
        <v>1</v>
      </c>
      <c r="E21" s="44" t="s">
        <v>372</v>
      </c>
      <c r="F21" s="45" t="e">
        <f t="shared" si="0"/>
        <v>#NUM!</v>
      </c>
      <c r="G21" s="33"/>
      <c r="H21" s="45" t="e">
        <f t="shared" si="1"/>
        <v>#NUM!</v>
      </c>
      <c r="I21" s="33"/>
      <c r="J21" s="33"/>
    </row>
    <row r="22" spans="1:10" s="34" customFormat="1" x14ac:dyDescent="0.3">
      <c r="A22" s="36" t="s">
        <v>470</v>
      </c>
      <c r="B22" s="50" t="e">
        <f>DGET(grond21,14,gemc)</f>
        <v>#NUM!</v>
      </c>
      <c r="C22" s="42" t="s">
        <v>371</v>
      </c>
      <c r="D22" s="43">
        <v>0.04</v>
      </c>
      <c r="E22" s="44" t="s">
        <v>372</v>
      </c>
      <c r="F22" s="45" t="e">
        <f t="shared" si="0"/>
        <v>#NUM!</v>
      </c>
      <c r="G22" s="33"/>
      <c r="H22" s="45" t="e">
        <f t="shared" si="1"/>
        <v>#NUM!</v>
      </c>
      <c r="I22" s="33"/>
      <c r="J22" s="33"/>
    </row>
    <row r="23" spans="1:10" s="34" customFormat="1" x14ac:dyDescent="0.3">
      <c r="A23" s="36" t="s">
        <v>392</v>
      </c>
      <c r="B23" s="50" t="e">
        <f>DGET(grond21,15,gemc)</f>
        <v>#NUM!</v>
      </c>
      <c r="C23" s="42" t="s">
        <v>371</v>
      </c>
      <c r="D23" s="43">
        <v>0.01</v>
      </c>
      <c r="E23" s="44" t="s">
        <v>372</v>
      </c>
      <c r="F23" s="45" t="e">
        <f t="shared" si="0"/>
        <v>#NUM!</v>
      </c>
      <c r="G23" s="33"/>
      <c r="H23" s="45" t="e">
        <f t="shared" si="1"/>
        <v>#NUM!</v>
      </c>
      <c r="I23" s="33"/>
      <c r="J23" s="33"/>
    </row>
    <row r="24" spans="1:10" s="34" customFormat="1" x14ac:dyDescent="0.3">
      <c r="A24" s="36" t="s">
        <v>403</v>
      </c>
      <c r="B24" s="50" t="e">
        <f>DGET(grond21,16,gemc)</f>
        <v>#NUM!</v>
      </c>
      <c r="C24" s="42" t="s">
        <v>371</v>
      </c>
      <c r="D24" s="43">
        <v>0.03</v>
      </c>
      <c r="E24" s="44" t="s">
        <v>372</v>
      </c>
      <c r="F24" s="45" t="e">
        <f t="shared" si="0"/>
        <v>#NUM!</v>
      </c>
      <c r="G24" s="33"/>
      <c r="H24" s="45" t="e">
        <f t="shared" si="1"/>
        <v>#NUM!</v>
      </c>
      <c r="I24" s="33"/>
      <c r="J24" s="33"/>
    </row>
    <row r="25" spans="1:10" s="34" customFormat="1" x14ac:dyDescent="0.3">
      <c r="A25" s="36" t="s">
        <v>489</v>
      </c>
      <c r="B25" s="50" t="e">
        <f>DGET(grond21,18,gemc)</f>
        <v>#NUM!</v>
      </c>
      <c r="C25" s="42" t="s">
        <v>371</v>
      </c>
      <c r="D25" s="43">
        <v>0.01</v>
      </c>
      <c r="E25" s="44" t="s">
        <v>372</v>
      </c>
      <c r="F25" s="45" t="e">
        <f t="shared" si="0"/>
        <v>#NUM!</v>
      </c>
      <c r="G25" s="33"/>
      <c r="H25" s="45" t="e">
        <f t="shared" si="1"/>
        <v>#NUM!</v>
      </c>
      <c r="I25" s="33"/>
      <c r="J25" s="33"/>
    </row>
    <row r="26" spans="1:10" s="34" customFormat="1" x14ac:dyDescent="0.3">
      <c r="A26" s="36" t="s">
        <v>490</v>
      </c>
      <c r="B26" s="50" t="e">
        <f>DGET(grond21,20,gemc)</f>
        <v>#NUM!</v>
      </c>
      <c r="C26" s="42" t="s">
        <v>371</v>
      </c>
      <c r="D26" s="43">
        <v>0.01</v>
      </c>
      <c r="E26" s="44" t="s">
        <v>372</v>
      </c>
      <c r="F26" s="45" t="e">
        <f t="shared" si="0"/>
        <v>#NUM!</v>
      </c>
      <c r="G26" s="33"/>
      <c r="H26" s="45" t="e">
        <f t="shared" si="1"/>
        <v>#NUM!</v>
      </c>
      <c r="I26" s="33"/>
      <c r="J26" s="33"/>
    </row>
    <row r="27" spans="1:10" s="34" customFormat="1" x14ac:dyDescent="0.3">
      <c r="A27" s="36" t="s">
        <v>393</v>
      </c>
      <c r="B27" s="50" t="e">
        <f>DGET(grond21,30,gemc)</f>
        <v>#NUM!</v>
      </c>
      <c r="C27" s="42" t="s">
        <v>371</v>
      </c>
      <c r="D27" s="43">
        <v>0.05</v>
      </c>
      <c r="E27" s="44" t="s">
        <v>372</v>
      </c>
      <c r="F27" s="45" t="e">
        <f t="shared" si="0"/>
        <v>#NUM!</v>
      </c>
      <c r="G27" s="33"/>
      <c r="H27" s="45" t="e">
        <f t="shared" si="1"/>
        <v>#NUM!</v>
      </c>
      <c r="I27" s="33"/>
      <c r="J27" s="33"/>
    </row>
    <row r="28" spans="1:10" s="34" customFormat="1" x14ac:dyDescent="0.3">
      <c r="A28" s="36" t="s">
        <v>491</v>
      </c>
      <c r="B28" s="50" t="e">
        <f>DGET(grond21,43,gemc)</f>
        <v>#NUM!</v>
      </c>
      <c r="C28" s="42" t="s">
        <v>371</v>
      </c>
      <c r="D28" s="43">
        <v>7.16</v>
      </c>
      <c r="E28" s="44" t="s">
        <v>372</v>
      </c>
      <c r="F28" s="45" t="e">
        <f t="shared" si="0"/>
        <v>#NUM!</v>
      </c>
      <c r="G28" s="33"/>
      <c r="H28" s="45" t="e">
        <f t="shared" si="1"/>
        <v>#NUM!</v>
      </c>
      <c r="I28" s="33"/>
      <c r="J28" s="33"/>
    </row>
    <row r="29" spans="1:10" s="34" customFormat="1" x14ac:dyDescent="0.3">
      <c r="A29" s="36" t="s">
        <v>404</v>
      </c>
      <c r="B29" s="50" t="e">
        <f>DGET(grond21,36,gemc)</f>
        <v>#NUM!</v>
      </c>
      <c r="C29" s="42" t="s">
        <v>371</v>
      </c>
      <c r="D29" s="43">
        <v>1.75</v>
      </c>
      <c r="E29" s="44" t="s">
        <v>372</v>
      </c>
      <c r="F29" s="45" t="e">
        <f t="shared" si="0"/>
        <v>#NUM!</v>
      </c>
      <c r="G29" s="33"/>
      <c r="H29" s="45" t="e">
        <f t="shared" si="1"/>
        <v>#NUM!</v>
      </c>
      <c r="I29" s="33"/>
      <c r="J29" s="33"/>
    </row>
    <row r="30" spans="1:10" s="34" customFormat="1" ht="12.75" customHeight="1" x14ac:dyDescent="0.3">
      <c r="A30" s="33"/>
      <c r="B30" s="33"/>
      <c r="C30" s="33"/>
      <c r="D30" s="33"/>
      <c r="E30" s="33"/>
      <c r="F30" s="33"/>
      <c r="G30" s="33"/>
      <c r="H30" s="33"/>
      <c r="I30" s="33"/>
      <c r="J30" s="33"/>
    </row>
    <row r="31" spans="1:10" s="34" customFormat="1" x14ac:dyDescent="0.3">
      <c r="A31" s="46" t="s">
        <v>384</v>
      </c>
      <c r="B31" s="33"/>
      <c r="C31" s="33"/>
      <c r="D31" s="33"/>
      <c r="E31" s="33"/>
      <c r="F31" s="33"/>
      <c r="G31" s="33"/>
      <c r="H31" s="47" t="e">
        <f>SUM(H14:H29)</f>
        <v>#NUM!</v>
      </c>
      <c r="I31" s="33"/>
      <c r="J31" s="33"/>
    </row>
    <row r="32" spans="1:10" s="48" customFormat="1" ht="13.2" x14ac:dyDescent="0.25"/>
    <row r="33" spans="6:6" s="48" customFormat="1" ht="13.2" x14ac:dyDescent="0.25"/>
    <row r="43" spans="6:6" x14ac:dyDescent="0.3">
      <c r="F43"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MJ43"/>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432</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537</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11.5</v>
      </c>
      <c r="C8" s="33"/>
      <c r="D8" s="33"/>
      <c r="E8" s="33"/>
      <c r="F8" s="33"/>
      <c r="G8" s="33"/>
      <c r="H8" s="33"/>
      <c r="I8" s="33"/>
      <c r="J8" s="33"/>
    </row>
    <row r="9" spans="1:10" s="34" customFormat="1" x14ac:dyDescent="0.3">
      <c r="A9" s="33" t="s">
        <v>364</v>
      </c>
      <c r="B9" s="38" t="s">
        <v>538</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0.06</v>
      </c>
      <c r="E14" s="44" t="s">
        <v>372</v>
      </c>
      <c r="F14" s="45" t="e">
        <f t="shared" ref="F14:F29" si="0">B14*D14</f>
        <v>#NUM!</v>
      </c>
      <c r="G14" s="33"/>
      <c r="H14" s="45" t="e">
        <f t="shared" ref="H14:H29" si="1">F14*$B$4</f>
        <v>#NUM!</v>
      </c>
      <c r="I14" s="33"/>
      <c r="J14" s="33"/>
    </row>
    <row r="15" spans="1:10" s="34" customFormat="1" x14ac:dyDescent="0.3">
      <c r="A15" s="36" t="s">
        <v>452</v>
      </c>
      <c r="B15" s="50" t="e">
        <f>DGET(grond21,70,gemc)</f>
        <v>#NUM!</v>
      </c>
      <c r="C15" s="42" t="s">
        <v>371</v>
      </c>
      <c r="D15" s="43">
        <v>0.33</v>
      </c>
      <c r="E15" s="44" t="s">
        <v>372</v>
      </c>
      <c r="F15" s="45" t="e">
        <f t="shared" si="0"/>
        <v>#NUM!</v>
      </c>
      <c r="G15" s="33"/>
      <c r="H15" s="45" t="e">
        <f t="shared" si="1"/>
        <v>#NUM!</v>
      </c>
      <c r="I15" s="33"/>
      <c r="J15" s="33"/>
    </row>
    <row r="16" spans="1:10" s="34" customFormat="1" x14ac:dyDescent="0.3">
      <c r="A16" s="8" t="s">
        <v>401</v>
      </c>
      <c r="B16" s="50" t="e">
        <f>DGET(grond21,9,gemc)</f>
        <v>#NUM!</v>
      </c>
      <c r="C16" s="42" t="s">
        <v>371</v>
      </c>
      <c r="D16" s="43">
        <v>0.05</v>
      </c>
      <c r="E16" s="44" t="s">
        <v>372</v>
      </c>
      <c r="F16" s="45" t="e">
        <f t="shared" si="0"/>
        <v>#NUM!</v>
      </c>
      <c r="G16" s="33"/>
      <c r="H16" s="45" t="e">
        <f t="shared" si="1"/>
        <v>#NUM!</v>
      </c>
      <c r="I16" s="33"/>
      <c r="J16" s="33"/>
    </row>
    <row r="17" spans="1:10" s="34" customFormat="1" x14ac:dyDescent="0.3">
      <c r="A17" s="8" t="s">
        <v>477</v>
      </c>
      <c r="B17" s="50" t="e">
        <f>DGET(grond21,10,gemc)</f>
        <v>#NUM!</v>
      </c>
      <c r="C17" s="42" t="s">
        <v>371</v>
      </c>
      <c r="D17" s="43">
        <v>0.56999999999999995</v>
      </c>
      <c r="E17" s="44" t="s">
        <v>372</v>
      </c>
      <c r="F17" s="45" t="e">
        <f t="shared" si="0"/>
        <v>#NUM!</v>
      </c>
      <c r="G17" s="33"/>
      <c r="H17" s="45" t="e">
        <f t="shared" si="1"/>
        <v>#NUM!</v>
      </c>
      <c r="I17" s="33"/>
      <c r="J17" s="33"/>
    </row>
    <row r="18" spans="1:10" s="34" customFormat="1" x14ac:dyDescent="0.3">
      <c r="A18" s="8" t="s">
        <v>449</v>
      </c>
      <c r="B18" s="50" t="e">
        <f>DGET(grond21,11,gemc)</f>
        <v>#NUM!</v>
      </c>
      <c r="C18" s="42" t="s">
        <v>371</v>
      </c>
      <c r="D18" s="43">
        <v>1.04</v>
      </c>
      <c r="E18" s="44" t="s">
        <v>372</v>
      </c>
      <c r="F18" s="45" t="e">
        <f t="shared" si="0"/>
        <v>#NUM!</v>
      </c>
      <c r="G18" s="33"/>
      <c r="H18" s="45" t="e">
        <f t="shared" si="1"/>
        <v>#NUM!</v>
      </c>
      <c r="I18" s="33"/>
      <c r="J18" s="33"/>
    </row>
    <row r="19" spans="1:10" s="34" customFormat="1" x14ac:dyDescent="0.3">
      <c r="A19" s="36" t="s">
        <v>487</v>
      </c>
      <c r="B19" s="50" t="e">
        <f>DGET(grond21,12,gemc)</f>
        <v>#NUM!</v>
      </c>
      <c r="C19" s="42" t="s">
        <v>371</v>
      </c>
      <c r="D19" s="43">
        <v>0.14000000000000001</v>
      </c>
      <c r="E19" s="44" t="s">
        <v>372</v>
      </c>
      <c r="F19" s="45" t="e">
        <f t="shared" si="0"/>
        <v>#NUM!</v>
      </c>
      <c r="G19" s="33"/>
      <c r="H19" s="45" t="e">
        <f t="shared" si="1"/>
        <v>#NUM!</v>
      </c>
      <c r="I19" s="33"/>
      <c r="J19" s="33"/>
    </row>
    <row r="20" spans="1:10" s="34" customFormat="1" x14ac:dyDescent="0.3">
      <c r="A20" s="36" t="s">
        <v>402</v>
      </c>
      <c r="B20" s="50" t="e">
        <f>DGET(grond21,38,gemc)</f>
        <v>#NUM!</v>
      </c>
      <c r="C20" s="42" t="s">
        <v>371</v>
      </c>
      <c r="D20" s="43">
        <v>0.67</v>
      </c>
      <c r="E20" s="44" t="s">
        <v>372</v>
      </c>
      <c r="F20" s="45" t="e">
        <f t="shared" si="0"/>
        <v>#NUM!</v>
      </c>
      <c r="G20" s="33"/>
      <c r="H20" s="45" t="e">
        <f t="shared" si="1"/>
        <v>#NUM!</v>
      </c>
      <c r="I20" s="33"/>
      <c r="J20" s="33"/>
    </row>
    <row r="21" spans="1:10" s="34" customFormat="1" x14ac:dyDescent="0.3">
      <c r="A21" s="36" t="s">
        <v>373</v>
      </c>
      <c r="B21" s="50" t="e">
        <f>DGET(grond21,42,gemc)</f>
        <v>#NUM!</v>
      </c>
      <c r="C21" s="42" t="s">
        <v>371</v>
      </c>
      <c r="D21" s="43">
        <v>0.82</v>
      </c>
      <c r="E21" s="44" t="s">
        <v>372</v>
      </c>
      <c r="F21" s="45" t="e">
        <f t="shared" si="0"/>
        <v>#NUM!</v>
      </c>
      <c r="G21" s="33"/>
      <c r="H21" s="45" t="e">
        <f t="shared" si="1"/>
        <v>#NUM!</v>
      </c>
      <c r="I21" s="33"/>
      <c r="J21" s="33"/>
    </row>
    <row r="22" spans="1:10" s="34" customFormat="1" x14ac:dyDescent="0.3">
      <c r="A22" s="36" t="s">
        <v>470</v>
      </c>
      <c r="B22" s="50" t="e">
        <f>DGET(grond21,14,gemc)</f>
        <v>#NUM!</v>
      </c>
      <c r="C22" s="42" t="s">
        <v>371</v>
      </c>
      <c r="D22" s="43">
        <v>0.03</v>
      </c>
      <c r="E22" s="44" t="s">
        <v>372</v>
      </c>
      <c r="F22" s="45" t="e">
        <f t="shared" si="0"/>
        <v>#NUM!</v>
      </c>
      <c r="G22" s="33"/>
      <c r="H22" s="45" t="e">
        <f t="shared" si="1"/>
        <v>#NUM!</v>
      </c>
      <c r="I22" s="33"/>
      <c r="J22" s="33"/>
    </row>
    <row r="23" spans="1:10" s="34" customFormat="1" x14ac:dyDescent="0.3">
      <c r="A23" s="36" t="s">
        <v>392</v>
      </c>
      <c r="B23" s="50" t="e">
        <f>DGET(grond21,15,gemc)</f>
        <v>#NUM!</v>
      </c>
      <c r="C23" s="42" t="s">
        <v>371</v>
      </c>
      <c r="D23" s="43">
        <v>0.01</v>
      </c>
      <c r="E23" s="44" t="s">
        <v>372</v>
      </c>
      <c r="F23" s="45" t="e">
        <f t="shared" si="0"/>
        <v>#NUM!</v>
      </c>
      <c r="G23" s="33"/>
      <c r="H23" s="45" t="e">
        <f t="shared" si="1"/>
        <v>#NUM!</v>
      </c>
      <c r="I23" s="33"/>
      <c r="J23" s="33"/>
    </row>
    <row r="24" spans="1:10" s="34" customFormat="1" x14ac:dyDescent="0.3">
      <c r="A24" s="36" t="s">
        <v>403</v>
      </c>
      <c r="B24" s="50" t="e">
        <f>DGET(grond21,16,gemc)</f>
        <v>#NUM!</v>
      </c>
      <c r="C24" s="42" t="s">
        <v>371</v>
      </c>
      <c r="D24" s="43">
        <v>0.03</v>
      </c>
      <c r="E24" s="44" t="s">
        <v>372</v>
      </c>
      <c r="F24" s="45" t="e">
        <f t="shared" si="0"/>
        <v>#NUM!</v>
      </c>
      <c r="G24" s="33"/>
      <c r="H24" s="45" t="e">
        <f t="shared" si="1"/>
        <v>#NUM!</v>
      </c>
      <c r="I24" s="33"/>
      <c r="J24" s="33"/>
    </row>
    <row r="25" spans="1:10" s="34" customFormat="1" x14ac:dyDescent="0.3">
      <c r="A25" s="36" t="s">
        <v>489</v>
      </c>
      <c r="B25" s="50" t="e">
        <f>DGET(grond21,18,gemc)</f>
        <v>#NUM!</v>
      </c>
      <c r="C25" s="42" t="s">
        <v>371</v>
      </c>
      <c r="D25" s="43">
        <v>0.01</v>
      </c>
      <c r="E25" s="44" t="s">
        <v>372</v>
      </c>
      <c r="F25" s="45" t="e">
        <f t="shared" si="0"/>
        <v>#NUM!</v>
      </c>
      <c r="G25" s="33"/>
      <c r="H25" s="45" t="e">
        <f t="shared" si="1"/>
        <v>#NUM!</v>
      </c>
      <c r="I25" s="33"/>
      <c r="J25" s="33"/>
    </row>
    <row r="26" spans="1:10" s="34" customFormat="1" x14ac:dyDescent="0.3">
      <c r="A26" s="36" t="s">
        <v>490</v>
      </c>
      <c r="B26" s="50" t="e">
        <f>DGET(grond21,20,gemc)</f>
        <v>#NUM!</v>
      </c>
      <c r="C26" s="42" t="s">
        <v>371</v>
      </c>
      <c r="D26" s="43">
        <v>0.01</v>
      </c>
      <c r="E26" s="44" t="s">
        <v>372</v>
      </c>
      <c r="F26" s="45" t="e">
        <f t="shared" si="0"/>
        <v>#NUM!</v>
      </c>
      <c r="G26" s="33"/>
      <c r="H26" s="45" t="e">
        <f t="shared" si="1"/>
        <v>#NUM!</v>
      </c>
      <c r="I26" s="33"/>
      <c r="J26" s="33"/>
    </row>
    <row r="27" spans="1:10" s="34" customFormat="1" x14ac:dyDescent="0.3">
      <c r="A27" s="36" t="s">
        <v>393</v>
      </c>
      <c r="B27" s="50" t="e">
        <f>DGET(grond21,30,gemc)</f>
        <v>#NUM!</v>
      </c>
      <c r="C27" s="42" t="s">
        <v>371</v>
      </c>
      <c r="D27" s="43">
        <v>0.04</v>
      </c>
      <c r="E27" s="44" t="s">
        <v>372</v>
      </c>
      <c r="F27" s="45" t="e">
        <f t="shared" si="0"/>
        <v>#NUM!</v>
      </c>
      <c r="G27" s="33"/>
      <c r="H27" s="45" t="e">
        <f t="shared" si="1"/>
        <v>#NUM!</v>
      </c>
      <c r="I27" s="33"/>
      <c r="J27" s="33"/>
    </row>
    <row r="28" spans="1:10" s="34" customFormat="1" x14ac:dyDescent="0.3">
      <c r="A28" s="36" t="s">
        <v>491</v>
      </c>
      <c r="B28" s="50" t="e">
        <f>DGET(grond21,43,gemc)</f>
        <v>#NUM!</v>
      </c>
      <c r="C28" s="42" t="s">
        <v>371</v>
      </c>
      <c r="D28" s="43">
        <v>5.88</v>
      </c>
      <c r="E28" s="44" t="s">
        <v>372</v>
      </c>
      <c r="F28" s="45" t="e">
        <f t="shared" si="0"/>
        <v>#NUM!</v>
      </c>
      <c r="G28" s="33"/>
      <c r="H28" s="45" t="e">
        <f t="shared" si="1"/>
        <v>#NUM!</v>
      </c>
      <c r="I28" s="33"/>
      <c r="J28" s="33"/>
    </row>
    <row r="29" spans="1:10" s="34" customFormat="1" x14ac:dyDescent="0.3">
      <c r="A29" s="36" t="s">
        <v>404</v>
      </c>
      <c r="B29" s="50" t="e">
        <f>DGET(grond21,36,gemc)</f>
        <v>#NUM!</v>
      </c>
      <c r="C29" s="42" t="s">
        <v>371</v>
      </c>
      <c r="D29" s="43">
        <v>1.44</v>
      </c>
      <c r="E29" s="44" t="s">
        <v>372</v>
      </c>
      <c r="F29" s="45" t="e">
        <f t="shared" si="0"/>
        <v>#NUM!</v>
      </c>
      <c r="G29" s="33"/>
      <c r="H29" s="45" t="e">
        <f t="shared" si="1"/>
        <v>#NUM!</v>
      </c>
      <c r="I29" s="33"/>
      <c r="J29" s="33"/>
    </row>
    <row r="30" spans="1:10" s="34" customFormat="1" ht="12.75" customHeight="1" x14ac:dyDescent="0.3">
      <c r="A30" s="33"/>
      <c r="B30" s="33"/>
      <c r="C30" s="33"/>
      <c r="D30" s="33"/>
      <c r="E30" s="33"/>
      <c r="F30" s="33"/>
      <c r="G30" s="33"/>
      <c r="H30" s="33"/>
      <c r="I30" s="33"/>
      <c r="J30" s="33"/>
    </row>
    <row r="31" spans="1:10" s="34" customFormat="1" x14ac:dyDescent="0.3">
      <c r="A31" s="46" t="s">
        <v>384</v>
      </c>
      <c r="B31" s="33"/>
      <c r="C31" s="33"/>
      <c r="D31" s="33"/>
      <c r="E31" s="33"/>
      <c r="F31" s="33"/>
      <c r="G31" s="33"/>
      <c r="H31" s="47" t="e">
        <f>SUM(H14:H29)</f>
        <v>#NUM!</v>
      </c>
      <c r="I31" s="33"/>
      <c r="J31" s="33"/>
    </row>
    <row r="32" spans="1:10" s="48" customFormat="1" ht="13.2" x14ac:dyDescent="0.25"/>
    <row r="33" spans="6:6" s="48" customFormat="1" ht="13.2" x14ac:dyDescent="0.25"/>
    <row r="43" spans="6:6" x14ac:dyDescent="0.3">
      <c r="F43"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J41"/>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432</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539</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8</v>
      </c>
      <c r="C8" s="33"/>
      <c r="D8" s="33"/>
      <c r="E8" s="33"/>
      <c r="F8" s="33"/>
      <c r="G8" s="33"/>
      <c r="H8" s="33"/>
      <c r="I8" s="33"/>
      <c r="J8" s="33"/>
    </row>
    <row r="9" spans="1:10" s="34" customFormat="1" x14ac:dyDescent="0.3">
      <c r="A9" s="33" t="s">
        <v>364</v>
      </c>
      <c r="B9" s="38" t="s">
        <v>540</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0.04</v>
      </c>
      <c r="E14" s="44" t="s">
        <v>372</v>
      </c>
      <c r="F14" s="45" t="e">
        <f t="shared" ref="F14:F27" si="0">B14*D14</f>
        <v>#NUM!</v>
      </c>
      <c r="G14" s="33"/>
      <c r="H14" s="45" t="e">
        <f t="shared" ref="H14:H27" si="1">F14*$B$4</f>
        <v>#NUM!</v>
      </c>
      <c r="I14" s="33"/>
      <c r="J14" s="33"/>
    </row>
    <row r="15" spans="1:10" s="34" customFormat="1" x14ac:dyDescent="0.3">
      <c r="A15" s="36" t="s">
        <v>452</v>
      </c>
      <c r="B15" s="50" t="e">
        <f>DGET(grond21,70,gemc)</f>
        <v>#NUM!</v>
      </c>
      <c r="C15" s="42" t="s">
        <v>371</v>
      </c>
      <c r="D15" s="43">
        <v>0.23</v>
      </c>
      <c r="E15" s="44" t="s">
        <v>372</v>
      </c>
      <c r="F15" s="45" t="e">
        <f t="shared" si="0"/>
        <v>#NUM!</v>
      </c>
      <c r="G15" s="33"/>
      <c r="H15" s="45" t="e">
        <f t="shared" si="1"/>
        <v>#NUM!</v>
      </c>
      <c r="I15" s="33"/>
      <c r="J15" s="33"/>
    </row>
    <row r="16" spans="1:10" s="34" customFormat="1" x14ac:dyDescent="0.3">
      <c r="A16" s="8" t="s">
        <v>401</v>
      </c>
      <c r="B16" s="50" t="e">
        <f>DGET(grond21,9,gemc)</f>
        <v>#NUM!</v>
      </c>
      <c r="C16" s="42" t="s">
        <v>371</v>
      </c>
      <c r="D16" s="43">
        <v>0.03</v>
      </c>
      <c r="E16" s="44" t="s">
        <v>372</v>
      </c>
      <c r="F16" s="45" t="e">
        <f t="shared" si="0"/>
        <v>#NUM!</v>
      </c>
      <c r="G16" s="33"/>
      <c r="H16" s="45" t="e">
        <f t="shared" si="1"/>
        <v>#NUM!</v>
      </c>
      <c r="I16" s="33"/>
      <c r="J16" s="33"/>
    </row>
    <row r="17" spans="1:10" s="34" customFormat="1" x14ac:dyDescent="0.3">
      <c r="A17" s="8" t="s">
        <v>477</v>
      </c>
      <c r="B17" s="50" t="e">
        <f>DGET(grond21,10,gemc)</f>
        <v>#NUM!</v>
      </c>
      <c r="C17" s="42" t="s">
        <v>371</v>
      </c>
      <c r="D17" s="43">
        <v>0.39</v>
      </c>
      <c r="E17" s="44" t="s">
        <v>372</v>
      </c>
      <c r="F17" s="45" t="e">
        <f t="shared" si="0"/>
        <v>#NUM!</v>
      </c>
      <c r="G17" s="33"/>
      <c r="H17" s="45" t="e">
        <f t="shared" si="1"/>
        <v>#NUM!</v>
      </c>
      <c r="I17" s="33"/>
      <c r="J17" s="33"/>
    </row>
    <row r="18" spans="1:10" s="34" customFormat="1" x14ac:dyDescent="0.3">
      <c r="A18" s="8" t="s">
        <v>449</v>
      </c>
      <c r="B18" s="50" t="e">
        <f>DGET(grond21,11,gemc)</f>
        <v>#NUM!</v>
      </c>
      <c r="C18" s="42" t="s">
        <v>371</v>
      </c>
      <c r="D18" s="43">
        <v>0.72</v>
      </c>
      <c r="E18" s="44" t="s">
        <v>372</v>
      </c>
      <c r="F18" s="45" t="e">
        <f t="shared" si="0"/>
        <v>#NUM!</v>
      </c>
      <c r="G18" s="33"/>
      <c r="H18" s="45" t="e">
        <f t="shared" si="1"/>
        <v>#NUM!</v>
      </c>
      <c r="I18" s="33"/>
      <c r="J18" s="33"/>
    </row>
    <row r="19" spans="1:10" s="34" customFormat="1" x14ac:dyDescent="0.3">
      <c r="A19" s="36" t="s">
        <v>487</v>
      </c>
      <c r="B19" s="50" t="e">
        <f>DGET(grond21,12,gemc)</f>
        <v>#NUM!</v>
      </c>
      <c r="C19" s="42" t="s">
        <v>371</v>
      </c>
      <c r="D19" s="43">
        <v>0.1</v>
      </c>
      <c r="E19" s="44" t="s">
        <v>372</v>
      </c>
      <c r="F19" s="45" t="e">
        <f t="shared" si="0"/>
        <v>#NUM!</v>
      </c>
      <c r="G19" s="33"/>
      <c r="H19" s="45" t="e">
        <f t="shared" si="1"/>
        <v>#NUM!</v>
      </c>
      <c r="I19" s="33"/>
      <c r="J19" s="33"/>
    </row>
    <row r="20" spans="1:10" s="34" customFormat="1" x14ac:dyDescent="0.3">
      <c r="A20" s="36" t="s">
        <v>402</v>
      </c>
      <c r="B20" s="50" t="e">
        <f>DGET(grond21,38,gemc)</f>
        <v>#NUM!</v>
      </c>
      <c r="C20" s="42" t="s">
        <v>371</v>
      </c>
      <c r="D20" s="43">
        <v>0.46</v>
      </c>
      <c r="E20" s="44" t="s">
        <v>372</v>
      </c>
      <c r="F20" s="45" t="e">
        <f t="shared" si="0"/>
        <v>#NUM!</v>
      </c>
      <c r="G20" s="33"/>
      <c r="H20" s="45" t="e">
        <f t="shared" si="1"/>
        <v>#NUM!</v>
      </c>
      <c r="I20" s="33"/>
      <c r="J20" s="33"/>
    </row>
    <row r="21" spans="1:10" s="34" customFormat="1" x14ac:dyDescent="0.3">
      <c r="A21" s="36" t="s">
        <v>373</v>
      </c>
      <c r="B21" s="50" t="e">
        <f>DGET(grond21,42,gemc)</f>
        <v>#NUM!</v>
      </c>
      <c r="C21" s="42" t="s">
        <v>371</v>
      </c>
      <c r="D21" s="43">
        <v>0.56999999999999995</v>
      </c>
      <c r="E21" s="44" t="s">
        <v>372</v>
      </c>
      <c r="F21" s="45" t="e">
        <f t="shared" si="0"/>
        <v>#NUM!</v>
      </c>
      <c r="G21" s="33"/>
      <c r="H21" s="45" t="e">
        <f t="shared" si="1"/>
        <v>#NUM!</v>
      </c>
      <c r="I21" s="33"/>
      <c r="J21" s="33"/>
    </row>
    <row r="22" spans="1:10" s="34" customFormat="1" x14ac:dyDescent="0.3">
      <c r="A22" s="36" t="s">
        <v>470</v>
      </c>
      <c r="B22" s="50" t="e">
        <f>DGET(grond21,14,gemc)</f>
        <v>#NUM!</v>
      </c>
      <c r="C22" s="42" t="s">
        <v>371</v>
      </c>
      <c r="D22" s="43">
        <v>0.02</v>
      </c>
      <c r="E22" s="44" t="s">
        <v>372</v>
      </c>
      <c r="F22" s="45" t="e">
        <f t="shared" si="0"/>
        <v>#NUM!</v>
      </c>
      <c r="G22" s="33"/>
      <c r="H22" s="45" t="e">
        <f t="shared" si="1"/>
        <v>#NUM!</v>
      </c>
      <c r="I22" s="33"/>
      <c r="J22" s="33"/>
    </row>
    <row r="23" spans="1:10" s="34" customFormat="1" x14ac:dyDescent="0.3">
      <c r="A23" s="36" t="s">
        <v>392</v>
      </c>
      <c r="B23" s="50" t="e">
        <f>DGET(grond21,15,gemc)</f>
        <v>#NUM!</v>
      </c>
      <c r="C23" s="42" t="s">
        <v>371</v>
      </c>
      <c r="D23" s="43">
        <v>0.01</v>
      </c>
      <c r="E23" s="44" t="s">
        <v>372</v>
      </c>
      <c r="F23" s="45" t="e">
        <f t="shared" si="0"/>
        <v>#NUM!</v>
      </c>
      <c r="G23" s="33"/>
      <c r="H23" s="45" t="e">
        <f t="shared" si="1"/>
        <v>#NUM!</v>
      </c>
      <c r="I23" s="33"/>
      <c r="J23" s="33"/>
    </row>
    <row r="24" spans="1:10" s="34" customFormat="1" x14ac:dyDescent="0.3">
      <c r="A24" s="36" t="s">
        <v>403</v>
      </c>
      <c r="B24" s="50" t="e">
        <f>DGET(grond21,16,gemc)</f>
        <v>#NUM!</v>
      </c>
      <c r="C24" s="42" t="s">
        <v>371</v>
      </c>
      <c r="D24" s="43">
        <v>0.02</v>
      </c>
      <c r="E24" s="44" t="s">
        <v>372</v>
      </c>
      <c r="F24" s="45" t="e">
        <f t="shared" si="0"/>
        <v>#NUM!</v>
      </c>
      <c r="G24" s="33"/>
      <c r="H24" s="45" t="e">
        <f t="shared" si="1"/>
        <v>#NUM!</v>
      </c>
      <c r="I24" s="33"/>
      <c r="J24" s="33"/>
    </row>
    <row r="25" spans="1:10" s="34" customFormat="1" x14ac:dyDescent="0.3">
      <c r="A25" s="36" t="s">
        <v>393</v>
      </c>
      <c r="B25" s="50" t="e">
        <f>DGET(grond21,30,gemc)</f>
        <v>#NUM!</v>
      </c>
      <c r="C25" s="42" t="s">
        <v>371</v>
      </c>
      <c r="D25" s="43">
        <v>0.03</v>
      </c>
      <c r="E25" s="44" t="s">
        <v>372</v>
      </c>
      <c r="F25" s="45" t="e">
        <f t="shared" si="0"/>
        <v>#NUM!</v>
      </c>
      <c r="G25" s="33"/>
      <c r="H25" s="45" t="e">
        <f t="shared" si="1"/>
        <v>#NUM!</v>
      </c>
      <c r="I25" s="33"/>
      <c r="J25" s="33"/>
    </row>
    <row r="26" spans="1:10" s="34" customFormat="1" x14ac:dyDescent="0.3">
      <c r="A26" s="36" t="s">
        <v>491</v>
      </c>
      <c r="B26" s="50" t="e">
        <f>DGET(grond21,43,gemc)</f>
        <v>#NUM!</v>
      </c>
      <c r="C26" s="42" t="s">
        <v>371</v>
      </c>
      <c r="D26" s="43">
        <v>4.09</v>
      </c>
      <c r="E26" s="44" t="s">
        <v>372</v>
      </c>
      <c r="F26" s="45" t="e">
        <f t="shared" si="0"/>
        <v>#NUM!</v>
      </c>
      <c r="G26" s="33"/>
      <c r="H26" s="45" t="e">
        <f t="shared" si="1"/>
        <v>#NUM!</v>
      </c>
      <c r="I26" s="33"/>
      <c r="J26" s="33"/>
    </row>
    <row r="27" spans="1:10" s="34" customFormat="1" x14ac:dyDescent="0.3">
      <c r="A27" s="36" t="s">
        <v>404</v>
      </c>
      <c r="B27" s="50" t="e">
        <f>DGET(grond21,36,gemc)</f>
        <v>#NUM!</v>
      </c>
      <c r="C27" s="42" t="s">
        <v>371</v>
      </c>
      <c r="D27" s="43">
        <v>1</v>
      </c>
      <c r="E27" s="44" t="s">
        <v>372</v>
      </c>
      <c r="F27" s="45" t="e">
        <f t="shared" si="0"/>
        <v>#NUM!</v>
      </c>
      <c r="G27" s="33"/>
      <c r="H27" s="45" t="e">
        <f t="shared" si="1"/>
        <v>#NUM!</v>
      </c>
      <c r="I27" s="33"/>
      <c r="J27" s="33"/>
    </row>
    <row r="28" spans="1:10" s="34" customFormat="1" ht="12.75" customHeight="1" x14ac:dyDescent="0.3">
      <c r="A28" s="33"/>
      <c r="B28" s="33"/>
      <c r="C28" s="33"/>
      <c r="D28" s="33"/>
      <c r="E28" s="33"/>
      <c r="F28" s="33"/>
      <c r="G28" s="33"/>
      <c r="H28" s="33"/>
      <c r="I28" s="33"/>
      <c r="J28" s="33"/>
    </row>
    <row r="29" spans="1:10" s="34" customFormat="1" x14ac:dyDescent="0.3">
      <c r="A29" s="46" t="s">
        <v>384</v>
      </c>
      <c r="B29" s="33"/>
      <c r="C29" s="33"/>
      <c r="D29" s="33"/>
      <c r="E29" s="33"/>
      <c r="F29" s="33"/>
      <c r="G29" s="33"/>
      <c r="H29" s="47" t="e">
        <f>SUM(H14:H27)</f>
        <v>#NUM!</v>
      </c>
      <c r="I29" s="33"/>
      <c r="J29" s="33"/>
    </row>
    <row r="30" spans="1:10" s="48" customFormat="1" ht="13.2" x14ac:dyDescent="0.25"/>
    <row r="31" spans="1:10" s="48" customFormat="1" ht="13.2" x14ac:dyDescent="0.25"/>
    <row r="41" spans="6:6" x14ac:dyDescent="0.3">
      <c r="F41"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J28"/>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541</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36.5</v>
      </c>
      <c r="C8" s="33"/>
      <c r="D8" s="33"/>
      <c r="E8" s="33"/>
      <c r="F8" s="33"/>
      <c r="G8" s="33"/>
      <c r="H8" s="33"/>
      <c r="I8" s="33"/>
      <c r="J8" s="33"/>
    </row>
    <row r="9" spans="1:10" s="34" customFormat="1" x14ac:dyDescent="0.3">
      <c r="A9" s="33" t="s">
        <v>364</v>
      </c>
      <c r="B9" s="38" t="s">
        <v>542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14" t="s">
        <v>476</v>
      </c>
      <c r="B14" s="50" t="e">
        <f>DGET(grond21,7,gemc)</f>
        <v>#NUM!</v>
      </c>
      <c r="C14" s="42" t="s">
        <v>371</v>
      </c>
      <c r="D14" s="43">
        <v>6.34</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MJ37"/>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543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37</v>
      </c>
      <c r="C8" s="33"/>
      <c r="D8" s="33"/>
      <c r="E8" s="33"/>
      <c r="F8" s="33"/>
      <c r="G8" s="33"/>
      <c r="H8" s="33"/>
      <c r="I8" s="33"/>
      <c r="J8" s="33"/>
    </row>
    <row r="9" spans="1:10" s="34" customFormat="1" x14ac:dyDescent="0.3">
      <c r="A9" s="33" t="s">
        <v>364</v>
      </c>
      <c r="B9" s="38" t="s">
        <v>544</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8" t="s">
        <v>387</v>
      </c>
      <c r="B14" s="50" t="e">
        <f>DGET(grond21,5,gemc)</f>
        <v>#NUM!</v>
      </c>
      <c r="C14" s="42" t="s">
        <v>371</v>
      </c>
      <c r="D14" s="43">
        <v>0.08</v>
      </c>
      <c r="E14" s="44" t="s">
        <v>372</v>
      </c>
      <c r="F14" s="45" t="e">
        <f t="shared" ref="F14:F23" si="0">B14*D14</f>
        <v>#NUM!</v>
      </c>
      <c r="G14" s="33"/>
      <c r="H14" s="45" t="e">
        <f t="shared" ref="H14:H23" si="1">F14*$B$4</f>
        <v>#NUM!</v>
      </c>
      <c r="I14" s="33"/>
      <c r="J14" s="33"/>
    </row>
    <row r="15" spans="1:10" s="34" customFormat="1" x14ac:dyDescent="0.3">
      <c r="A15" s="34" t="s">
        <v>545</v>
      </c>
      <c r="B15" s="50" t="e">
        <f>DGET(grond21,72,gemc)</f>
        <v>#NUM!</v>
      </c>
      <c r="C15" s="42" t="s">
        <v>371</v>
      </c>
      <c r="D15" s="43">
        <v>66.63</v>
      </c>
      <c r="E15" s="44" t="s">
        <v>372</v>
      </c>
      <c r="F15" s="45" t="e">
        <f t="shared" si="0"/>
        <v>#NUM!</v>
      </c>
      <c r="G15" s="33"/>
      <c r="H15" s="45" t="e">
        <f t="shared" si="1"/>
        <v>#NUM!</v>
      </c>
      <c r="I15" s="33"/>
      <c r="J15" s="33"/>
    </row>
    <row r="16" spans="1:10" s="34" customFormat="1" x14ac:dyDescent="0.3">
      <c r="A16" s="34" t="s">
        <v>476</v>
      </c>
      <c r="B16" s="50" t="e">
        <f>DGET(grond21,7,gemc)</f>
        <v>#NUM!</v>
      </c>
      <c r="C16" s="42" t="s">
        <v>371</v>
      </c>
      <c r="D16" s="43">
        <v>0.3</v>
      </c>
      <c r="E16" s="44" t="s">
        <v>372</v>
      </c>
      <c r="F16" s="45" t="e">
        <f t="shared" si="0"/>
        <v>#NUM!</v>
      </c>
      <c r="G16" s="33"/>
      <c r="H16" s="45" t="e">
        <f t="shared" si="1"/>
        <v>#NUM!</v>
      </c>
      <c r="I16" s="33"/>
      <c r="J16" s="33"/>
    </row>
    <row r="17" spans="1:10" s="34" customFormat="1" x14ac:dyDescent="0.3">
      <c r="A17" s="8" t="s">
        <v>477</v>
      </c>
      <c r="B17" s="50" t="e">
        <f>DGET(grond21,10,gemc)</f>
        <v>#NUM!</v>
      </c>
      <c r="C17" s="42" t="s">
        <v>371</v>
      </c>
      <c r="D17" s="43">
        <v>3.22</v>
      </c>
      <c r="E17" s="44" t="s">
        <v>372</v>
      </c>
      <c r="F17" s="45" t="e">
        <f t="shared" si="0"/>
        <v>#NUM!</v>
      </c>
      <c r="G17" s="33"/>
      <c r="H17" s="45" t="e">
        <f t="shared" si="1"/>
        <v>#NUM!</v>
      </c>
      <c r="I17" s="33"/>
      <c r="J17" s="33"/>
    </row>
    <row r="18" spans="1:10" s="34" customFormat="1" x14ac:dyDescent="0.3">
      <c r="A18" s="34" t="s">
        <v>546</v>
      </c>
      <c r="B18" s="50" t="e">
        <f>DGET(grond21,13,gemc)</f>
        <v>#NUM!</v>
      </c>
      <c r="C18" s="42" t="s">
        <v>371</v>
      </c>
      <c r="D18" s="43">
        <v>0.42</v>
      </c>
      <c r="E18" s="44" t="s">
        <v>372</v>
      </c>
      <c r="F18" s="45" t="e">
        <f t="shared" si="0"/>
        <v>#NUM!</v>
      </c>
      <c r="G18" s="33"/>
      <c r="H18" s="45" t="e">
        <f t="shared" si="1"/>
        <v>#NUM!</v>
      </c>
      <c r="I18" s="33"/>
      <c r="J18" s="33"/>
    </row>
    <row r="19" spans="1:10" s="34" customFormat="1" x14ac:dyDescent="0.3">
      <c r="A19" s="34" t="s">
        <v>547</v>
      </c>
      <c r="B19" s="50" t="e">
        <f>DGET(grond21,15,gemc)</f>
        <v>#NUM!</v>
      </c>
      <c r="C19" s="42" t="s">
        <v>371</v>
      </c>
      <c r="D19" s="43">
        <v>0.1</v>
      </c>
      <c r="E19" s="44" t="s">
        <v>372</v>
      </c>
      <c r="F19" s="45" t="e">
        <f t="shared" si="0"/>
        <v>#NUM!</v>
      </c>
      <c r="G19" s="33"/>
      <c r="H19" s="45" t="e">
        <f t="shared" si="1"/>
        <v>#NUM!</v>
      </c>
      <c r="I19" s="33"/>
      <c r="J19" s="33"/>
    </row>
    <row r="20" spans="1:10" s="34" customFormat="1" x14ac:dyDescent="0.3">
      <c r="A20" s="34" t="s">
        <v>548</v>
      </c>
      <c r="B20" s="50" t="e">
        <f>DGET(grond21,30,gemc)</f>
        <v>#NUM!</v>
      </c>
      <c r="C20" s="42" t="s">
        <v>371</v>
      </c>
      <c r="D20" s="43">
        <v>-0.18</v>
      </c>
      <c r="E20" s="44" t="s">
        <v>372</v>
      </c>
      <c r="F20" s="45" t="e">
        <f t="shared" si="0"/>
        <v>#NUM!</v>
      </c>
      <c r="G20" s="33"/>
      <c r="H20" s="45" t="e">
        <f t="shared" si="1"/>
        <v>#NUM!</v>
      </c>
      <c r="I20" s="33"/>
      <c r="J20" s="33"/>
    </row>
    <row r="21" spans="1:10" s="34" customFormat="1" x14ac:dyDescent="0.3">
      <c r="A21" s="36" t="s">
        <v>383</v>
      </c>
      <c r="B21" s="50" t="e">
        <f>DGET(grond21,53,gemc)</f>
        <v>#NUM!</v>
      </c>
      <c r="C21" s="42" t="s">
        <v>371</v>
      </c>
      <c r="D21" s="43">
        <v>2.16</v>
      </c>
      <c r="E21" s="44" t="s">
        <v>372</v>
      </c>
      <c r="F21" s="45" t="e">
        <f t="shared" si="0"/>
        <v>#NUM!</v>
      </c>
      <c r="G21" s="33"/>
      <c r="H21" s="45" t="e">
        <f t="shared" si="1"/>
        <v>#NUM!</v>
      </c>
      <c r="I21" s="33"/>
      <c r="J21" s="33"/>
    </row>
    <row r="22" spans="1:10" s="34" customFormat="1" x14ac:dyDescent="0.3">
      <c r="A22" s="36" t="s">
        <v>479</v>
      </c>
      <c r="B22" s="50" t="e">
        <f>DGET(grond21,54,gemc)</f>
        <v>#NUM!</v>
      </c>
      <c r="C22" s="42" t="s">
        <v>371</v>
      </c>
      <c r="D22" s="43">
        <v>12.13</v>
      </c>
      <c r="E22" s="44" t="s">
        <v>372</v>
      </c>
      <c r="F22" s="45" t="e">
        <f t="shared" si="0"/>
        <v>#NUM!</v>
      </c>
      <c r="G22" s="33"/>
      <c r="H22" s="45" t="e">
        <f t="shared" si="1"/>
        <v>#NUM!</v>
      </c>
      <c r="I22" s="33"/>
      <c r="J22" s="33"/>
    </row>
    <row r="23" spans="1:10" s="34" customFormat="1" x14ac:dyDescent="0.3">
      <c r="A23" s="36" t="s">
        <v>395</v>
      </c>
      <c r="B23" s="50" t="e">
        <f>DGET(grond21,55,gemc)</f>
        <v>#NUM!</v>
      </c>
      <c r="C23" s="42" t="s">
        <v>371</v>
      </c>
      <c r="D23" s="43">
        <v>3.56</v>
      </c>
      <c r="E23" s="44" t="s">
        <v>372</v>
      </c>
      <c r="F23" s="45" t="e">
        <f t="shared" si="0"/>
        <v>#NUM!</v>
      </c>
      <c r="G23" s="33"/>
      <c r="H23" s="45" t="e">
        <f t="shared" si="1"/>
        <v>#NUM!</v>
      </c>
      <c r="I23" s="33"/>
      <c r="J23" s="33"/>
    </row>
    <row r="24" spans="1:10" s="34" customFormat="1" ht="12.75" customHeight="1" x14ac:dyDescent="0.3">
      <c r="A24" s="33"/>
      <c r="B24" s="33"/>
      <c r="C24" s="33"/>
      <c r="D24" s="33"/>
      <c r="E24" s="33"/>
      <c r="F24" s="33"/>
      <c r="G24" s="33"/>
      <c r="H24" s="33"/>
      <c r="I24" s="33"/>
      <c r="J24" s="33"/>
    </row>
    <row r="25" spans="1:10" s="34" customFormat="1" x14ac:dyDescent="0.3">
      <c r="A25" s="46" t="s">
        <v>384</v>
      </c>
      <c r="B25" s="33"/>
      <c r="C25" s="33"/>
      <c r="D25" s="33"/>
      <c r="E25" s="33"/>
      <c r="F25" s="33"/>
      <c r="G25" s="33"/>
      <c r="H25" s="47" t="e">
        <f>SUM(H14:H23)</f>
        <v>#NUM!</v>
      </c>
      <c r="I25" s="33"/>
      <c r="J25" s="33"/>
    </row>
    <row r="26" spans="1:10" s="48" customFormat="1" ht="13.2" x14ac:dyDescent="0.25"/>
    <row r="27" spans="1:10" s="48" customFormat="1" ht="13.2" x14ac:dyDescent="0.25"/>
    <row r="37" spans="6:6" x14ac:dyDescent="0.3">
      <c r="F37"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549</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200</v>
      </c>
      <c r="C8" s="33"/>
      <c r="D8" s="33"/>
      <c r="E8" s="33"/>
      <c r="F8" s="33"/>
      <c r="G8" s="33"/>
      <c r="H8" s="33"/>
      <c r="I8" s="33"/>
      <c r="J8" s="33"/>
    </row>
    <row r="9" spans="1:10" s="34" customFormat="1" x14ac:dyDescent="0.3">
      <c r="A9" s="33" t="s">
        <v>364</v>
      </c>
      <c r="B9" s="38" t="s">
        <v>550</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23.81</v>
      </c>
      <c r="E14" s="44" t="s">
        <v>372</v>
      </c>
      <c r="F14" s="45" t="e">
        <f t="shared" ref="F14:F25" si="0">B14*D14</f>
        <v>#NUM!</v>
      </c>
      <c r="G14" s="33"/>
      <c r="H14" s="45" t="e">
        <f t="shared" ref="H14:H25" si="1">F14*$B$4</f>
        <v>#NUM!</v>
      </c>
      <c r="I14" s="33"/>
      <c r="J14" s="33"/>
    </row>
    <row r="15" spans="1:10" s="34" customFormat="1" x14ac:dyDescent="0.3">
      <c r="A15" s="36" t="s">
        <v>373</v>
      </c>
      <c r="B15" s="50" t="e">
        <f>DGET(grond21,42,gemc)</f>
        <v>#NUM!</v>
      </c>
      <c r="C15" s="42" t="s">
        <v>371</v>
      </c>
      <c r="D15" s="43">
        <v>32.96</v>
      </c>
      <c r="E15" s="44" t="s">
        <v>372</v>
      </c>
      <c r="F15" s="45" t="e">
        <f t="shared" si="0"/>
        <v>#NUM!</v>
      </c>
      <c r="G15" s="33"/>
      <c r="H15" s="45" t="e">
        <f t="shared" si="1"/>
        <v>#NUM!</v>
      </c>
      <c r="I15" s="33"/>
      <c r="J15" s="33"/>
    </row>
    <row r="16" spans="1:10" s="34" customFormat="1" x14ac:dyDescent="0.3">
      <c r="A16" s="36" t="s">
        <v>374</v>
      </c>
      <c r="B16" s="50" t="e">
        <f>DGET(grond21,44,gemc)</f>
        <v>#NUM!</v>
      </c>
      <c r="C16" s="42" t="s">
        <v>371</v>
      </c>
      <c r="D16" s="43">
        <v>12.94</v>
      </c>
      <c r="E16" s="44" t="s">
        <v>372</v>
      </c>
      <c r="F16" s="45" t="e">
        <f t="shared" si="0"/>
        <v>#NUM!</v>
      </c>
      <c r="G16" s="33"/>
      <c r="H16" s="45" t="e">
        <f t="shared" si="1"/>
        <v>#NUM!</v>
      </c>
      <c r="I16" s="33"/>
      <c r="J16" s="33"/>
    </row>
    <row r="17" spans="1:10" s="34" customFormat="1" x14ac:dyDescent="0.3">
      <c r="A17" s="36" t="s">
        <v>375</v>
      </c>
      <c r="B17" s="50" t="e">
        <f>DGET(grond21,45,gemc)</f>
        <v>#NUM!</v>
      </c>
      <c r="C17" s="42" t="s">
        <v>371</v>
      </c>
      <c r="D17" s="43">
        <v>-86.09</v>
      </c>
      <c r="E17" s="44" t="s">
        <v>372</v>
      </c>
      <c r="F17" s="45" t="e">
        <f t="shared" si="0"/>
        <v>#NUM!</v>
      </c>
      <c r="G17" s="33"/>
      <c r="H17" s="45" t="e">
        <f t="shared" si="1"/>
        <v>#NUM!</v>
      </c>
      <c r="I17" s="33"/>
      <c r="J17" s="33"/>
    </row>
    <row r="18" spans="1:10" s="34" customFormat="1" x14ac:dyDescent="0.3">
      <c r="A18" s="36" t="s">
        <v>376</v>
      </c>
      <c r="B18" s="50" t="e">
        <f>DGET(grond21,46,gemc)</f>
        <v>#NUM!</v>
      </c>
      <c r="C18" s="42" t="s">
        <v>371</v>
      </c>
      <c r="D18" s="43">
        <v>-135.11000000000001</v>
      </c>
      <c r="E18" s="44" t="s">
        <v>372</v>
      </c>
      <c r="F18" s="45" t="e">
        <f t="shared" si="0"/>
        <v>#NUM!</v>
      </c>
      <c r="G18" s="33"/>
      <c r="H18" s="45" t="e">
        <f t="shared" si="1"/>
        <v>#NUM!</v>
      </c>
      <c r="I18" s="33"/>
      <c r="J18" s="33"/>
    </row>
    <row r="19" spans="1:10" s="34" customFormat="1" x14ac:dyDescent="0.3">
      <c r="A19" s="36" t="s">
        <v>455</v>
      </c>
      <c r="B19" s="50" t="e">
        <f>DGET(grond21,47,gemc)</f>
        <v>#NUM!</v>
      </c>
      <c r="C19" s="42" t="s">
        <v>371</v>
      </c>
      <c r="D19" s="43">
        <v>-6.6</v>
      </c>
      <c r="E19" s="44" t="s">
        <v>372</v>
      </c>
      <c r="F19" s="45" t="e">
        <f t="shared" si="0"/>
        <v>#NUM!</v>
      </c>
      <c r="G19" s="33"/>
      <c r="H19" s="45" t="e">
        <f t="shared" si="1"/>
        <v>#NUM!</v>
      </c>
      <c r="I19" s="33"/>
      <c r="J19" s="33"/>
    </row>
    <row r="20" spans="1:10" s="34" customFormat="1" x14ac:dyDescent="0.3">
      <c r="A20" s="36" t="s">
        <v>378</v>
      </c>
      <c r="B20" s="50" t="e">
        <f>DGET(grond21,48,gemc)</f>
        <v>#NUM!</v>
      </c>
      <c r="C20" s="42" t="s">
        <v>371</v>
      </c>
      <c r="D20" s="43">
        <v>-25.81</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190.45</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67.400000000000006</v>
      </c>
      <c r="E22" s="44" t="s">
        <v>372</v>
      </c>
      <c r="F22" s="45" t="e">
        <f t="shared" si="0"/>
        <v>#NUM!</v>
      </c>
      <c r="G22" s="33"/>
      <c r="H22" s="45" t="e">
        <f t="shared" si="1"/>
        <v>#NUM!</v>
      </c>
      <c r="I22" s="33"/>
      <c r="J22" s="33"/>
    </row>
    <row r="23" spans="1:10" s="34" customFormat="1" x14ac:dyDescent="0.3">
      <c r="A23" s="33" t="s">
        <v>381</v>
      </c>
      <c r="B23" s="50" t="e">
        <f>DGET(grond21,51,gemc)</f>
        <v>#NUM!</v>
      </c>
      <c r="C23" s="42" t="s">
        <v>371</v>
      </c>
      <c r="D23" s="43">
        <v>34.74</v>
      </c>
      <c r="E23" s="44" t="s">
        <v>372</v>
      </c>
      <c r="F23" s="45" t="e">
        <f t="shared" si="0"/>
        <v>#NUM!</v>
      </c>
      <c r="G23" s="33"/>
      <c r="H23" s="45" t="e">
        <f t="shared" si="1"/>
        <v>#NUM!</v>
      </c>
      <c r="I23" s="33"/>
      <c r="J23" s="33"/>
    </row>
    <row r="24" spans="1:10" s="34" customFormat="1" x14ac:dyDescent="0.3">
      <c r="A24" s="33" t="s">
        <v>382</v>
      </c>
      <c r="B24" s="50" t="e">
        <f>DGET(grond21,52,gemc)</f>
        <v>#NUM!</v>
      </c>
      <c r="C24" s="42" t="s">
        <v>371</v>
      </c>
      <c r="D24" s="43">
        <v>92.03</v>
      </c>
      <c r="E24" s="44" t="s">
        <v>372</v>
      </c>
      <c r="F24" s="45" t="e">
        <f t="shared" si="0"/>
        <v>#NUM!</v>
      </c>
      <c r="G24" s="33"/>
      <c r="H24" s="45" t="e">
        <f t="shared" si="1"/>
        <v>#NUM!</v>
      </c>
      <c r="I24" s="33"/>
      <c r="J24" s="33"/>
    </row>
    <row r="25" spans="1:10" s="34" customFormat="1" x14ac:dyDescent="0.3">
      <c r="A25" s="33" t="s">
        <v>383</v>
      </c>
      <c r="B25" s="50" t="e">
        <f>DGET(grond21,53,gemc)</f>
        <v>#NUM!</v>
      </c>
      <c r="C25" s="42" t="s">
        <v>371</v>
      </c>
      <c r="D25" s="43">
        <v>46.55</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551</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228</v>
      </c>
      <c r="C8" s="33"/>
      <c r="D8" s="33"/>
      <c r="E8" s="33"/>
      <c r="F8" s="33"/>
      <c r="G8" s="33"/>
      <c r="H8" s="33"/>
      <c r="I8" s="33"/>
      <c r="J8" s="33"/>
    </row>
    <row r="9" spans="1:10" s="34" customFormat="1" x14ac:dyDescent="0.3">
      <c r="A9" s="33" t="s">
        <v>364</v>
      </c>
      <c r="B9" s="38" t="s">
        <v>550</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27.14</v>
      </c>
      <c r="E14" s="44" t="s">
        <v>372</v>
      </c>
      <c r="F14" s="45" t="e">
        <f t="shared" ref="F14:F25" si="0">B14*D14</f>
        <v>#NUM!</v>
      </c>
      <c r="G14" s="33"/>
      <c r="H14" s="45" t="e">
        <f t="shared" ref="H14:H25" si="1">F14*$B$4</f>
        <v>#NUM!</v>
      </c>
      <c r="I14" s="33"/>
      <c r="J14" s="33"/>
    </row>
    <row r="15" spans="1:10" s="34" customFormat="1" x14ac:dyDescent="0.3">
      <c r="A15" s="36" t="s">
        <v>373</v>
      </c>
      <c r="B15" s="50" t="e">
        <f>DGET(grond21,42,gemc)</f>
        <v>#NUM!</v>
      </c>
      <c r="C15" s="42" t="s">
        <v>371</v>
      </c>
      <c r="D15" s="43">
        <v>37.58</v>
      </c>
      <c r="E15" s="44" t="s">
        <v>372</v>
      </c>
      <c r="F15" s="45" t="e">
        <f t="shared" si="0"/>
        <v>#NUM!</v>
      </c>
      <c r="G15" s="33"/>
      <c r="H15" s="45" t="e">
        <f t="shared" si="1"/>
        <v>#NUM!</v>
      </c>
      <c r="I15" s="33"/>
      <c r="J15" s="33"/>
    </row>
    <row r="16" spans="1:10" s="34" customFormat="1" x14ac:dyDescent="0.3">
      <c r="A16" s="36" t="s">
        <v>374</v>
      </c>
      <c r="B16" s="50" t="e">
        <f>DGET(grond21,44,gemc)</f>
        <v>#NUM!</v>
      </c>
      <c r="C16" s="42" t="s">
        <v>371</v>
      </c>
      <c r="D16" s="43">
        <v>14.75</v>
      </c>
      <c r="E16" s="44" t="s">
        <v>372</v>
      </c>
      <c r="F16" s="45" t="e">
        <f t="shared" si="0"/>
        <v>#NUM!</v>
      </c>
      <c r="G16" s="33"/>
      <c r="H16" s="45" t="e">
        <f t="shared" si="1"/>
        <v>#NUM!</v>
      </c>
      <c r="I16" s="33"/>
      <c r="J16" s="33"/>
    </row>
    <row r="17" spans="1:10" s="34" customFormat="1" x14ac:dyDescent="0.3">
      <c r="A17" s="36" t="s">
        <v>375</v>
      </c>
      <c r="B17" s="50" t="e">
        <f>DGET(grond21,45,gemc)</f>
        <v>#NUM!</v>
      </c>
      <c r="C17" s="42" t="s">
        <v>371</v>
      </c>
      <c r="D17" s="43">
        <v>-98.15</v>
      </c>
      <c r="E17" s="44" t="s">
        <v>372</v>
      </c>
      <c r="F17" s="45" t="e">
        <f t="shared" si="0"/>
        <v>#NUM!</v>
      </c>
      <c r="G17" s="33"/>
      <c r="H17" s="45" t="e">
        <f t="shared" si="1"/>
        <v>#NUM!</v>
      </c>
      <c r="I17" s="33"/>
      <c r="J17" s="33"/>
    </row>
    <row r="18" spans="1:10" s="34" customFormat="1" x14ac:dyDescent="0.3">
      <c r="A18" s="36" t="s">
        <v>376</v>
      </c>
      <c r="B18" s="50" t="e">
        <f>DGET(grond21,46,gemc)</f>
        <v>#NUM!</v>
      </c>
      <c r="C18" s="42" t="s">
        <v>371</v>
      </c>
      <c r="D18" s="43">
        <v>-154.03</v>
      </c>
      <c r="E18" s="44" t="s">
        <v>372</v>
      </c>
      <c r="F18" s="45" t="e">
        <f t="shared" si="0"/>
        <v>#NUM!</v>
      </c>
      <c r="G18" s="33"/>
      <c r="H18" s="45" t="e">
        <f t="shared" si="1"/>
        <v>#NUM!</v>
      </c>
      <c r="I18" s="33"/>
      <c r="J18" s="33"/>
    </row>
    <row r="19" spans="1:10" s="34" customFormat="1" x14ac:dyDescent="0.3">
      <c r="A19" s="36" t="s">
        <v>455</v>
      </c>
      <c r="B19" s="50" t="e">
        <f>DGET(grond21,47,gemc)</f>
        <v>#NUM!</v>
      </c>
      <c r="C19" s="42" t="s">
        <v>371</v>
      </c>
      <c r="D19" s="43">
        <v>-7.52</v>
      </c>
      <c r="E19" s="44" t="s">
        <v>372</v>
      </c>
      <c r="F19" s="45" t="e">
        <f t="shared" si="0"/>
        <v>#NUM!</v>
      </c>
      <c r="G19" s="33"/>
      <c r="H19" s="45" t="e">
        <f t="shared" si="1"/>
        <v>#NUM!</v>
      </c>
      <c r="I19" s="33"/>
      <c r="J19" s="33"/>
    </row>
    <row r="20" spans="1:10" s="34" customFormat="1" x14ac:dyDescent="0.3">
      <c r="A20" s="36" t="s">
        <v>378</v>
      </c>
      <c r="B20" s="50" t="e">
        <f>DGET(grond21,48,gemc)</f>
        <v>#NUM!</v>
      </c>
      <c r="C20" s="42" t="s">
        <v>371</v>
      </c>
      <c r="D20" s="43">
        <v>-29.43</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217.12</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76.83</v>
      </c>
      <c r="E22" s="44" t="s">
        <v>372</v>
      </c>
      <c r="F22" s="45" t="e">
        <f t="shared" si="0"/>
        <v>#NUM!</v>
      </c>
      <c r="G22" s="33"/>
      <c r="H22" s="45" t="e">
        <f t="shared" si="1"/>
        <v>#NUM!</v>
      </c>
      <c r="I22" s="33"/>
      <c r="J22" s="33"/>
    </row>
    <row r="23" spans="1:10" s="34" customFormat="1" x14ac:dyDescent="0.3">
      <c r="A23" s="33" t="s">
        <v>381</v>
      </c>
      <c r="B23" s="50" t="e">
        <f>DGET(grond21,51,gemc)</f>
        <v>#NUM!</v>
      </c>
      <c r="C23" s="42" t="s">
        <v>371</v>
      </c>
      <c r="D23" s="43">
        <v>39.61</v>
      </c>
      <c r="E23" s="44" t="s">
        <v>372</v>
      </c>
      <c r="F23" s="45" t="e">
        <f t="shared" si="0"/>
        <v>#NUM!</v>
      </c>
      <c r="G23" s="33"/>
      <c r="H23" s="45" t="e">
        <f t="shared" si="1"/>
        <v>#NUM!</v>
      </c>
      <c r="I23" s="33"/>
      <c r="J23" s="33"/>
    </row>
    <row r="24" spans="1:10" s="34" customFormat="1" x14ac:dyDescent="0.3">
      <c r="A24" s="33" t="s">
        <v>382</v>
      </c>
      <c r="B24" s="50" t="e">
        <f>DGET(grond21,52,gemc)</f>
        <v>#NUM!</v>
      </c>
      <c r="C24" s="42" t="s">
        <v>371</v>
      </c>
      <c r="D24" s="43">
        <v>104.91</v>
      </c>
      <c r="E24" s="44" t="s">
        <v>372</v>
      </c>
      <c r="F24" s="45" t="e">
        <f t="shared" si="0"/>
        <v>#NUM!</v>
      </c>
      <c r="G24" s="33"/>
      <c r="H24" s="45" t="e">
        <f t="shared" si="1"/>
        <v>#NUM!</v>
      </c>
      <c r="I24" s="33"/>
      <c r="J24" s="33"/>
    </row>
    <row r="25" spans="1:10" s="34" customFormat="1" x14ac:dyDescent="0.3">
      <c r="A25" s="33" t="s">
        <v>383</v>
      </c>
      <c r="B25" s="50" t="e">
        <f>DGET(grond21,53,gemc)</f>
        <v>#NUM!</v>
      </c>
      <c r="C25" s="42" t="s">
        <v>371</v>
      </c>
      <c r="D25" s="43">
        <v>53.07</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552</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10</v>
      </c>
      <c r="C8" s="33"/>
      <c r="D8" s="33"/>
      <c r="E8" s="33"/>
      <c r="F8" s="33"/>
      <c r="G8" s="33"/>
      <c r="H8" s="33"/>
      <c r="I8" s="33"/>
      <c r="J8" s="33"/>
    </row>
    <row r="9" spans="1:10" s="34" customFormat="1" x14ac:dyDescent="0.3">
      <c r="A9" s="33" t="s">
        <v>364</v>
      </c>
      <c r="B9" s="38" t="s">
        <v>550</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1.19</v>
      </c>
      <c r="E14" s="44" t="s">
        <v>372</v>
      </c>
      <c r="F14" s="45" t="e">
        <f t="shared" ref="F14:F25" si="0">B14*D14</f>
        <v>#NUM!</v>
      </c>
      <c r="G14" s="33"/>
      <c r="H14" s="45" t="e">
        <f t="shared" ref="H14:H25" si="1">F14*$B$4</f>
        <v>#NUM!</v>
      </c>
      <c r="I14" s="33"/>
      <c r="J14" s="33"/>
    </row>
    <row r="15" spans="1:10" s="34" customFormat="1" x14ac:dyDescent="0.3">
      <c r="A15" s="36" t="s">
        <v>373</v>
      </c>
      <c r="B15" s="50" t="e">
        <f>DGET(grond21,42,gemc)</f>
        <v>#NUM!</v>
      </c>
      <c r="C15" s="42" t="s">
        <v>371</v>
      </c>
      <c r="D15" s="43">
        <v>1.65</v>
      </c>
      <c r="E15" s="44" t="s">
        <v>372</v>
      </c>
      <c r="F15" s="45" t="e">
        <f t="shared" si="0"/>
        <v>#NUM!</v>
      </c>
      <c r="G15" s="33"/>
      <c r="H15" s="45" t="e">
        <f t="shared" si="1"/>
        <v>#NUM!</v>
      </c>
      <c r="I15" s="33"/>
      <c r="J15" s="33"/>
    </row>
    <row r="16" spans="1:10" s="34" customFormat="1" x14ac:dyDescent="0.3">
      <c r="A16" s="36" t="s">
        <v>374</v>
      </c>
      <c r="B16" s="50" t="e">
        <f>DGET(grond21,44,gemc)</f>
        <v>#NUM!</v>
      </c>
      <c r="C16" s="42" t="s">
        <v>371</v>
      </c>
      <c r="D16" s="43">
        <v>0.65</v>
      </c>
      <c r="E16" s="44" t="s">
        <v>372</v>
      </c>
      <c r="F16" s="45" t="e">
        <f t="shared" si="0"/>
        <v>#NUM!</v>
      </c>
      <c r="G16" s="33"/>
      <c r="H16" s="45" t="e">
        <f t="shared" si="1"/>
        <v>#NUM!</v>
      </c>
      <c r="I16" s="33"/>
      <c r="J16" s="33"/>
    </row>
    <row r="17" spans="1:10" s="34" customFormat="1" x14ac:dyDescent="0.3">
      <c r="A17" s="36" t="s">
        <v>375</v>
      </c>
      <c r="B17" s="50" t="e">
        <f>DGET(grond21,45,gemc)</f>
        <v>#NUM!</v>
      </c>
      <c r="C17" s="42" t="s">
        <v>371</v>
      </c>
      <c r="D17" s="43">
        <v>-4.3</v>
      </c>
      <c r="E17" s="44" t="s">
        <v>372</v>
      </c>
      <c r="F17" s="45" t="e">
        <f t="shared" si="0"/>
        <v>#NUM!</v>
      </c>
      <c r="G17" s="33"/>
      <c r="H17" s="45" t="e">
        <f t="shared" si="1"/>
        <v>#NUM!</v>
      </c>
      <c r="I17" s="33"/>
      <c r="J17" s="33"/>
    </row>
    <row r="18" spans="1:10" s="34" customFormat="1" x14ac:dyDescent="0.3">
      <c r="A18" s="36" t="s">
        <v>376</v>
      </c>
      <c r="B18" s="50" t="e">
        <f>DGET(grond21,46,gemc)</f>
        <v>#NUM!</v>
      </c>
      <c r="C18" s="42" t="s">
        <v>371</v>
      </c>
      <c r="D18" s="43">
        <v>-6.76</v>
      </c>
      <c r="E18" s="44" t="s">
        <v>372</v>
      </c>
      <c r="F18" s="45" t="e">
        <f t="shared" si="0"/>
        <v>#NUM!</v>
      </c>
      <c r="G18" s="33"/>
      <c r="H18" s="45" t="e">
        <f t="shared" si="1"/>
        <v>#NUM!</v>
      </c>
      <c r="I18" s="33"/>
      <c r="J18" s="33"/>
    </row>
    <row r="19" spans="1:10" s="34" customFormat="1" x14ac:dyDescent="0.3">
      <c r="A19" s="36" t="s">
        <v>455</v>
      </c>
      <c r="B19" s="50" t="e">
        <f>DGET(grond21,47,gemc)</f>
        <v>#NUM!</v>
      </c>
      <c r="C19" s="42" t="s">
        <v>371</v>
      </c>
      <c r="D19" s="43">
        <v>-0.33</v>
      </c>
      <c r="E19" s="44" t="s">
        <v>372</v>
      </c>
      <c r="F19" s="45" t="e">
        <f t="shared" si="0"/>
        <v>#NUM!</v>
      </c>
      <c r="G19" s="33"/>
      <c r="H19" s="45" t="e">
        <f t="shared" si="1"/>
        <v>#NUM!</v>
      </c>
      <c r="I19" s="33"/>
      <c r="J19" s="33"/>
    </row>
    <row r="20" spans="1:10" s="34" customFormat="1" x14ac:dyDescent="0.3">
      <c r="A20" s="36" t="s">
        <v>378</v>
      </c>
      <c r="B20" s="50" t="e">
        <f>DGET(grond21,48,gemc)</f>
        <v>#NUM!</v>
      </c>
      <c r="C20" s="42" t="s">
        <v>371</v>
      </c>
      <c r="D20" s="43">
        <v>-1.29</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9.52</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3.37</v>
      </c>
      <c r="E22" s="44" t="s">
        <v>372</v>
      </c>
      <c r="F22" s="45" t="e">
        <f t="shared" si="0"/>
        <v>#NUM!</v>
      </c>
      <c r="G22" s="33"/>
      <c r="H22" s="45" t="e">
        <f t="shared" si="1"/>
        <v>#NUM!</v>
      </c>
      <c r="I22" s="33"/>
      <c r="J22" s="33"/>
    </row>
    <row r="23" spans="1:10" s="34" customFormat="1" x14ac:dyDescent="0.3">
      <c r="A23" s="33" t="s">
        <v>381</v>
      </c>
      <c r="B23" s="50" t="e">
        <f>DGET(grond21,51,gemc)</f>
        <v>#NUM!</v>
      </c>
      <c r="C23" s="42" t="s">
        <v>371</v>
      </c>
      <c r="D23" s="43">
        <v>1.74</v>
      </c>
      <c r="E23" s="44" t="s">
        <v>372</v>
      </c>
      <c r="F23" s="45" t="e">
        <f t="shared" si="0"/>
        <v>#NUM!</v>
      </c>
      <c r="G23" s="33"/>
      <c r="H23" s="45" t="e">
        <f t="shared" si="1"/>
        <v>#NUM!</v>
      </c>
      <c r="I23" s="33"/>
      <c r="J23" s="33"/>
    </row>
    <row r="24" spans="1:10" s="34" customFormat="1" x14ac:dyDescent="0.3">
      <c r="A24" s="33" t="s">
        <v>382</v>
      </c>
      <c r="B24" s="50" t="e">
        <f>DGET(grond21,52,gemc)</f>
        <v>#NUM!</v>
      </c>
      <c r="C24" s="42" t="s">
        <v>371</v>
      </c>
      <c r="D24" s="43">
        <v>4.5999999999999996</v>
      </c>
      <c r="E24" s="44" t="s">
        <v>372</v>
      </c>
      <c r="F24" s="45" t="e">
        <f t="shared" si="0"/>
        <v>#NUM!</v>
      </c>
      <c r="G24" s="33"/>
      <c r="H24" s="45" t="e">
        <f t="shared" si="1"/>
        <v>#NUM!</v>
      </c>
      <c r="I24" s="33"/>
      <c r="J24" s="33"/>
    </row>
    <row r="25" spans="1:10" s="34" customFormat="1" x14ac:dyDescent="0.3">
      <c r="A25" s="33" t="s">
        <v>383</v>
      </c>
      <c r="B25" s="50" t="e">
        <f>DGET(grond21,53,gemc)</f>
        <v>#NUM!</v>
      </c>
      <c r="C25" s="42" t="s">
        <v>371</v>
      </c>
      <c r="D25" s="43">
        <v>2.33</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MJ39"/>
  <sheetViews>
    <sheetView workbookViewId="0"/>
  </sheetViews>
  <sheetFormatPr defaultRowHeight="14.4" x14ac:dyDescent="0.3"/>
  <cols>
    <col min="1" max="1" width="65.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359</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553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6.3789999999999996</v>
      </c>
      <c r="C8" s="33"/>
      <c r="D8" s="33"/>
      <c r="E8" s="33"/>
      <c r="F8" s="33"/>
      <c r="G8" s="33"/>
      <c r="H8" s="33"/>
      <c r="I8" s="33"/>
      <c r="J8" s="33"/>
    </row>
    <row r="9" spans="1:10" s="34" customFormat="1" x14ac:dyDescent="0.3">
      <c r="A9" s="33" t="s">
        <v>364</v>
      </c>
      <c r="B9" s="38" t="s">
        <v>554</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0.76</v>
      </c>
      <c r="E14" s="44" t="s">
        <v>372</v>
      </c>
      <c r="F14" s="45" t="e">
        <f t="shared" ref="F14:F25" si="0">B14*D14</f>
        <v>#NUM!</v>
      </c>
      <c r="G14" s="33"/>
      <c r="H14" s="45" t="e">
        <f t="shared" ref="H14:H25" si="1">F14*$B$4</f>
        <v>#NUM!</v>
      </c>
      <c r="I14" s="33"/>
      <c r="J14" s="33"/>
    </row>
    <row r="15" spans="1:10" s="34" customFormat="1" x14ac:dyDescent="0.3">
      <c r="A15" s="36" t="s">
        <v>373</v>
      </c>
      <c r="B15" s="50" t="e">
        <f>DGET(grond21,42,gemc)</f>
        <v>#NUM!</v>
      </c>
      <c r="C15" s="42" t="s">
        <v>371</v>
      </c>
      <c r="D15" s="43">
        <v>1.05</v>
      </c>
      <c r="E15" s="44" t="s">
        <v>372</v>
      </c>
      <c r="F15" s="45" t="e">
        <f t="shared" si="0"/>
        <v>#NUM!</v>
      </c>
      <c r="G15" s="33"/>
      <c r="H15" s="45" t="e">
        <f t="shared" si="1"/>
        <v>#NUM!</v>
      </c>
      <c r="I15" s="33"/>
      <c r="J15" s="33"/>
    </row>
    <row r="16" spans="1:10" s="34" customFormat="1" x14ac:dyDescent="0.3">
      <c r="A16" s="36" t="s">
        <v>374</v>
      </c>
      <c r="B16" s="50" t="e">
        <f>DGET(grond21,44,gemc)</f>
        <v>#NUM!</v>
      </c>
      <c r="C16" s="42" t="s">
        <v>371</v>
      </c>
      <c r="D16" s="43">
        <v>0.41</v>
      </c>
      <c r="E16" s="44" t="s">
        <v>372</v>
      </c>
      <c r="F16" s="45" t="e">
        <f t="shared" si="0"/>
        <v>#NUM!</v>
      </c>
      <c r="G16" s="33"/>
      <c r="H16" s="45" t="e">
        <f t="shared" si="1"/>
        <v>#NUM!</v>
      </c>
      <c r="I16" s="33"/>
      <c r="J16" s="33"/>
    </row>
    <row r="17" spans="1:10" s="34" customFormat="1" x14ac:dyDescent="0.3">
      <c r="A17" s="36" t="s">
        <v>375</v>
      </c>
      <c r="B17" s="50" t="e">
        <f>DGET(grond21,45,gemc)</f>
        <v>#NUM!</v>
      </c>
      <c r="C17" s="42" t="s">
        <v>371</v>
      </c>
      <c r="D17" s="43">
        <v>-2.75</v>
      </c>
      <c r="E17" s="44" t="s">
        <v>372</v>
      </c>
      <c r="F17" s="45" t="e">
        <f t="shared" si="0"/>
        <v>#NUM!</v>
      </c>
      <c r="G17" s="33"/>
      <c r="H17" s="45" t="e">
        <f t="shared" si="1"/>
        <v>#NUM!</v>
      </c>
      <c r="I17" s="33"/>
      <c r="J17" s="33"/>
    </row>
    <row r="18" spans="1:10" s="34" customFormat="1" x14ac:dyDescent="0.3">
      <c r="A18" s="36" t="s">
        <v>376</v>
      </c>
      <c r="B18" s="50" t="e">
        <f>DGET(grond21,46,gemc)</f>
        <v>#NUM!</v>
      </c>
      <c r="C18" s="42" t="s">
        <v>371</v>
      </c>
      <c r="D18" s="43">
        <v>-4.3099999999999996</v>
      </c>
      <c r="E18" s="44" t="s">
        <v>372</v>
      </c>
      <c r="F18" s="45" t="e">
        <f t="shared" si="0"/>
        <v>#NUM!</v>
      </c>
      <c r="G18" s="33"/>
      <c r="H18" s="45" t="e">
        <f t="shared" si="1"/>
        <v>#NUM!</v>
      </c>
      <c r="I18" s="33"/>
      <c r="J18" s="33"/>
    </row>
    <row r="19" spans="1:10" s="34" customFormat="1" x14ac:dyDescent="0.3">
      <c r="A19" s="36" t="s">
        <v>455</v>
      </c>
      <c r="B19" s="50" t="e">
        <f>DGET(grond21,47,gemc)</f>
        <v>#NUM!</v>
      </c>
      <c r="C19" s="42" t="s">
        <v>371</v>
      </c>
      <c r="D19" s="43">
        <v>-0.21</v>
      </c>
      <c r="E19" s="44" t="s">
        <v>372</v>
      </c>
      <c r="F19" s="45" t="e">
        <f t="shared" si="0"/>
        <v>#NUM!</v>
      </c>
      <c r="G19" s="33"/>
      <c r="H19" s="45" t="e">
        <f t="shared" si="1"/>
        <v>#NUM!</v>
      </c>
      <c r="I19" s="33"/>
      <c r="J19" s="33"/>
    </row>
    <row r="20" spans="1:10" s="34" customFormat="1" x14ac:dyDescent="0.3">
      <c r="A20" s="36" t="s">
        <v>378</v>
      </c>
      <c r="B20" s="50" t="e">
        <f>DGET(grond21,48,gemc)</f>
        <v>#NUM!</v>
      </c>
      <c r="C20" s="42" t="s">
        <v>371</v>
      </c>
      <c r="D20" s="43">
        <v>-0.82</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6.07</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2.15</v>
      </c>
      <c r="E22" s="44" t="s">
        <v>372</v>
      </c>
      <c r="F22" s="45" t="e">
        <f t="shared" si="0"/>
        <v>#NUM!</v>
      </c>
      <c r="G22" s="33"/>
      <c r="H22" s="45" t="e">
        <f t="shared" si="1"/>
        <v>#NUM!</v>
      </c>
      <c r="I22" s="33"/>
      <c r="J22" s="33"/>
    </row>
    <row r="23" spans="1:10" s="34" customFormat="1" x14ac:dyDescent="0.3">
      <c r="A23" s="33" t="s">
        <v>381</v>
      </c>
      <c r="B23" s="50" t="e">
        <f>DGET(grond21,51,gemc)</f>
        <v>#NUM!</v>
      </c>
      <c r="C23" s="42" t="s">
        <v>371</v>
      </c>
      <c r="D23" s="43">
        <v>1.1100000000000001</v>
      </c>
      <c r="E23" s="44" t="s">
        <v>372</v>
      </c>
      <c r="F23" s="45" t="e">
        <f t="shared" si="0"/>
        <v>#NUM!</v>
      </c>
      <c r="G23" s="33"/>
      <c r="H23" s="45" t="e">
        <f t="shared" si="1"/>
        <v>#NUM!</v>
      </c>
      <c r="I23" s="33"/>
      <c r="J23" s="33"/>
    </row>
    <row r="24" spans="1:10" s="34" customFormat="1" x14ac:dyDescent="0.3">
      <c r="A24" s="33" t="s">
        <v>382</v>
      </c>
      <c r="B24" s="50" t="e">
        <f>DGET(grond21,52,gemc)</f>
        <v>#NUM!</v>
      </c>
      <c r="C24" s="42" t="s">
        <v>371</v>
      </c>
      <c r="D24" s="43">
        <v>2.94</v>
      </c>
      <c r="E24" s="44" t="s">
        <v>372</v>
      </c>
      <c r="F24" s="45" t="e">
        <f t="shared" si="0"/>
        <v>#NUM!</v>
      </c>
      <c r="G24" s="33"/>
      <c r="H24" s="45" t="e">
        <f t="shared" si="1"/>
        <v>#NUM!</v>
      </c>
      <c r="I24" s="33"/>
      <c r="J24" s="33"/>
    </row>
    <row r="25" spans="1:10" s="34" customFormat="1" x14ac:dyDescent="0.3">
      <c r="A25" s="33" t="s">
        <v>383</v>
      </c>
      <c r="B25" s="50" t="e">
        <f>DGET(grond21,53,gemc)</f>
        <v>#NUM!</v>
      </c>
      <c r="C25" s="42" t="s">
        <v>371</v>
      </c>
      <c r="D25" s="43">
        <v>1.48</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385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399</v>
      </c>
      <c r="B6" s="14"/>
      <c r="C6" s="14"/>
      <c r="D6" s="14"/>
    </row>
    <row r="8" spans="1:10" x14ac:dyDescent="0.3">
      <c r="A8" t="s">
        <v>363</v>
      </c>
      <c r="B8" s="15"/>
    </row>
    <row r="9" spans="1:10" x14ac:dyDescent="0.3">
      <c r="A9" t="s">
        <v>364</v>
      </c>
      <c r="B9" s="16"/>
      <c r="C9" s="14"/>
    </row>
    <row r="12" spans="1:10" x14ac:dyDescent="0.3">
      <c r="A12" s="13" t="s">
        <v>365</v>
      </c>
    </row>
    <row r="13" spans="1:10" x14ac:dyDescent="0.3">
      <c r="A13" s="13"/>
      <c r="B13" s="17" t="s">
        <v>366</v>
      </c>
      <c r="D13" s="18" t="s">
        <v>367</v>
      </c>
      <c r="F13" s="18" t="s">
        <v>368</v>
      </c>
      <c r="H13" s="18" t="s">
        <v>369</v>
      </c>
    </row>
    <row r="14" spans="1:10" x14ac:dyDescent="0.3">
      <c r="A14" s="13" t="s">
        <v>387</v>
      </c>
      <c r="B14" s="20" t="e">
        <f>DGET(grond21,5,gemc)</f>
        <v>#NUM!</v>
      </c>
      <c r="C14" s="21" t="s">
        <v>371</v>
      </c>
      <c r="D14" s="22">
        <v>0.01</v>
      </c>
      <c r="E14" s="23" t="s">
        <v>372</v>
      </c>
      <c r="F14" s="22" t="e">
        <f t="shared" ref="F14:F36" si="0">B14*D14</f>
        <v>#NUM!</v>
      </c>
      <c r="H14" s="22" t="e">
        <f t="shared" ref="H14:H36" si="1">F14*$B$4</f>
        <v>#NUM!</v>
      </c>
    </row>
    <row r="15" spans="1:10" x14ac:dyDescent="0.3">
      <c r="A15" s="13" t="s">
        <v>370</v>
      </c>
      <c r="B15" s="20" t="e">
        <f>DGET(grond21,70,gemc)</f>
        <v>#NUM!</v>
      </c>
      <c r="C15" s="21" t="s">
        <v>371</v>
      </c>
      <c r="D15" s="22">
        <v>0.01</v>
      </c>
      <c r="E15" s="23" t="s">
        <v>372</v>
      </c>
      <c r="F15" s="22" t="e">
        <f t="shared" si="0"/>
        <v>#NUM!</v>
      </c>
      <c r="H15" s="22" t="e">
        <f t="shared" si="1"/>
        <v>#NUM!</v>
      </c>
    </row>
    <row r="16" spans="1:10" x14ac:dyDescent="0.3">
      <c r="A16" s="13" t="s">
        <v>400</v>
      </c>
      <c r="B16" s="20" t="e">
        <f>DGET(grond21,8,gemc)</f>
        <v>#NUM!</v>
      </c>
      <c r="C16" s="21" t="s">
        <v>371</v>
      </c>
      <c r="D16" s="22">
        <v>0.01</v>
      </c>
      <c r="E16" s="23" t="s">
        <v>372</v>
      </c>
      <c r="F16" s="22" t="e">
        <f t="shared" si="0"/>
        <v>#NUM!</v>
      </c>
      <c r="H16" s="22" t="e">
        <f t="shared" si="1"/>
        <v>#NUM!</v>
      </c>
    </row>
    <row r="17" spans="1:8" x14ac:dyDescent="0.3">
      <c r="A17" s="19" t="s">
        <v>401</v>
      </c>
      <c r="B17" s="20" t="e">
        <f>DGET(grond21,9,gemc)</f>
        <v>#NUM!</v>
      </c>
      <c r="C17" s="21" t="s">
        <v>371</v>
      </c>
      <c r="D17" s="22">
        <v>0.03</v>
      </c>
      <c r="E17" s="23" t="s">
        <v>372</v>
      </c>
      <c r="F17" s="22" t="e">
        <f t="shared" si="0"/>
        <v>#NUM!</v>
      </c>
      <c r="G17" s="22"/>
      <c r="H17" s="22" t="e">
        <f t="shared" si="1"/>
        <v>#NUM!</v>
      </c>
    </row>
    <row r="18" spans="1:8" x14ac:dyDescent="0.3">
      <c r="A18" s="19" t="s">
        <v>402</v>
      </c>
      <c r="B18" s="20" t="e">
        <f>DGET(grond21,38,gemc)</f>
        <v>#NUM!</v>
      </c>
      <c r="C18" s="21" t="s">
        <v>371</v>
      </c>
      <c r="D18" s="22">
        <v>0.02</v>
      </c>
      <c r="E18" s="23" t="s">
        <v>372</v>
      </c>
      <c r="F18" s="22" t="e">
        <f t="shared" si="0"/>
        <v>#NUM!</v>
      </c>
      <c r="G18" s="22"/>
      <c r="H18" s="22" t="e">
        <f t="shared" si="1"/>
        <v>#NUM!</v>
      </c>
    </row>
    <row r="19" spans="1:8" x14ac:dyDescent="0.3">
      <c r="A19" s="19" t="s">
        <v>403</v>
      </c>
      <c r="B19" s="20" t="e">
        <f>DGET(grond21,16,gemc)</f>
        <v>#NUM!</v>
      </c>
      <c r="C19" s="21" t="s">
        <v>371</v>
      </c>
      <c r="D19" s="22">
        <v>0.04</v>
      </c>
      <c r="E19" s="23" t="s">
        <v>372</v>
      </c>
      <c r="F19" s="22" t="e">
        <f t="shared" si="0"/>
        <v>#NUM!</v>
      </c>
      <c r="G19" s="22"/>
      <c r="H19" s="22" t="e">
        <f t="shared" si="1"/>
        <v>#NUM!</v>
      </c>
    </row>
    <row r="20" spans="1:8" x14ac:dyDescent="0.3">
      <c r="A20" s="19" t="s">
        <v>393</v>
      </c>
      <c r="B20" s="20" t="e">
        <f>DGET(grond21,30,gemc)</f>
        <v>#NUM!</v>
      </c>
      <c r="C20" s="21" t="s">
        <v>371</v>
      </c>
      <c r="D20" s="22">
        <v>-0.01</v>
      </c>
      <c r="E20" s="23" t="s">
        <v>372</v>
      </c>
      <c r="F20" s="22" t="e">
        <f t="shared" si="0"/>
        <v>#NUM!</v>
      </c>
      <c r="G20" s="22"/>
      <c r="H20" s="22" t="e">
        <f t="shared" si="1"/>
        <v>#NUM!</v>
      </c>
    </row>
    <row r="21" spans="1:8" x14ac:dyDescent="0.3">
      <c r="A21" s="19" t="s">
        <v>404</v>
      </c>
      <c r="B21" s="20" t="e">
        <f>DGET(grond21,36,gemc)</f>
        <v>#NUM!</v>
      </c>
      <c r="C21" s="21" t="s">
        <v>371</v>
      </c>
      <c r="D21" s="22">
        <v>441.75</v>
      </c>
      <c r="E21" s="23" t="s">
        <v>372</v>
      </c>
      <c r="F21" s="22" t="e">
        <f t="shared" si="0"/>
        <v>#NUM!</v>
      </c>
      <c r="G21" s="22"/>
      <c r="H21" s="22" t="e">
        <f t="shared" si="1"/>
        <v>#NUM!</v>
      </c>
    </row>
    <row r="22" spans="1:8" x14ac:dyDescent="0.3">
      <c r="A22" s="19" t="s">
        <v>383</v>
      </c>
      <c r="B22" s="20" t="e">
        <f>DGET(grond21,53,gemc)</f>
        <v>#NUM!</v>
      </c>
      <c r="C22" s="21" t="s">
        <v>371</v>
      </c>
      <c r="D22" s="22">
        <v>1.48</v>
      </c>
      <c r="E22" s="23" t="s">
        <v>372</v>
      </c>
      <c r="F22" s="22" t="e">
        <f t="shared" si="0"/>
        <v>#NUM!</v>
      </c>
      <c r="G22" s="22"/>
      <c r="H22" s="22" t="e">
        <f t="shared" si="1"/>
        <v>#NUM!</v>
      </c>
    </row>
    <row r="23" spans="1:8" x14ac:dyDescent="0.3">
      <c r="A23" s="19" t="s">
        <v>395</v>
      </c>
      <c r="B23" s="20" t="e">
        <f>DGET(grond21,55,gemc)</f>
        <v>#NUM!</v>
      </c>
      <c r="C23" s="21" t="s">
        <v>371</v>
      </c>
      <c r="D23" s="22">
        <v>4.37</v>
      </c>
      <c r="E23" s="23" t="s">
        <v>372</v>
      </c>
      <c r="F23" s="22" t="e">
        <f t="shared" si="0"/>
        <v>#NUM!</v>
      </c>
      <c r="G23" s="22"/>
      <c r="H23" s="22" t="e">
        <f t="shared" si="1"/>
        <v>#NUM!</v>
      </c>
    </row>
    <row r="24" spans="1:8" x14ac:dyDescent="0.3">
      <c r="A24" s="19" t="s">
        <v>405</v>
      </c>
      <c r="B24" s="20" t="e">
        <f>DGET(grond21,57,gemc)</f>
        <v>#NUM!</v>
      </c>
      <c r="C24" s="21" t="s">
        <v>371</v>
      </c>
      <c r="D24" s="22">
        <v>0.15</v>
      </c>
      <c r="E24" s="23" t="s">
        <v>372</v>
      </c>
      <c r="F24" s="22" t="e">
        <f t="shared" si="0"/>
        <v>#NUM!</v>
      </c>
      <c r="G24" s="22"/>
      <c r="H24" s="22" t="e">
        <f t="shared" si="1"/>
        <v>#NUM!</v>
      </c>
    </row>
    <row r="25" spans="1:8" x14ac:dyDescent="0.3">
      <c r="A25" s="19" t="s">
        <v>406</v>
      </c>
      <c r="B25" s="20" t="e">
        <f>DGET(grond21,58,gemc)</f>
        <v>#NUM!</v>
      </c>
      <c r="C25" s="21" t="s">
        <v>371</v>
      </c>
      <c r="D25" s="22">
        <v>0.01</v>
      </c>
      <c r="E25" s="23" t="s">
        <v>372</v>
      </c>
      <c r="F25" s="22" t="e">
        <f t="shared" si="0"/>
        <v>#NUM!</v>
      </c>
      <c r="G25" s="22"/>
      <c r="H25" s="22" t="e">
        <f t="shared" si="1"/>
        <v>#NUM!</v>
      </c>
    </row>
    <row r="26" spans="1:8" x14ac:dyDescent="0.3">
      <c r="A26" s="19" t="s">
        <v>407</v>
      </c>
      <c r="B26" s="20" t="e">
        <f>DGET(grond21,59,gemc)</f>
        <v>#NUM!</v>
      </c>
      <c r="C26" s="21" t="s">
        <v>371</v>
      </c>
      <c r="D26" s="22">
        <v>0.01</v>
      </c>
      <c r="E26" s="23" t="s">
        <v>372</v>
      </c>
      <c r="F26" s="22" t="e">
        <f t="shared" si="0"/>
        <v>#NUM!</v>
      </c>
      <c r="G26" s="22"/>
      <c r="H26" s="22" t="e">
        <f t="shared" si="1"/>
        <v>#NUM!</v>
      </c>
    </row>
    <row r="27" spans="1:8" x14ac:dyDescent="0.3">
      <c r="A27" s="19" t="s">
        <v>408</v>
      </c>
      <c r="B27" s="20" t="e">
        <f>DGET(grond21,60,gemc)</f>
        <v>#NUM!</v>
      </c>
      <c r="C27" s="21" t="s">
        <v>371</v>
      </c>
      <c r="D27" s="22">
        <v>0.54</v>
      </c>
      <c r="E27" s="23" t="s">
        <v>372</v>
      </c>
      <c r="F27" s="22" t="e">
        <f t="shared" si="0"/>
        <v>#NUM!</v>
      </c>
      <c r="G27" s="22"/>
      <c r="H27" s="22" t="e">
        <f t="shared" si="1"/>
        <v>#NUM!</v>
      </c>
    </row>
    <row r="28" spans="1:8" x14ac:dyDescent="0.3">
      <c r="A28" s="19" t="s">
        <v>409</v>
      </c>
      <c r="B28" s="20" t="e">
        <f>DGET(grond21,61,gemc)</f>
        <v>#NUM!</v>
      </c>
      <c r="C28" s="21" t="s">
        <v>371</v>
      </c>
      <c r="D28" s="22">
        <v>2.06</v>
      </c>
      <c r="E28" s="23" t="s">
        <v>372</v>
      </c>
      <c r="F28" s="22" t="e">
        <f t="shared" si="0"/>
        <v>#NUM!</v>
      </c>
      <c r="G28" s="22"/>
      <c r="H28" s="22" t="e">
        <f t="shared" si="1"/>
        <v>#NUM!</v>
      </c>
    </row>
    <row r="29" spans="1:8" x14ac:dyDescent="0.3">
      <c r="A29" s="19" t="s">
        <v>410</v>
      </c>
      <c r="B29" s="20" t="e">
        <f>DGET(grond21,62,gemc)</f>
        <v>#NUM!</v>
      </c>
      <c r="C29" s="21" t="s">
        <v>371</v>
      </c>
      <c r="D29" s="22">
        <v>3.69</v>
      </c>
      <c r="E29" s="23" t="s">
        <v>372</v>
      </c>
      <c r="F29" s="22" t="e">
        <f t="shared" si="0"/>
        <v>#NUM!</v>
      </c>
      <c r="G29" s="22"/>
      <c r="H29" s="22" t="e">
        <f t="shared" si="1"/>
        <v>#NUM!</v>
      </c>
    </row>
    <row r="30" spans="1:8" x14ac:dyDescent="0.3">
      <c r="A30" s="19" t="s">
        <v>411</v>
      </c>
      <c r="B30" s="20" t="e">
        <f>DGET(grond21,63,gemc)</f>
        <v>#NUM!</v>
      </c>
      <c r="C30" s="21" t="s">
        <v>371</v>
      </c>
      <c r="D30" s="22">
        <v>4.4000000000000004</v>
      </c>
      <c r="E30" s="23" t="s">
        <v>372</v>
      </c>
      <c r="F30" s="22" t="e">
        <f t="shared" si="0"/>
        <v>#NUM!</v>
      </c>
      <c r="G30" s="22"/>
      <c r="H30" s="22" t="e">
        <f t="shared" si="1"/>
        <v>#NUM!</v>
      </c>
    </row>
    <row r="31" spans="1:8" x14ac:dyDescent="0.3">
      <c r="A31" s="19" t="s">
        <v>412</v>
      </c>
      <c r="B31" s="20" t="e">
        <f>DGET(grond21,64,gemc)</f>
        <v>#NUM!</v>
      </c>
      <c r="C31" s="21" t="s">
        <v>371</v>
      </c>
      <c r="D31" s="22">
        <v>17.57</v>
      </c>
      <c r="E31" s="23" t="s">
        <v>372</v>
      </c>
      <c r="F31" s="22" t="e">
        <f t="shared" si="0"/>
        <v>#NUM!</v>
      </c>
      <c r="G31" s="22"/>
      <c r="H31" s="22" t="e">
        <f t="shared" si="1"/>
        <v>#NUM!</v>
      </c>
    </row>
    <row r="32" spans="1:8" x14ac:dyDescent="0.3">
      <c r="A32" s="19" t="s">
        <v>413</v>
      </c>
      <c r="B32" s="20" t="e">
        <f>DGET(grond21,65,gemc)</f>
        <v>#NUM!</v>
      </c>
      <c r="C32" s="21" t="s">
        <v>371</v>
      </c>
      <c r="D32" s="22">
        <v>30.7</v>
      </c>
      <c r="E32" s="23" t="s">
        <v>372</v>
      </c>
      <c r="F32" s="22" t="e">
        <f t="shared" si="0"/>
        <v>#NUM!</v>
      </c>
      <c r="G32" s="22"/>
      <c r="H32" s="22" t="e">
        <f t="shared" si="1"/>
        <v>#NUM!</v>
      </c>
    </row>
    <row r="33" spans="1:8" x14ac:dyDescent="0.3">
      <c r="A33" s="19" t="s">
        <v>414</v>
      </c>
      <c r="B33" s="20" t="e">
        <f>DGET(grond21,66,gemc)</f>
        <v>#NUM!</v>
      </c>
      <c r="C33" s="21" t="s">
        <v>371</v>
      </c>
      <c r="D33" s="22">
        <v>4.1399999999999997</v>
      </c>
      <c r="E33" s="23" t="s">
        <v>372</v>
      </c>
      <c r="F33" s="22" t="e">
        <f t="shared" si="0"/>
        <v>#NUM!</v>
      </c>
      <c r="G33" s="22"/>
      <c r="H33" s="22" t="e">
        <f t="shared" si="1"/>
        <v>#NUM!</v>
      </c>
    </row>
    <row r="34" spans="1:8" x14ac:dyDescent="0.3">
      <c r="A34" s="19" t="s">
        <v>415</v>
      </c>
      <c r="B34" s="20" t="e">
        <f>DGET(grond21,67,gemc)</f>
        <v>#NUM!</v>
      </c>
      <c r="C34" s="21" t="s">
        <v>371</v>
      </c>
      <c r="D34" s="22">
        <v>16.57</v>
      </c>
      <c r="E34" s="23" t="s">
        <v>372</v>
      </c>
      <c r="F34" s="22" t="e">
        <f t="shared" si="0"/>
        <v>#NUM!</v>
      </c>
      <c r="G34" s="22"/>
      <c r="H34" s="22" t="e">
        <f t="shared" si="1"/>
        <v>#NUM!</v>
      </c>
    </row>
    <row r="35" spans="1:8" x14ac:dyDescent="0.3">
      <c r="A35" s="19" t="s">
        <v>416</v>
      </c>
      <c r="B35" s="20" t="e">
        <f>DGET(grond21,68,gemc)</f>
        <v>#NUM!</v>
      </c>
      <c r="C35" s="21" t="s">
        <v>371</v>
      </c>
      <c r="D35" s="22">
        <v>28.99</v>
      </c>
      <c r="E35" s="23" t="s">
        <v>372</v>
      </c>
      <c r="F35" s="22" t="e">
        <f t="shared" si="0"/>
        <v>#NUM!</v>
      </c>
      <c r="G35" s="22"/>
      <c r="H35" s="22" t="e">
        <f t="shared" si="1"/>
        <v>#NUM!</v>
      </c>
    </row>
    <row r="36" spans="1:8" x14ac:dyDescent="0.3">
      <c r="A36" s="19" t="s">
        <v>417</v>
      </c>
      <c r="B36" s="20" t="e">
        <f>DGET(grond21,69,gemc)</f>
        <v>#NUM!</v>
      </c>
      <c r="C36" s="21" t="s">
        <v>371</v>
      </c>
      <c r="D36" s="22">
        <v>0.03</v>
      </c>
      <c r="E36" s="23" t="s">
        <v>372</v>
      </c>
      <c r="F36" s="22" t="e">
        <f t="shared" si="0"/>
        <v>#NUM!</v>
      </c>
      <c r="G36" s="22"/>
      <c r="H36" s="22" t="e">
        <f t="shared" si="1"/>
        <v>#NUM!</v>
      </c>
    </row>
    <row r="37" spans="1:8" x14ac:dyDescent="0.3">
      <c r="C37" s="21"/>
      <c r="F37" s="22"/>
      <c r="G37" s="22"/>
      <c r="H37" s="22"/>
    </row>
    <row r="38" spans="1:8" x14ac:dyDescent="0.3">
      <c r="A38" s="24" t="s">
        <v>384</v>
      </c>
      <c r="F38" s="22"/>
      <c r="G38" s="22"/>
      <c r="H38" s="22" t="e">
        <f>SUM(H14:H36)</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MJ39"/>
  <sheetViews>
    <sheetView workbookViewId="0"/>
  </sheetViews>
  <sheetFormatPr defaultRowHeight="14.4" x14ac:dyDescent="0.3"/>
  <cols>
    <col min="1" max="1" width="71.1093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6.44140625" style="29" customWidth="1"/>
    <col min="9" max="9" width="9.6640625" style="29" customWidth="1"/>
    <col min="10" max="10" width="12.88671875" style="29" customWidth="1"/>
    <col min="11" max="1024" width="9.6640625" style="29" customWidth="1"/>
  </cols>
  <sheetData>
    <row r="1" spans="1:10" ht="16.2" x14ac:dyDescent="0.3">
      <c r="A1" s="53" t="s">
        <v>359</v>
      </c>
      <c r="B1" s="54"/>
      <c r="C1" s="54"/>
      <c r="D1" s="54"/>
      <c r="E1" s="54"/>
      <c r="F1" s="54"/>
      <c r="G1" s="54"/>
      <c r="H1" s="54"/>
      <c r="I1" s="54"/>
      <c r="J1" s="55"/>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555</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-0.33800000000000002</v>
      </c>
      <c r="C8" s="33"/>
      <c r="D8" s="33"/>
      <c r="E8" s="33"/>
      <c r="F8" s="33"/>
      <c r="G8" s="33"/>
      <c r="H8" s="33"/>
      <c r="I8" s="33"/>
      <c r="J8" s="33"/>
    </row>
    <row r="9" spans="1:10" s="34" customFormat="1" x14ac:dyDescent="0.3">
      <c r="A9" s="33" t="s">
        <v>364</v>
      </c>
      <c r="B9" s="38" t="s">
        <v>556</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-0.04</v>
      </c>
      <c r="E14" s="44" t="s">
        <v>372</v>
      </c>
      <c r="F14" s="45" t="e">
        <f t="shared" ref="F14:F25" si="0">B14*D14</f>
        <v>#NUM!</v>
      </c>
      <c r="G14" s="33"/>
      <c r="H14" s="45" t="e">
        <f t="shared" ref="H14:H25" si="1">F14*$B$4</f>
        <v>#NUM!</v>
      </c>
      <c r="I14" s="33"/>
      <c r="J14" s="33"/>
    </row>
    <row r="15" spans="1:10" s="34" customFormat="1" x14ac:dyDescent="0.3">
      <c r="A15" s="36" t="s">
        <v>373</v>
      </c>
      <c r="B15" s="50" t="e">
        <f>DGET(grond21,42,gemc)</f>
        <v>#NUM!</v>
      </c>
      <c r="C15" s="42" t="s">
        <v>371</v>
      </c>
      <c r="D15" s="43">
        <v>-0.06</v>
      </c>
      <c r="E15" s="44" t="s">
        <v>372</v>
      </c>
      <c r="F15" s="45" t="e">
        <f t="shared" si="0"/>
        <v>#NUM!</v>
      </c>
      <c r="G15" s="33"/>
      <c r="H15" s="45" t="e">
        <f t="shared" si="1"/>
        <v>#NUM!</v>
      </c>
      <c r="I15" s="33"/>
      <c r="J15" s="33"/>
    </row>
    <row r="16" spans="1:10" s="34" customFormat="1" x14ac:dyDescent="0.3">
      <c r="A16" s="36" t="s">
        <v>374</v>
      </c>
      <c r="B16" s="50" t="e">
        <f>DGET(grond21,44,gemc)</f>
        <v>#NUM!</v>
      </c>
      <c r="C16" s="42" t="s">
        <v>371</v>
      </c>
      <c r="D16" s="43">
        <v>-0.02</v>
      </c>
      <c r="E16" s="44" t="s">
        <v>372</v>
      </c>
      <c r="F16" s="45" t="e">
        <f t="shared" si="0"/>
        <v>#NUM!</v>
      </c>
      <c r="G16" s="33"/>
      <c r="H16" s="45" t="e">
        <f t="shared" si="1"/>
        <v>#NUM!</v>
      </c>
      <c r="I16" s="33"/>
      <c r="J16" s="33"/>
    </row>
    <row r="17" spans="1:10" s="34" customFormat="1" x14ac:dyDescent="0.3">
      <c r="A17" s="36" t="s">
        <v>453</v>
      </c>
      <c r="B17" s="50" t="e">
        <f>DGET(grond21,45,gemc)</f>
        <v>#NUM!</v>
      </c>
      <c r="C17" s="42" t="s">
        <v>371</v>
      </c>
      <c r="D17" s="43">
        <v>0.15</v>
      </c>
      <c r="E17" s="44" t="s">
        <v>372</v>
      </c>
      <c r="F17" s="45" t="e">
        <f t="shared" si="0"/>
        <v>#NUM!</v>
      </c>
      <c r="G17" s="33"/>
      <c r="H17" s="45" t="e">
        <f t="shared" si="1"/>
        <v>#NUM!</v>
      </c>
      <c r="I17" s="33"/>
      <c r="J17" s="33"/>
    </row>
    <row r="18" spans="1:10" s="34" customFormat="1" x14ac:dyDescent="0.3">
      <c r="A18" s="36" t="s">
        <v>454</v>
      </c>
      <c r="B18" s="50" t="e">
        <f>DGET(grond21,46,gemc)</f>
        <v>#NUM!</v>
      </c>
      <c r="C18" s="42" t="s">
        <v>371</v>
      </c>
      <c r="D18" s="43">
        <v>0.23</v>
      </c>
      <c r="E18" s="44" t="s">
        <v>372</v>
      </c>
      <c r="F18" s="45" t="e">
        <f t="shared" si="0"/>
        <v>#NUM!</v>
      </c>
      <c r="G18" s="33"/>
      <c r="H18" s="45" t="e">
        <f t="shared" si="1"/>
        <v>#NUM!</v>
      </c>
      <c r="I18" s="33"/>
      <c r="J18" s="33"/>
    </row>
    <row r="19" spans="1:10" s="34" customFormat="1" x14ac:dyDescent="0.3">
      <c r="A19" s="36" t="s">
        <v>455</v>
      </c>
      <c r="B19" s="50" t="e">
        <f>DGET(grond21,47,gemc)</f>
        <v>#NUM!</v>
      </c>
      <c r="C19" s="42" t="s">
        <v>371</v>
      </c>
      <c r="D19" s="43">
        <v>0.01</v>
      </c>
      <c r="E19" s="44" t="s">
        <v>372</v>
      </c>
      <c r="F19" s="45" t="e">
        <f t="shared" si="0"/>
        <v>#NUM!</v>
      </c>
      <c r="G19" s="33"/>
      <c r="H19" s="45" t="e">
        <f t="shared" si="1"/>
        <v>#NUM!</v>
      </c>
      <c r="I19" s="33"/>
      <c r="J19" s="33"/>
    </row>
    <row r="20" spans="1:10" s="34" customFormat="1" x14ac:dyDescent="0.3">
      <c r="A20" s="36" t="s">
        <v>378</v>
      </c>
      <c r="B20" s="50" t="e">
        <f>DGET(grond21,48,gemc)</f>
        <v>#NUM!</v>
      </c>
      <c r="C20" s="42" t="s">
        <v>371</v>
      </c>
      <c r="D20" s="43">
        <v>0.04</v>
      </c>
      <c r="E20" s="44" t="s">
        <v>372</v>
      </c>
      <c r="F20" s="45" t="e">
        <f t="shared" si="0"/>
        <v>#NUM!</v>
      </c>
      <c r="G20" s="33"/>
      <c r="H20" s="45" t="e">
        <f t="shared" si="1"/>
        <v>#NUM!</v>
      </c>
      <c r="I20" s="33"/>
      <c r="J20" s="33"/>
    </row>
    <row r="21" spans="1:10" s="34" customFormat="1" x14ac:dyDescent="0.3">
      <c r="A21" s="36" t="s">
        <v>379</v>
      </c>
      <c r="B21" s="50" t="e">
        <f>DGET(grond21,49,gemc)</f>
        <v>#NUM!</v>
      </c>
      <c r="C21" s="42" t="s">
        <v>371</v>
      </c>
      <c r="D21" s="43">
        <v>-0.32</v>
      </c>
      <c r="E21" s="44" t="s">
        <v>372</v>
      </c>
      <c r="F21" s="45" t="e">
        <f t="shared" si="0"/>
        <v>#NUM!</v>
      </c>
      <c r="G21" s="33"/>
      <c r="H21" s="45" t="e">
        <f t="shared" si="1"/>
        <v>#NUM!</v>
      </c>
      <c r="I21" s="33"/>
      <c r="J21" s="33"/>
    </row>
    <row r="22" spans="1:10" s="34" customFormat="1" x14ac:dyDescent="0.3">
      <c r="A22" s="36" t="s">
        <v>380</v>
      </c>
      <c r="B22" s="50" t="e">
        <f>DGET(grond21,50,gemc)</f>
        <v>#NUM!</v>
      </c>
      <c r="C22" s="42" t="s">
        <v>371</v>
      </c>
      <c r="D22" s="43">
        <v>-0.11</v>
      </c>
      <c r="E22" s="44" t="s">
        <v>372</v>
      </c>
      <c r="F22" s="45" t="e">
        <f t="shared" si="0"/>
        <v>#NUM!</v>
      </c>
      <c r="G22" s="33"/>
      <c r="H22" s="45" t="e">
        <f t="shared" si="1"/>
        <v>#NUM!</v>
      </c>
      <c r="I22" s="33"/>
      <c r="J22" s="33"/>
    </row>
    <row r="23" spans="1:10" s="34" customFormat="1" ht="12.75" customHeight="1" x14ac:dyDescent="0.3">
      <c r="A23" s="33" t="s">
        <v>381</v>
      </c>
      <c r="B23" s="50" t="e">
        <f>DGET(grond21,51,gemc)</f>
        <v>#NUM!</v>
      </c>
      <c r="C23" s="42" t="s">
        <v>371</v>
      </c>
      <c r="D23" s="43">
        <v>-0.06</v>
      </c>
      <c r="E23" s="44" t="s">
        <v>372</v>
      </c>
      <c r="F23" s="45" t="e">
        <f t="shared" si="0"/>
        <v>#NUM!</v>
      </c>
      <c r="G23" s="33"/>
      <c r="H23" s="45" t="e">
        <f t="shared" si="1"/>
        <v>#NUM!</v>
      </c>
      <c r="I23" s="33"/>
      <c r="J23" s="33"/>
    </row>
    <row r="24" spans="1:10" s="34" customFormat="1" ht="12.75" customHeight="1" x14ac:dyDescent="0.3">
      <c r="A24" s="33" t="s">
        <v>456</v>
      </c>
      <c r="B24" s="50" t="e">
        <f>DGET(grond21,52,gemc)</f>
        <v>#NUM!</v>
      </c>
      <c r="C24" s="42" t="s">
        <v>371</v>
      </c>
      <c r="D24" s="43">
        <v>-0.16</v>
      </c>
      <c r="E24" s="44" t="s">
        <v>372</v>
      </c>
      <c r="F24" s="45" t="e">
        <f t="shared" si="0"/>
        <v>#NUM!</v>
      </c>
      <c r="G24" s="33"/>
      <c r="H24" s="45" t="e">
        <f t="shared" si="1"/>
        <v>#NUM!</v>
      </c>
      <c r="I24" s="33"/>
      <c r="J24" s="33"/>
    </row>
    <row r="25" spans="1:10" s="34" customFormat="1" ht="12.75" customHeight="1" x14ac:dyDescent="0.3">
      <c r="A25" s="33" t="s">
        <v>383</v>
      </c>
      <c r="B25" s="50" t="e">
        <f>DGET(grond21,53,gemc)</f>
        <v>#NUM!</v>
      </c>
      <c r="C25" s="42" t="s">
        <v>371</v>
      </c>
      <c r="D25" s="43">
        <v>-0.08</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MJ28"/>
  <sheetViews>
    <sheetView workbookViewId="0"/>
  </sheetViews>
  <sheetFormatPr defaultRowHeight="14.4" x14ac:dyDescent="0.3"/>
  <cols>
    <col min="1" max="1" width="71.1093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6.44140625" style="29" customWidth="1"/>
    <col min="9" max="9" width="9.6640625" style="29" customWidth="1"/>
    <col min="10" max="10" width="12.88671875" style="29" customWidth="1"/>
    <col min="11" max="1024" width="9.6640625" style="29" customWidth="1"/>
  </cols>
  <sheetData>
    <row r="1" spans="1:10" ht="16.2" x14ac:dyDescent="0.3">
      <c r="A1" s="53" t="s">
        <v>557</v>
      </c>
      <c r="B1" s="54"/>
      <c r="C1" s="54"/>
      <c r="D1" s="54"/>
      <c r="E1" s="54"/>
      <c r="F1" s="54"/>
      <c r="G1" s="54"/>
      <c r="H1" s="54"/>
      <c r="I1" s="54"/>
      <c r="J1" s="55"/>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558</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3.7429999999999999</v>
      </c>
      <c r="C8" s="33"/>
      <c r="D8" s="33"/>
      <c r="E8" s="33"/>
      <c r="F8" s="33"/>
      <c r="G8" s="33"/>
      <c r="H8" s="33"/>
      <c r="I8" s="33"/>
      <c r="J8" s="33"/>
    </row>
    <row r="9" spans="1:10" s="34" customFormat="1" x14ac:dyDescent="0.3">
      <c r="A9" s="33" t="s">
        <v>364</v>
      </c>
      <c r="B9" s="38" t="s">
        <v>559</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0.67</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MJ28"/>
  <sheetViews>
    <sheetView workbookViewId="0"/>
  </sheetViews>
  <sheetFormatPr defaultRowHeight="14.4" x14ac:dyDescent="0.3"/>
  <cols>
    <col min="1" max="1" width="71.1093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6.44140625" style="29" customWidth="1"/>
    <col min="9" max="9" width="9.6640625" style="29" customWidth="1"/>
    <col min="10" max="10" width="12.88671875" style="29" customWidth="1"/>
    <col min="11" max="1024" width="9.6640625" style="29" customWidth="1"/>
  </cols>
  <sheetData>
    <row r="1" spans="1:10" ht="16.2" x14ac:dyDescent="0.3">
      <c r="A1" s="53" t="s">
        <v>557</v>
      </c>
      <c r="B1" s="54"/>
      <c r="C1" s="54"/>
      <c r="D1" s="54"/>
      <c r="E1" s="54"/>
      <c r="F1" s="54"/>
      <c r="G1" s="54"/>
      <c r="H1" s="54"/>
      <c r="I1" s="54"/>
      <c r="J1" s="55"/>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560</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0.68</v>
      </c>
      <c r="C8" s="33"/>
      <c r="D8" s="33"/>
      <c r="E8" s="33"/>
      <c r="F8" s="33"/>
      <c r="G8" s="33"/>
      <c r="H8" s="33"/>
      <c r="I8" s="33"/>
      <c r="J8" s="33"/>
    </row>
    <row r="9" spans="1:10" s="34" customFormat="1" x14ac:dyDescent="0.3">
      <c r="A9" s="33" t="s">
        <v>364</v>
      </c>
      <c r="B9" s="38" t="s">
        <v>559</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452</v>
      </c>
      <c r="B14" s="50" t="e">
        <f>DGET(grond21,70,gemc)</f>
        <v>#NUM!</v>
      </c>
      <c r="C14" s="42" t="s">
        <v>371</v>
      </c>
      <c r="D14" s="43">
        <v>0.12</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16"/>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457</v>
      </c>
      <c r="B1" s="91"/>
      <c r="C1" s="91"/>
      <c r="D1" s="91"/>
      <c r="E1" s="91"/>
      <c r="F1" s="91"/>
      <c r="G1" s="91"/>
      <c r="H1" s="91"/>
      <c r="I1" s="91"/>
      <c r="J1" s="91"/>
    </row>
    <row r="2" spans="1:10" ht="16.2" x14ac:dyDescent="0.3">
      <c r="A2" s="7"/>
      <c r="B2" s="8"/>
      <c r="C2" s="8"/>
      <c r="D2" s="8"/>
      <c r="E2" s="8"/>
      <c r="F2" s="8"/>
      <c r="G2" s="8"/>
      <c r="H2" s="8"/>
      <c r="I2" s="8"/>
      <c r="J2" s="8"/>
    </row>
    <row r="3" spans="1:10" x14ac:dyDescent="0.3">
      <c r="A3" s="31">
        <f>Jeugd!A3</f>
        <v>0</v>
      </c>
      <c r="B3" t="str">
        <f>Jeugd!B3</f>
        <v/>
      </c>
      <c r="C3" s="8"/>
      <c r="D3" s="8"/>
      <c r="E3" s="8"/>
      <c r="F3" s="8"/>
      <c r="G3" s="8"/>
      <c r="H3" s="8"/>
      <c r="I3" s="8"/>
      <c r="J3" s="8"/>
    </row>
    <row r="4" spans="1:10" x14ac:dyDescent="0.3">
      <c r="A4" s="10" t="s">
        <v>361</v>
      </c>
      <c r="B4">
        <f>Jeugd!B4</f>
        <v>1.6759999999999999</v>
      </c>
    </row>
    <row r="5" spans="1:10" x14ac:dyDescent="0.3">
      <c r="A5" s="12"/>
      <c r="B5" s="10"/>
    </row>
    <row r="6" spans="1:10" x14ac:dyDescent="0.3">
      <c r="A6" s="13" t="s">
        <v>482</v>
      </c>
      <c r="B6" s="14"/>
      <c r="C6" s="14"/>
      <c r="D6" s="14"/>
    </row>
    <row r="8" spans="1:10" x14ac:dyDescent="0.3">
      <c r="A8" t="s">
        <v>363</v>
      </c>
      <c r="B8" s="15">
        <v>1.7210000000000001</v>
      </c>
    </row>
    <row r="9" spans="1:10" x14ac:dyDescent="0.3">
      <c r="A9" t="s">
        <v>364</v>
      </c>
      <c r="B9" s="38" t="s">
        <v>561</v>
      </c>
      <c r="C9" s="14"/>
    </row>
    <row r="12" spans="1:10" x14ac:dyDescent="0.3">
      <c r="A12" s="13" t="s">
        <v>365</v>
      </c>
    </row>
    <row r="13" spans="1:10" x14ac:dyDescent="0.3">
      <c r="A13" s="13"/>
      <c r="B13" s="17" t="s">
        <v>366</v>
      </c>
      <c r="D13" s="18" t="s">
        <v>367</v>
      </c>
      <c r="F13" s="18" t="s">
        <v>368</v>
      </c>
      <c r="H13" s="18" t="s">
        <v>369</v>
      </c>
    </row>
    <row r="14" spans="1:10" x14ac:dyDescent="0.3">
      <c r="A14" s="19" t="s">
        <v>460</v>
      </c>
      <c r="B14" s="20" t="e">
        <f>DGET(grond21,35,gemc)</f>
        <v>#NUM!</v>
      </c>
      <c r="C14" s="21" t="s">
        <v>371</v>
      </c>
      <c r="D14" s="43">
        <v>0.48</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11"/>
  <sheetViews>
    <sheetView workbookViewId="0"/>
  </sheetViews>
  <sheetFormatPr defaultRowHeight="14.4" x14ac:dyDescent="0.3"/>
  <cols>
    <col min="1" max="1" width="54.44140625" customWidth="1"/>
    <col min="2" max="2" width="17" customWidth="1"/>
    <col min="3" max="5" width="9.109375" customWidth="1"/>
    <col min="6" max="6" width="15.5546875" customWidth="1"/>
    <col min="7" max="7" width="9.109375" customWidth="1"/>
    <col min="8" max="8" width="16.5546875" customWidth="1"/>
    <col min="9" max="64" width="9.109375" customWidth="1"/>
  </cols>
  <sheetData>
    <row r="1" spans="1:10" ht="16.2" x14ac:dyDescent="0.3">
      <c r="A1" s="91" t="s">
        <v>457</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562</v>
      </c>
      <c r="B6" s="14"/>
      <c r="C6" s="14"/>
      <c r="D6" s="14"/>
    </row>
    <row r="8" spans="1:10" x14ac:dyDescent="0.3">
      <c r="A8" t="s">
        <v>363</v>
      </c>
      <c r="B8" s="15">
        <v>-9.5000000000000001E-2</v>
      </c>
    </row>
    <row r="9" spans="1:10" x14ac:dyDescent="0.3">
      <c r="A9" t="s">
        <v>364</v>
      </c>
      <c r="B9" s="38" t="s">
        <v>563</v>
      </c>
      <c r="C9" s="14"/>
    </row>
    <row r="10" spans="1:10" x14ac:dyDescent="0.3">
      <c r="A10" s="36" t="s">
        <v>429</v>
      </c>
    </row>
    <row r="11" spans="1:10" x14ac:dyDescent="0.3">
      <c r="A11" s="24"/>
      <c r="F11" s="22"/>
      <c r="G11" s="22"/>
      <c r="H11" s="22"/>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MJ28"/>
  <sheetViews>
    <sheetView workbookViewId="0"/>
  </sheetViews>
  <sheetFormatPr defaultRowHeight="14.4" x14ac:dyDescent="0.3"/>
  <cols>
    <col min="1" max="1" width="71.1093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6.44140625" style="29" customWidth="1"/>
    <col min="9" max="9" width="9.6640625" style="29" customWidth="1"/>
    <col min="10" max="10" width="12.88671875" style="29" customWidth="1"/>
    <col min="11" max="1024" width="9.6640625" style="29" customWidth="1"/>
  </cols>
  <sheetData>
    <row r="1" spans="1:10" ht="16.2" x14ac:dyDescent="0.3">
      <c r="A1" s="53" t="s">
        <v>443</v>
      </c>
      <c r="B1" s="54"/>
      <c r="C1" s="54"/>
      <c r="D1" s="54"/>
      <c r="E1" s="54"/>
      <c r="F1" s="54"/>
      <c r="G1" s="54"/>
      <c r="H1" s="54"/>
      <c r="I1" s="54"/>
      <c r="J1" s="55"/>
    </row>
    <row r="2" spans="1:10" ht="16.2" x14ac:dyDescent="0.3">
      <c r="A2" s="30" t="s">
        <v>360</v>
      </c>
    </row>
    <row r="3" spans="1:10" x14ac:dyDescent="0.3">
      <c r="A3" s="26">
        <f>Jeugd!A3</f>
        <v>0</v>
      </c>
      <c r="B3" t="str">
        <f>Jeugd!B3</f>
        <v/>
      </c>
    </row>
    <row r="4" spans="1:10" x14ac:dyDescent="0.3">
      <c r="A4" s="10" t="s">
        <v>361</v>
      </c>
      <c r="B4" s="11">
        <f>Jeugd!B4</f>
        <v>1.6759999999999999</v>
      </c>
    </row>
    <row r="5" spans="1:10" s="34" customFormat="1" x14ac:dyDescent="0.3">
      <c r="A5" s="32"/>
      <c r="B5" s="33"/>
      <c r="C5" s="33"/>
      <c r="D5" s="33"/>
      <c r="E5" s="33"/>
      <c r="F5" s="33"/>
      <c r="G5" s="33"/>
      <c r="H5" s="33"/>
      <c r="I5" s="33"/>
      <c r="J5" s="33"/>
    </row>
    <row r="6" spans="1:10" s="34" customFormat="1" x14ac:dyDescent="0.3">
      <c r="A6" s="35" t="s">
        <v>564</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-0.80600000000000005</v>
      </c>
      <c r="C8" s="33"/>
      <c r="D8" s="33"/>
      <c r="E8" s="33"/>
      <c r="F8" s="33"/>
      <c r="G8" s="33"/>
      <c r="H8" s="33"/>
      <c r="I8" s="33"/>
      <c r="J8" s="33"/>
    </row>
    <row r="9" spans="1:10" s="34" customFormat="1" x14ac:dyDescent="0.3">
      <c r="A9" s="33" t="s">
        <v>364</v>
      </c>
      <c r="B9" s="38" t="s">
        <v>565</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-0.03</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J16"/>
  <sheetViews>
    <sheetView workbookViewId="0"/>
  </sheetViews>
  <sheetFormatPr defaultRowHeight="14.4" x14ac:dyDescent="0.3"/>
  <cols>
    <col min="1" max="1" width="54.44140625" customWidth="1"/>
    <col min="2" max="2" width="17" customWidth="1"/>
    <col min="3" max="3" width="9.109375" customWidth="1"/>
    <col min="4" max="4" width="13.88671875" customWidth="1"/>
    <col min="5" max="5" width="9.109375" customWidth="1"/>
    <col min="6" max="6" width="15.5546875" customWidth="1"/>
    <col min="7" max="7" width="9.109375" customWidth="1"/>
    <col min="8" max="8" width="16.5546875" customWidth="1"/>
    <col min="9" max="64" width="9.109375" customWidth="1"/>
  </cols>
  <sheetData>
    <row r="1" spans="1:10" ht="16.2" x14ac:dyDescent="0.3">
      <c r="A1" s="91" t="s">
        <v>505</v>
      </c>
      <c r="B1" s="91"/>
      <c r="C1" s="91"/>
      <c r="D1" s="91"/>
      <c r="E1" s="91"/>
      <c r="F1" s="91"/>
      <c r="G1" s="91"/>
      <c r="H1" s="91"/>
      <c r="I1" s="91"/>
      <c r="J1" s="91"/>
    </row>
    <row r="2" spans="1:10" ht="16.2" x14ac:dyDescent="0.3">
      <c r="A2" s="7"/>
      <c r="B2" s="8"/>
      <c r="C2" s="8"/>
      <c r="D2" s="8"/>
      <c r="E2" s="8"/>
      <c r="F2" s="8"/>
      <c r="G2" s="8"/>
      <c r="H2" s="8"/>
      <c r="I2" s="8"/>
      <c r="J2" s="8"/>
    </row>
    <row r="3" spans="1:10" x14ac:dyDescent="0.3">
      <c r="A3" s="26">
        <f>Jeugd!A3</f>
        <v>0</v>
      </c>
      <c r="B3" t="str">
        <f>Jeugd!B3</f>
        <v/>
      </c>
      <c r="C3" s="8"/>
      <c r="D3" s="8"/>
      <c r="E3" s="8"/>
      <c r="F3" s="8"/>
      <c r="G3" s="8"/>
      <c r="H3" s="8"/>
      <c r="I3" s="8"/>
      <c r="J3" s="8"/>
    </row>
    <row r="4" spans="1:10" x14ac:dyDescent="0.3">
      <c r="A4" s="10" t="s">
        <v>361</v>
      </c>
      <c r="B4" s="11">
        <f>Jeugd!B4</f>
        <v>1.6759999999999999</v>
      </c>
    </row>
    <row r="5" spans="1:10" x14ac:dyDescent="0.3">
      <c r="A5" s="12"/>
      <c r="B5" s="10"/>
    </row>
    <row r="6" spans="1:10" x14ac:dyDescent="0.3">
      <c r="A6" s="13" t="s">
        <v>508</v>
      </c>
      <c r="B6" s="14"/>
      <c r="C6" s="14"/>
      <c r="D6" s="14"/>
    </row>
    <row r="8" spans="1:10" x14ac:dyDescent="0.3">
      <c r="A8" t="s">
        <v>363</v>
      </c>
      <c r="B8" s="15">
        <v>0.61599999999999999</v>
      </c>
    </row>
    <row r="9" spans="1:10" x14ac:dyDescent="0.3">
      <c r="A9" t="s">
        <v>364</v>
      </c>
      <c r="B9" s="38" t="s">
        <v>566</v>
      </c>
      <c r="C9" s="14"/>
    </row>
    <row r="12" spans="1:10" x14ac:dyDescent="0.3">
      <c r="A12" s="13" t="s">
        <v>365</v>
      </c>
    </row>
    <row r="13" spans="1:10" x14ac:dyDescent="0.3">
      <c r="A13" s="13"/>
      <c r="B13" s="17" t="s">
        <v>366</v>
      </c>
      <c r="D13" s="18" t="s">
        <v>367</v>
      </c>
      <c r="F13" s="18" t="s">
        <v>368</v>
      </c>
      <c r="H13" s="18" t="s">
        <v>369</v>
      </c>
    </row>
    <row r="14" spans="1:10" x14ac:dyDescent="0.3">
      <c r="A14" s="19" t="s">
        <v>510</v>
      </c>
      <c r="B14" s="20" t="e">
        <f>DGET(grond21,37,gemc)</f>
        <v>#NUM!</v>
      </c>
      <c r="C14" s="21" t="s">
        <v>371</v>
      </c>
      <c r="D14" s="43">
        <v>367472.81</v>
      </c>
      <c r="E14" s="23" t="s">
        <v>372</v>
      </c>
      <c r="F14" s="22" t="e">
        <f>B14*D14</f>
        <v>#NUM!</v>
      </c>
      <c r="G14" s="22"/>
      <c r="H14" s="22" t="e">
        <f>F14*$B$4</f>
        <v>#NUM!</v>
      </c>
    </row>
    <row r="15" spans="1:10" x14ac:dyDescent="0.3">
      <c r="F15" s="22"/>
      <c r="G15" s="22"/>
      <c r="H15" s="22"/>
    </row>
    <row r="16" spans="1:10" x14ac:dyDescent="0.3">
      <c r="A16" s="24" t="s">
        <v>384</v>
      </c>
      <c r="F16" s="22"/>
      <c r="G16" s="22"/>
      <c r="H16" s="22" t="e">
        <f>SUM(H14:H14)</f>
        <v>#NUM!</v>
      </c>
    </row>
  </sheetData>
  <mergeCells count="1">
    <mergeCell ref="A1:J1"/>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MJ28"/>
  <sheetViews>
    <sheetView workbookViewId="0"/>
  </sheetViews>
  <sheetFormatPr defaultRowHeight="14.4" x14ac:dyDescent="0.3"/>
  <cols>
    <col min="1" max="1" width="71.1093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6.44140625" style="29" customWidth="1"/>
    <col min="9" max="9" width="9.6640625" style="29" customWidth="1"/>
    <col min="10" max="10" width="12.88671875" style="29" customWidth="1"/>
    <col min="11" max="1024" width="9.6640625" style="29" customWidth="1"/>
  </cols>
  <sheetData>
    <row r="1" spans="1:10" ht="16.2" x14ac:dyDescent="0.3">
      <c r="A1" s="53" t="s">
        <v>495</v>
      </c>
      <c r="B1" s="54"/>
      <c r="C1" s="54"/>
      <c r="D1" s="54"/>
      <c r="E1" s="54"/>
      <c r="F1" s="54"/>
      <c r="G1" s="54"/>
      <c r="H1" s="54"/>
      <c r="I1" s="54"/>
      <c r="J1" s="55"/>
    </row>
    <row r="2" spans="1:10" ht="16.2" x14ac:dyDescent="0.3">
      <c r="A2" s="30" t="s">
        <v>360</v>
      </c>
    </row>
    <row r="3" spans="1:10" x14ac:dyDescent="0.3">
      <c r="A3" s="26">
        <f>Jeugd!A3</f>
        <v>0</v>
      </c>
      <c r="B3" t="str">
        <f>Jeugd!B3</f>
        <v/>
      </c>
    </row>
    <row r="4" spans="1:10" x14ac:dyDescent="0.3">
      <c r="A4" s="10" t="s">
        <v>361</v>
      </c>
      <c r="B4" s="11">
        <f>Jeugd!B4</f>
        <v>1.6759999999999999</v>
      </c>
    </row>
    <row r="5" spans="1:10" s="34" customFormat="1" x14ac:dyDescent="0.3">
      <c r="A5" s="32"/>
      <c r="B5" s="33"/>
      <c r="C5" s="33"/>
      <c r="D5" s="33"/>
      <c r="E5" s="33"/>
      <c r="F5" s="33"/>
      <c r="G5" s="33"/>
      <c r="H5" s="33"/>
      <c r="I5" s="33"/>
      <c r="J5" s="33"/>
    </row>
    <row r="6" spans="1:10" s="34" customFormat="1" x14ac:dyDescent="0.3">
      <c r="A6" s="35" t="s">
        <v>567</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6.9790000000000001</v>
      </c>
      <c r="C8" s="33"/>
      <c r="D8" s="33"/>
      <c r="E8" s="33"/>
      <c r="F8" s="33"/>
      <c r="G8" s="33"/>
      <c r="H8" s="33"/>
      <c r="I8" s="33"/>
      <c r="J8" s="33"/>
    </row>
    <row r="9" spans="1:10" s="34" customFormat="1" x14ac:dyDescent="0.3">
      <c r="A9" s="33" t="s">
        <v>364</v>
      </c>
      <c r="B9" s="38" t="s">
        <v>568</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387</v>
      </c>
      <c r="B14" s="50" t="e">
        <f>DGET(grond21,5,gemc)</f>
        <v>#NUM!</v>
      </c>
      <c r="C14" s="42" t="s">
        <v>371</v>
      </c>
      <c r="D14" s="43">
        <v>0.24</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CO391"/>
  <sheetViews>
    <sheetView workbookViewId="0"/>
  </sheetViews>
  <sheetFormatPr defaultRowHeight="14.4" x14ac:dyDescent="0.3"/>
  <cols>
    <col min="1" max="3" width="9.109375" customWidth="1"/>
    <col min="4" max="4" width="26.44140625" customWidth="1"/>
    <col min="5" max="5" width="14.6640625" customWidth="1"/>
    <col min="6" max="6" width="11.88671875" customWidth="1"/>
    <col min="7" max="7" width="13.44140625" customWidth="1"/>
    <col min="8" max="8" width="11.88671875" customWidth="1"/>
    <col min="9" max="10" width="13.44140625" customWidth="1"/>
    <col min="11" max="11" width="11.88671875" customWidth="1"/>
    <col min="12" max="14" width="13.44140625" customWidth="1"/>
    <col min="15" max="16" width="14.6640625" customWidth="1"/>
    <col min="17" max="17" width="11.88671875" customWidth="1"/>
    <col min="18" max="19" width="13.44140625" customWidth="1"/>
    <col min="20" max="22" width="11.88671875" customWidth="1"/>
    <col min="23" max="24" width="10.6640625" customWidth="1"/>
    <col min="25" max="26" width="13.44140625" customWidth="1"/>
    <col min="27" max="28" width="10" customWidth="1"/>
    <col min="29" max="29" width="11.88671875" customWidth="1"/>
    <col min="30" max="30" width="14.6640625" customWidth="1"/>
    <col min="31" max="32" width="13.44140625" customWidth="1"/>
    <col min="33" max="33" width="14.6640625" customWidth="1"/>
    <col min="34" max="34" width="10" customWidth="1"/>
    <col min="35" max="35" width="13.44140625" customWidth="1"/>
    <col min="36" max="37" width="10" customWidth="1"/>
    <col min="38" max="38" width="13.44140625" customWidth="1"/>
    <col min="39" max="39" width="11.88671875" customWidth="1"/>
    <col min="40" max="40" width="10" customWidth="1"/>
    <col min="41" max="41" width="9.109375" customWidth="1"/>
    <col min="42" max="46" width="9.88671875" customWidth="1"/>
    <col min="47" max="47" width="56.5546875" customWidth="1"/>
    <col min="48" max="48" width="70.5546875" customWidth="1"/>
    <col min="49" max="54" width="9.88671875" customWidth="1"/>
    <col min="55" max="55" width="30.6640625" customWidth="1"/>
    <col min="56" max="56" width="14.44140625" customWidth="1"/>
    <col min="57" max="57" width="19.33203125" customWidth="1"/>
    <col min="58" max="58" width="23.5546875" customWidth="1"/>
    <col min="59" max="68" width="9.88671875" customWidth="1"/>
    <col min="69" max="69" width="13.5546875" customWidth="1"/>
    <col min="70" max="70" width="18.6640625" customWidth="1"/>
    <col min="71" max="75" width="9.88671875" customWidth="1"/>
    <col min="76" max="76" width="24.44140625" customWidth="1"/>
    <col min="77" max="78" width="9.88671875" customWidth="1"/>
    <col min="79" max="87" width="9.109375" customWidth="1"/>
    <col min="88" max="88" width="10.33203125" customWidth="1"/>
    <col min="89" max="1024" width="9.109375" customWidth="1"/>
  </cols>
  <sheetData>
    <row r="1" spans="1:93" x14ac:dyDescent="0.3">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c r="BZ1">
        <v>78</v>
      </c>
      <c r="CA1">
        <v>79</v>
      </c>
    </row>
    <row r="3" spans="1:93" x14ac:dyDescent="0.3">
      <c r="A3" t="s">
        <v>360</v>
      </c>
      <c r="B3" t="s">
        <v>569</v>
      </c>
      <c r="C3" t="s">
        <v>570</v>
      </c>
      <c r="D3" t="s">
        <v>571</v>
      </c>
      <c r="E3" t="s">
        <v>387</v>
      </c>
      <c r="F3" t="s">
        <v>572</v>
      </c>
      <c r="G3" t="s">
        <v>476</v>
      </c>
      <c r="H3" t="s">
        <v>486</v>
      </c>
      <c r="I3" t="s">
        <v>401</v>
      </c>
      <c r="J3" t="s">
        <v>477</v>
      </c>
      <c r="K3" t="s">
        <v>449</v>
      </c>
      <c r="L3" t="s">
        <v>487</v>
      </c>
      <c r="M3" t="s">
        <v>391</v>
      </c>
      <c r="N3" t="s">
        <v>470</v>
      </c>
      <c r="O3" t="s">
        <v>392</v>
      </c>
      <c r="P3" t="s">
        <v>403</v>
      </c>
      <c r="Q3" t="s">
        <v>488</v>
      </c>
      <c r="R3" t="s">
        <v>489</v>
      </c>
      <c r="S3" t="s">
        <v>573</v>
      </c>
      <c r="T3" t="s">
        <v>490</v>
      </c>
      <c r="U3" t="s">
        <v>574</v>
      </c>
      <c r="V3" t="s">
        <v>575</v>
      </c>
      <c r="W3" t="s">
        <v>576</v>
      </c>
      <c r="X3" t="s">
        <v>577</v>
      </c>
      <c r="Y3" t="s">
        <v>461</v>
      </c>
      <c r="Z3" t="s">
        <v>578</v>
      </c>
      <c r="AA3" t="s">
        <v>467</v>
      </c>
      <c r="AB3" t="s">
        <v>468</v>
      </c>
      <c r="AC3" t="s">
        <v>579</v>
      </c>
      <c r="AD3" t="s">
        <v>478</v>
      </c>
      <c r="AE3" t="s">
        <v>498</v>
      </c>
      <c r="AF3" t="s">
        <v>580</v>
      </c>
      <c r="AG3" t="s">
        <v>581</v>
      </c>
      <c r="AH3" t="s">
        <v>582</v>
      </c>
      <c r="AI3" t="s">
        <v>460</v>
      </c>
      <c r="AJ3" t="s">
        <v>404</v>
      </c>
      <c r="AK3" t="s">
        <v>583</v>
      </c>
      <c r="AL3" t="s">
        <v>402</v>
      </c>
      <c r="AM3" t="s">
        <v>584</v>
      </c>
      <c r="AN3" t="s">
        <v>585</v>
      </c>
      <c r="AP3" t="s">
        <v>373</v>
      </c>
      <c r="AQ3" t="s">
        <v>491</v>
      </c>
      <c r="AR3" t="s">
        <v>374</v>
      </c>
      <c r="AS3" t="s">
        <v>453</v>
      </c>
      <c r="AT3" t="s">
        <v>454</v>
      </c>
      <c r="AU3" t="s">
        <v>455</v>
      </c>
      <c r="AV3" t="s">
        <v>378</v>
      </c>
      <c r="AW3" t="s">
        <v>379</v>
      </c>
      <c r="AX3" t="s">
        <v>380</v>
      </c>
      <c r="AY3" t="s">
        <v>381</v>
      </c>
      <c r="AZ3" t="s">
        <v>456</v>
      </c>
      <c r="BA3" t="s">
        <v>383</v>
      </c>
      <c r="BB3" t="s">
        <v>479</v>
      </c>
      <c r="BC3" t="s">
        <v>395</v>
      </c>
      <c r="BD3" t="s">
        <v>398</v>
      </c>
      <c r="BE3" t="s">
        <v>586</v>
      </c>
      <c r="BF3" t="s">
        <v>587</v>
      </c>
      <c r="BG3" t="s">
        <v>588</v>
      </c>
      <c r="BH3" t="s">
        <v>408</v>
      </c>
      <c r="BI3" t="s">
        <v>409</v>
      </c>
      <c r="BJ3" t="s">
        <v>410</v>
      </c>
      <c r="BK3" t="s">
        <v>411</v>
      </c>
      <c r="BL3" t="s">
        <v>412</v>
      </c>
      <c r="BM3" t="s">
        <v>413</v>
      </c>
      <c r="BN3" t="s">
        <v>414</v>
      </c>
      <c r="BO3" t="s">
        <v>415</v>
      </c>
      <c r="BP3" t="s">
        <v>416</v>
      </c>
      <c r="BQ3" t="s">
        <v>417</v>
      </c>
      <c r="BR3" t="s">
        <v>452</v>
      </c>
      <c r="BS3" t="s">
        <v>589</v>
      </c>
      <c r="BT3" s="8" t="s">
        <v>475</v>
      </c>
      <c r="BU3" t="s">
        <v>590</v>
      </c>
      <c r="BV3" t="s">
        <v>591</v>
      </c>
      <c r="BW3" t="s">
        <v>466</v>
      </c>
      <c r="BX3" t="s">
        <v>592</v>
      </c>
      <c r="BY3" t="s">
        <v>593</v>
      </c>
      <c r="BZ3" t="s">
        <v>594</v>
      </c>
      <c r="CA3" t="s">
        <v>469</v>
      </c>
    </row>
    <row r="5" spans="1:93" s="72" customFormat="1" x14ac:dyDescent="0.3">
      <c r="A5" s="72">
        <v>1979</v>
      </c>
      <c r="B5" s="72">
        <v>1</v>
      </c>
      <c r="D5" s="72" t="s">
        <v>94</v>
      </c>
      <c r="E5" s="73">
        <v>45857</v>
      </c>
      <c r="F5" s="73">
        <v>932.05</v>
      </c>
      <c r="G5" s="73">
        <v>11347</v>
      </c>
      <c r="H5" s="73">
        <v>3741</v>
      </c>
      <c r="I5" s="73">
        <v>7967</v>
      </c>
      <c r="J5" s="73">
        <v>5635.9</v>
      </c>
      <c r="K5" s="73">
        <v>1494</v>
      </c>
      <c r="L5" s="73">
        <v>4570</v>
      </c>
      <c r="M5" s="73">
        <v>7868</v>
      </c>
      <c r="N5" s="73">
        <v>22425</v>
      </c>
      <c r="O5" s="73">
        <v>44520</v>
      </c>
      <c r="P5" s="73">
        <v>33330</v>
      </c>
      <c r="Q5" s="73">
        <v>1349.6</v>
      </c>
      <c r="R5" s="73">
        <v>26789</v>
      </c>
      <c r="S5" s="73">
        <v>32682.58</v>
      </c>
      <c r="T5" s="73">
        <v>719</v>
      </c>
      <c r="U5" s="73">
        <v>8900</v>
      </c>
      <c r="V5" s="73">
        <v>489</v>
      </c>
      <c r="W5" s="73">
        <v>366.08</v>
      </c>
      <c r="X5" s="73">
        <v>247.66</v>
      </c>
      <c r="Y5" s="73">
        <v>23311</v>
      </c>
      <c r="Z5" s="73">
        <v>29838.080000000002</v>
      </c>
      <c r="AA5" s="73">
        <v>0</v>
      </c>
      <c r="AB5" s="73">
        <v>0</v>
      </c>
      <c r="AC5" s="73">
        <v>0</v>
      </c>
      <c r="AD5" s="73">
        <v>16131.212</v>
      </c>
      <c r="AE5" s="73">
        <v>0</v>
      </c>
      <c r="AF5" s="73">
        <v>7716.5</v>
      </c>
      <c r="AG5" s="73">
        <v>19904.718626581402</v>
      </c>
      <c r="AH5" s="73">
        <v>32.94</v>
      </c>
      <c r="AI5" s="73">
        <v>3693</v>
      </c>
      <c r="AJ5" s="73">
        <v>1</v>
      </c>
      <c r="AK5" s="73">
        <v>0</v>
      </c>
      <c r="AL5" s="73">
        <v>2545</v>
      </c>
      <c r="AM5" s="73">
        <v>0</v>
      </c>
      <c r="AN5" s="73">
        <v>86</v>
      </c>
      <c r="AO5" s="73"/>
      <c r="AP5" s="73">
        <v>1668</v>
      </c>
      <c r="AQ5" s="73">
        <v>27</v>
      </c>
      <c r="AR5" s="73">
        <v>1402.857</v>
      </c>
      <c r="AS5" s="74">
        <v>239</v>
      </c>
      <c r="AT5" s="73">
        <v>158</v>
      </c>
      <c r="AU5" s="73">
        <v>11992.96</v>
      </c>
      <c r="AV5" s="73">
        <v>2354.04</v>
      </c>
      <c r="AW5" s="73">
        <v>319.20785920024503</v>
      </c>
      <c r="AX5" s="73">
        <v>632</v>
      </c>
      <c r="AY5" s="73">
        <v>439.33333333333297</v>
      </c>
      <c r="AZ5" s="73">
        <v>409.66666666666703</v>
      </c>
      <c r="BA5" s="73">
        <v>3076</v>
      </c>
      <c r="BB5" s="73">
        <v>962</v>
      </c>
      <c r="BC5" s="73">
        <v>11694.4063138694</v>
      </c>
      <c r="BD5" s="73">
        <v>5.0030000000000001</v>
      </c>
      <c r="BE5" s="73">
        <v>34510</v>
      </c>
      <c r="BF5" s="73">
        <v>6328</v>
      </c>
      <c r="BG5" s="73">
        <v>1278</v>
      </c>
      <c r="BH5" s="73">
        <v>1454</v>
      </c>
      <c r="BI5" s="73">
        <v>1283</v>
      </c>
      <c r="BJ5" s="73">
        <v>651</v>
      </c>
      <c r="BK5" s="73">
        <v>973.60770880700102</v>
      </c>
      <c r="BL5" s="73">
        <v>615.54636866715305</v>
      </c>
      <c r="BM5" s="73">
        <v>212.99935223714101</v>
      </c>
      <c r="BN5" s="73">
        <v>2307.471</v>
      </c>
      <c r="BO5" s="73">
        <v>1458.8579999999999</v>
      </c>
      <c r="BP5" s="73">
        <v>504.81299999999999</v>
      </c>
      <c r="BQ5" s="73">
        <v>57147</v>
      </c>
      <c r="BR5" s="73">
        <v>8109</v>
      </c>
      <c r="BS5" s="73">
        <v>0</v>
      </c>
      <c r="BT5" s="73">
        <v>5</v>
      </c>
      <c r="BU5" s="73">
        <v>286</v>
      </c>
      <c r="BV5" s="73">
        <v>203</v>
      </c>
      <c r="BW5" s="73">
        <v>15</v>
      </c>
      <c r="BX5" s="73">
        <v>2847</v>
      </c>
      <c r="BY5" s="75">
        <v>3.4211020000000001E-3</v>
      </c>
      <c r="BZ5" s="75">
        <v>3.1769290000000002E-3</v>
      </c>
      <c r="CA5" s="72">
        <v>2216</v>
      </c>
      <c r="CG5" s="76"/>
      <c r="CH5" s="77"/>
      <c r="CI5" s="78"/>
      <c r="CJ5" s="79"/>
      <c r="CO5" s="77"/>
    </row>
    <row r="6" spans="1:93" s="72" customFormat="1" x14ac:dyDescent="0.3">
      <c r="A6" s="72">
        <v>14</v>
      </c>
      <c r="B6" s="72">
        <v>1</v>
      </c>
      <c r="D6" s="72" t="s">
        <v>117</v>
      </c>
      <c r="E6" s="73">
        <v>232874</v>
      </c>
      <c r="F6" s="73">
        <v>3975.65</v>
      </c>
      <c r="G6" s="73">
        <v>34201</v>
      </c>
      <c r="H6" s="73">
        <v>9973</v>
      </c>
      <c r="I6" s="73">
        <v>40523</v>
      </c>
      <c r="J6" s="73">
        <v>27738.9</v>
      </c>
      <c r="K6" s="73">
        <v>10549.666666666701</v>
      </c>
      <c r="L6" s="73">
        <v>21223.666666666701</v>
      </c>
      <c r="M6" s="73">
        <v>80637</v>
      </c>
      <c r="N6" s="73">
        <v>139031</v>
      </c>
      <c r="O6" s="73">
        <v>257840</v>
      </c>
      <c r="P6" s="73">
        <v>524750</v>
      </c>
      <c r="Q6" s="73">
        <v>12478.4</v>
      </c>
      <c r="R6" s="73">
        <v>18525</v>
      </c>
      <c r="S6" s="73">
        <v>20562.75</v>
      </c>
      <c r="T6" s="73">
        <v>1271</v>
      </c>
      <c r="U6" s="73">
        <v>0</v>
      </c>
      <c r="V6" s="73">
        <v>1064</v>
      </c>
      <c r="W6" s="73">
        <v>1062.8800000000001</v>
      </c>
      <c r="X6" s="73">
        <v>127.65</v>
      </c>
      <c r="Y6" s="73">
        <v>127841</v>
      </c>
      <c r="Z6" s="73">
        <v>143181.92000000001</v>
      </c>
      <c r="AA6" s="73">
        <v>0</v>
      </c>
      <c r="AB6" s="73">
        <v>112</v>
      </c>
      <c r="AC6" s="73">
        <v>6100</v>
      </c>
      <c r="AD6" s="73">
        <v>422003.141</v>
      </c>
      <c r="AE6" s="73">
        <v>0</v>
      </c>
      <c r="AF6" s="73">
        <v>9292.92</v>
      </c>
      <c r="AG6" s="73">
        <v>116944.720844615</v>
      </c>
      <c r="AH6" s="73">
        <v>21.09</v>
      </c>
      <c r="AI6" s="73">
        <v>25192</v>
      </c>
      <c r="AJ6" s="73">
        <v>1</v>
      </c>
      <c r="AK6" s="73">
        <v>0</v>
      </c>
      <c r="AL6" s="73">
        <v>12455</v>
      </c>
      <c r="AM6" s="73">
        <v>0</v>
      </c>
      <c r="AN6" s="73">
        <v>283</v>
      </c>
      <c r="AO6" s="73"/>
      <c r="AP6" s="73">
        <v>7730</v>
      </c>
      <c r="AQ6" s="73">
        <v>19</v>
      </c>
      <c r="AR6" s="73">
        <v>6235.6310000000003</v>
      </c>
      <c r="AS6" s="74">
        <v>464</v>
      </c>
      <c r="AT6" s="73">
        <v>415</v>
      </c>
      <c r="AU6" s="73">
        <v>60008.52</v>
      </c>
      <c r="AV6" s="73">
        <v>11687.31</v>
      </c>
      <c r="AW6" s="73">
        <v>1447.0701500309999</v>
      </c>
      <c r="AX6" s="73">
        <v>2802</v>
      </c>
      <c r="AY6" s="73">
        <v>2189</v>
      </c>
      <c r="AZ6" s="73">
        <v>2103.6666666666702</v>
      </c>
      <c r="BA6" s="73">
        <v>10674</v>
      </c>
      <c r="BB6" s="73">
        <v>4249</v>
      </c>
      <c r="BC6" s="73">
        <v>23436.6292845192</v>
      </c>
      <c r="BD6" s="73">
        <v>31.683</v>
      </c>
      <c r="BE6" s="73">
        <v>198673</v>
      </c>
      <c r="BF6" s="73">
        <v>20036</v>
      </c>
      <c r="BG6" s="73">
        <v>4192</v>
      </c>
      <c r="BH6" s="73">
        <v>6929</v>
      </c>
      <c r="BI6" s="73">
        <v>4177</v>
      </c>
      <c r="BJ6" s="73">
        <v>2284</v>
      </c>
      <c r="BK6" s="73">
        <v>2930.5276351092398</v>
      </c>
      <c r="BL6" s="73">
        <v>1537.7350325795301</v>
      </c>
      <c r="BM6" s="73">
        <v>639.00517439631994</v>
      </c>
      <c r="BN6" s="73">
        <v>7282.4351999999999</v>
      </c>
      <c r="BO6" s="73">
        <v>3821.3103999999998</v>
      </c>
      <c r="BP6" s="73">
        <v>1587.944</v>
      </c>
      <c r="BQ6" s="73">
        <v>190351</v>
      </c>
      <c r="BR6" s="73">
        <v>34451</v>
      </c>
      <c r="BS6" s="73">
        <v>0</v>
      </c>
      <c r="BT6" s="73">
        <v>4</v>
      </c>
      <c r="BU6" s="73">
        <v>949</v>
      </c>
      <c r="BV6" s="73">
        <v>115</v>
      </c>
      <c r="BW6" s="73">
        <v>0</v>
      </c>
      <c r="BX6" s="73">
        <v>25791</v>
      </c>
      <c r="BY6" s="75">
        <v>4.3219117000000001E-2</v>
      </c>
      <c r="BZ6" s="75">
        <v>5.1323359999999998E-2</v>
      </c>
      <c r="CA6" s="72">
        <v>23468</v>
      </c>
      <c r="CG6" s="76"/>
      <c r="CH6" s="77"/>
      <c r="CI6" s="78"/>
      <c r="CJ6" s="79"/>
      <c r="CO6" s="77"/>
    </row>
    <row r="7" spans="1:93" s="72" customFormat="1" x14ac:dyDescent="0.3">
      <c r="A7" s="72">
        <v>1966</v>
      </c>
      <c r="B7" s="72">
        <v>1</v>
      </c>
      <c r="D7" s="72" t="s">
        <v>141</v>
      </c>
      <c r="E7" s="73">
        <v>47801</v>
      </c>
      <c r="F7" s="73">
        <v>1341.55</v>
      </c>
      <c r="G7" s="73">
        <v>11269</v>
      </c>
      <c r="H7" s="73">
        <v>3369</v>
      </c>
      <c r="I7" s="73">
        <v>7247</v>
      </c>
      <c r="J7" s="73">
        <v>4936.3</v>
      </c>
      <c r="K7" s="73">
        <v>1040.3333333333301</v>
      </c>
      <c r="L7" s="73">
        <v>3969.3333333333298</v>
      </c>
      <c r="M7" s="73">
        <v>7402</v>
      </c>
      <c r="N7" s="73">
        <v>22196</v>
      </c>
      <c r="O7" s="73">
        <v>40830</v>
      </c>
      <c r="P7" s="73">
        <v>5890</v>
      </c>
      <c r="Q7" s="73">
        <v>998.4</v>
      </c>
      <c r="R7" s="73">
        <v>47699</v>
      </c>
      <c r="S7" s="73">
        <v>52468.9</v>
      </c>
      <c r="T7" s="73">
        <v>2034</v>
      </c>
      <c r="U7" s="73">
        <v>10000</v>
      </c>
      <c r="V7" s="73">
        <v>580</v>
      </c>
      <c r="W7" s="73">
        <v>352.26</v>
      </c>
      <c r="X7" s="73">
        <v>298.10000000000002</v>
      </c>
      <c r="Y7" s="73">
        <v>23107</v>
      </c>
      <c r="Z7" s="73">
        <v>26341.98</v>
      </c>
      <c r="AA7" s="73">
        <v>0</v>
      </c>
      <c r="AB7" s="73">
        <v>0</v>
      </c>
      <c r="AC7" s="73">
        <v>0</v>
      </c>
      <c r="AD7" s="73">
        <v>9543.1910000000007</v>
      </c>
      <c r="AE7" s="73">
        <v>0</v>
      </c>
      <c r="AF7" s="73">
        <v>10696.4</v>
      </c>
      <c r="AG7" s="73">
        <v>10285.101256710799</v>
      </c>
      <c r="AH7" s="73">
        <v>45.1</v>
      </c>
      <c r="AI7" s="73">
        <v>4755</v>
      </c>
      <c r="AJ7" s="73">
        <v>1</v>
      </c>
      <c r="AK7" s="73">
        <v>0</v>
      </c>
      <c r="AL7" s="73">
        <v>770</v>
      </c>
      <c r="AM7" s="73">
        <v>0</v>
      </c>
      <c r="AN7" s="73">
        <v>62</v>
      </c>
      <c r="AO7" s="73"/>
      <c r="AP7" s="73">
        <v>1479</v>
      </c>
      <c r="AQ7" s="73">
        <v>41</v>
      </c>
      <c r="AR7" s="73">
        <v>1099.441</v>
      </c>
      <c r="AS7" s="74">
        <v>146</v>
      </c>
      <c r="AT7" s="73">
        <v>84</v>
      </c>
      <c r="AU7" s="73">
        <v>12431.72</v>
      </c>
      <c r="AV7" s="73">
        <v>2746.7</v>
      </c>
      <c r="AW7" s="73">
        <v>426.05698740698301</v>
      </c>
      <c r="AX7" s="73">
        <v>574</v>
      </c>
      <c r="AY7" s="73">
        <v>271</v>
      </c>
      <c r="AZ7" s="73">
        <v>237</v>
      </c>
      <c r="BA7" s="73">
        <v>2929</v>
      </c>
      <c r="BB7" s="73">
        <v>1006</v>
      </c>
      <c r="BC7" s="73">
        <v>9378.3709371867699</v>
      </c>
      <c r="BD7" s="73">
        <v>2.948</v>
      </c>
      <c r="BE7" s="73">
        <v>36532</v>
      </c>
      <c r="BF7" s="73">
        <v>6773</v>
      </c>
      <c r="BG7" s="73">
        <v>1127</v>
      </c>
      <c r="BH7" s="73">
        <v>1509</v>
      </c>
      <c r="BI7" s="73">
        <v>1170</v>
      </c>
      <c r="BJ7" s="73">
        <v>588</v>
      </c>
      <c r="BK7" s="73">
        <v>910.05487514606</v>
      </c>
      <c r="BL7" s="73">
        <v>489.84878608214001</v>
      </c>
      <c r="BM7" s="73">
        <v>168.12516120656099</v>
      </c>
      <c r="BN7" s="73">
        <v>2317.0140000000001</v>
      </c>
      <c r="BO7" s="73">
        <v>1247.1627000000001</v>
      </c>
      <c r="BP7" s="73">
        <v>428.04930000000002</v>
      </c>
      <c r="BQ7" s="73">
        <v>85796</v>
      </c>
      <c r="BR7" s="73">
        <v>9239</v>
      </c>
      <c r="BS7" s="73">
        <v>0</v>
      </c>
      <c r="BT7" s="73">
        <v>12</v>
      </c>
      <c r="BU7" s="73">
        <v>309</v>
      </c>
      <c r="BV7" s="73">
        <v>271</v>
      </c>
      <c r="BW7" s="73">
        <v>0</v>
      </c>
      <c r="BX7" s="73">
        <v>1523</v>
      </c>
      <c r="BY7" s="75">
        <v>3.790589E-3</v>
      </c>
      <c r="BZ7" s="75">
        <v>8.1829699999999995E-4</v>
      </c>
      <c r="CA7" s="72">
        <v>0</v>
      </c>
      <c r="CG7" s="76"/>
      <c r="CH7" s="77"/>
      <c r="CI7" s="78"/>
      <c r="CJ7" s="79"/>
      <c r="CO7" s="77"/>
    </row>
    <row r="8" spans="1:93" s="72" customFormat="1" x14ac:dyDescent="0.3">
      <c r="A8" s="72">
        <v>1952</v>
      </c>
      <c r="B8" s="72">
        <v>1</v>
      </c>
      <c r="D8" s="72" t="s">
        <v>196</v>
      </c>
      <c r="E8" s="73">
        <v>60797</v>
      </c>
      <c r="F8" s="73">
        <v>719.25</v>
      </c>
      <c r="G8" s="73">
        <v>13556</v>
      </c>
      <c r="H8" s="73">
        <v>4242</v>
      </c>
      <c r="I8" s="73">
        <v>10036</v>
      </c>
      <c r="J8" s="73">
        <v>7142.8</v>
      </c>
      <c r="K8" s="73">
        <v>1738.3333333333301</v>
      </c>
      <c r="L8" s="73">
        <v>6279.3333333333303</v>
      </c>
      <c r="M8" s="73">
        <v>9620</v>
      </c>
      <c r="N8" s="73">
        <v>28847</v>
      </c>
      <c r="O8" s="73">
        <v>57200</v>
      </c>
      <c r="P8" s="73">
        <v>42040</v>
      </c>
      <c r="Q8" s="73">
        <v>1204.8</v>
      </c>
      <c r="R8" s="73">
        <v>27785</v>
      </c>
      <c r="S8" s="73">
        <v>27785</v>
      </c>
      <c r="T8" s="73">
        <v>1792</v>
      </c>
      <c r="U8" s="73">
        <v>0</v>
      </c>
      <c r="V8" s="73">
        <v>561</v>
      </c>
      <c r="W8" s="73">
        <v>391</v>
      </c>
      <c r="X8" s="73">
        <v>172.71</v>
      </c>
      <c r="Y8" s="73">
        <v>28932</v>
      </c>
      <c r="Z8" s="73">
        <v>28932</v>
      </c>
      <c r="AA8" s="73">
        <v>0</v>
      </c>
      <c r="AB8" s="73">
        <v>0</v>
      </c>
      <c r="AC8" s="73">
        <v>0</v>
      </c>
      <c r="AD8" s="73">
        <v>24997.248</v>
      </c>
      <c r="AE8" s="73">
        <v>0</v>
      </c>
      <c r="AF8" s="73">
        <v>8408</v>
      </c>
      <c r="AG8" s="73">
        <v>17603.7295195591</v>
      </c>
      <c r="AH8" s="73">
        <v>22.22</v>
      </c>
      <c r="AI8" s="73">
        <v>5251</v>
      </c>
      <c r="AJ8" s="73">
        <v>1</v>
      </c>
      <c r="AK8" s="73">
        <v>0</v>
      </c>
      <c r="AL8" s="73">
        <v>3880</v>
      </c>
      <c r="AM8" s="73">
        <v>0</v>
      </c>
      <c r="AN8" s="73">
        <v>91</v>
      </c>
      <c r="AO8" s="73"/>
      <c r="AP8" s="73">
        <v>2196</v>
      </c>
      <c r="AQ8" s="73">
        <v>22</v>
      </c>
      <c r="AR8" s="73">
        <v>1729.104</v>
      </c>
      <c r="AS8" s="74">
        <v>245</v>
      </c>
      <c r="AT8" s="73">
        <v>193</v>
      </c>
      <c r="AU8" s="73">
        <v>15542.24</v>
      </c>
      <c r="AV8" s="73">
        <v>3432.24</v>
      </c>
      <c r="AW8" s="73">
        <v>482.88619347705901</v>
      </c>
      <c r="AX8" s="73">
        <v>850</v>
      </c>
      <c r="AY8" s="73">
        <v>457.33333333333297</v>
      </c>
      <c r="AZ8" s="73">
        <v>424</v>
      </c>
      <c r="BA8" s="73">
        <v>4541</v>
      </c>
      <c r="BB8" s="73">
        <v>1609</v>
      </c>
      <c r="BC8" s="73">
        <v>13264.865344915401</v>
      </c>
      <c r="BD8" s="73">
        <v>5.548</v>
      </c>
      <c r="BE8" s="73">
        <v>47241</v>
      </c>
      <c r="BF8" s="73">
        <v>7974</v>
      </c>
      <c r="BG8" s="73">
        <v>1340</v>
      </c>
      <c r="BH8" s="73">
        <v>1733</v>
      </c>
      <c r="BI8" s="73">
        <v>1458</v>
      </c>
      <c r="BJ8" s="73">
        <v>678</v>
      </c>
      <c r="BK8" s="73">
        <v>1235.6461357666301</v>
      </c>
      <c r="BL8" s="73">
        <v>707.07103553159095</v>
      </c>
      <c r="BM8" s="73">
        <v>229.84746301672899</v>
      </c>
      <c r="BN8" s="73">
        <v>2842.84</v>
      </c>
      <c r="BO8" s="73">
        <v>1626.752</v>
      </c>
      <c r="BP8" s="73">
        <v>528.80799999999999</v>
      </c>
      <c r="BQ8" s="73">
        <v>153208</v>
      </c>
      <c r="BR8" s="73">
        <v>11084</v>
      </c>
      <c r="BS8" s="73">
        <v>0</v>
      </c>
      <c r="BT8" s="73">
        <v>9</v>
      </c>
      <c r="BU8" s="73">
        <v>391</v>
      </c>
      <c r="BV8" s="73">
        <v>171</v>
      </c>
      <c r="BW8" s="73">
        <v>0</v>
      </c>
      <c r="BX8" s="73">
        <v>3173</v>
      </c>
      <c r="BY8" s="75">
        <v>3.4819299999999998E-3</v>
      </c>
      <c r="BZ8" s="75">
        <v>3.2047080000000001E-3</v>
      </c>
      <c r="CA8" s="72">
        <v>0</v>
      </c>
      <c r="CG8" s="76"/>
      <c r="CH8" s="77"/>
      <c r="CI8" s="78"/>
      <c r="CJ8" s="79"/>
      <c r="CO8" s="77"/>
    </row>
    <row r="9" spans="1:93" s="72" customFormat="1" x14ac:dyDescent="0.3">
      <c r="A9" s="72">
        <v>1895</v>
      </c>
      <c r="B9" s="72">
        <v>1</v>
      </c>
      <c r="D9" s="72" t="s">
        <v>220</v>
      </c>
      <c r="E9" s="73">
        <v>38209</v>
      </c>
      <c r="F9" s="73">
        <v>612.85</v>
      </c>
      <c r="G9" s="73">
        <v>9507</v>
      </c>
      <c r="H9" s="73">
        <v>2963</v>
      </c>
      <c r="I9" s="73">
        <v>7264</v>
      </c>
      <c r="J9" s="73">
        <v>5377.1</v>
      </c>
      <c r="K9" s="73">
        <v>1346</v>
      </c>
      <c r="L9" s="73">
        <v>4542</v>
      </c>
      <c r="M9" s="73">
        <v>6737</v>
      </c>
      <c r="N9" s="73">
        <v>18777</v>
      </c>
      <c r="O9" s="73">
        <v>39070</v>
      </c>
      <c r="P9" s="73">
        <v>27770</v>
      </c>
      <c r="Q9" s="73">
        <v>1516</v>
      </c>
      <c r="R9" s="73">
        <v>22641</v>
      </c>
      <c r="S9" s="73">
        <v>24678.69</v>
      </c>
      <c r="T9" s="73">
        <v>1409</v>
      </c>
      <c r="U9" s="73">
        <v>5546</v>
      </c>
      <c r="V9" s="73">
        <v>393</v>
      </c>
      <c r="W9" s="73">
        <v>271.44</v>
      </c>
      <c r="X9" s="73">
        <v>143.88</v>
      </c>
      <c r="Y9" s="73">
        <v>18869</v>
      </c>
      <c r="Z9" s="73">
        <v>19623.759999999998</v>
      </c>
      <c r="AA9" s="73">
        <v>0</v>
      </c>
      <c r="AB9" s="73">
        <v>0</v>
      </c>
      <c r="AC9" s="73">
        <v>0</v>
      </c>
      <c r="AD9" s="73">
        <v>15661.27</v>
      </c>
      <c r="AE9" s="73">
        <v>0</v>
      </c>
      <c r="AF9" s="73">
        <v>6221.72</v>
      </c>
      <c r="AG9" s="73">
        <v>11931.534756756801</v>
      </c>
      <c r="AH9" s="73">
        <v>25.07</v>
      </c>
      <c r="AI9" s="73">
        <v>3294</v>
      </c>
      <c r="AJ9" s="73">
        <v>1</v>
      </c>
      <c r="AK9" s="73">
        <v>0</v>
      </c>
      <c r="AL9" s="73">
        <v>790</v>
      </c>
      <c r="AM9" s="73">
        <v>0</v>
      </c>
      <c r="AN9" s="73">
        <v>79</v>
      </c>
      <c r="AO9" s="73"/>
      <c r="AP9" s="73">
        <v>1369</v>
      </c>
      <c r="AQ9" s="73">
        <v>23</v>
      </c>
      <c r="AR9" s="73">
        <v>1060.452</v>
      </c>
      <c r="AS9" s="74">
        <v>199</v>
      </c>
      <c r="AT9" s="73">
        <v>75</v>
      </c>
      <c r="AU9" s="73">
        <v>9417.7199999999993</v>
      </c>
      <c r="AV9" s="73">
        <v>1931.88</v>
      </c>
      <c r="AW9" s="73">
        <v>264.121693441415</v>
      </c>
      <c r="AX9" s="73">
        <v>504</v>
      </c>
      <c r="AY9" s="73">
        <v>344.33333333333297</v>
      </c>
      <c r="AZ9" s="73">
        <v>292.66666666666703</v>
      </c>
      <c r="BA9" s="73">
        <v>3196</v>
      </c>
      <c r="BB9" s="73">
        <v>998</v>
      </c>
      <c r="BC9" s="73">
        <v>9518.4492297201596</v>
      </c>
      <c r="BD9" s="73">
        <v>4.6639999999999997</v>
      </c>
      <c r="BE9" s="73">
        <v>28702</v>
      </c>
      <c r="BF9" s="73">
        <v>5471</v>
      </c>
      <c r="BG9" s="73">
        <v>1073</v>
      </c>
      <c r="BH9" s="73">
        <v>1206</v>
      </c>
      <c r="BI9" s="73">
        <v>1066</v>
      </c>
      <c r="BJ9" s="73">
        <v>534</v>
      </c>
      <c r="BK9" s="73">
        <v>968.89819280301003</v>
      </c>
      <c r="BL9" s="73">
        <v>571.64993375377605</v>
      </c>
      <c r="BM9" s="73">
        <v>206.31832105570001</v>
      </c>
      <c r="BN9" s="73">
        <v>2125</v>
      </c>
      <c r="BO9" s="73">
        <v>1253.75</v>
      </c>
      <c r="BP9" s="73">
        <v>452.5</v>
      </c>
      <c r="BQ9" s="73">
        <v>43580</v>
      </c>
      <c r="BR9" s="73">
        <v>6546</v>
      </c>
      <c r="BS9" s="73">
        <v>0</v>
      </c>
      <c r="BT9" s="73">
        <v>6</v>
      </c>
      <c r="BU9" s="73">
        <v>261</v>
      </c>
      <c r="BV9" s="73">
        <v>132</v>
      </c>
      <c r="BW9" s="73">
        <v>10</v>
      </c>
      <c r="BX9" s="73">
        <v>3452</v>
      </c>
      <c r="BY9" s="75">
        <v>3.3216859999999999E-3</v>
      </c>
      <c r="BZ9" s="75">
        <v>1.6622340000000001E-3</v>
      </c>
      <c r="CA9" s="72">
        <v>2903</v>
      </c>
      <c r="CG9" s="76"/>
      <c r="CH9" s="77"/>
      <c r="CI9" s="78"/>
      <c r="CJ9" s="79"/>
      <c r="CO9" s="77"/>
    </row>
    <row r="10" spans="1:93" s="72" customFormat="1" x14ac:dyDescent="0.3">
      <c r="A10" s="72">
        <v>765</v>
      </c>
      <c r="B10" s="72">
        <v>1</v>
      </c>
      <c r="D10" s="72" t="s">
        <v>238</v>
      </c>
      <c r="E10" s="73">
        <v>12196</v>
      </c>
      <c r="F10" s="73">
        <v>89.6</v>
      </c>
      <c r="G10" s="73">
        <v>2788</v>
      </c>
      <c r="H10" s="73">
        <v>872</v>
      </c>
      <c r="I10" s="73">
        <v>2277</v>
      </c>
      <c r="J10" s="73">
        <v>1697.8</v>
      </c>
      <c r="K10" s="73">
        <v>445</v>
      </c>
      <c r="L10" s="73">
        <v>1691</v>
      </c>
      <c r="M10" s="73">
        <v>1831</v>
      </c>
      <c r="N10" s="73">
        <v>5672</v>
      </c>
      <c r="O10" s="73">
        <v>12480</v>
      </c>
      <c r="P10" s="73">
        <v>7800</v>
      </c>
      <c r="Q10" s="73">
        <v>183.2</v>
      </c>
      <c r="R10" s="73">
        <v>4904</v>
      </c>
      <c r="S10" s="73">
        <v>4904</v>
      </c>
      <c r="T10" s="73">
        <v>116</v>
      </c>
      <c r="U10" s="73">
        <v>0</v>
      </c>
      <c r="V10" s="73">
        <v>120</v>
      </c>
      <c r="W10" s="73">
        <v>97</v>
      </c>
      <c r="X10" s="73">
        <v>22</v>
      </c>
      <c r="Y10" s="73">
        <v>5792</v>
      </c>
      <c r="Z10" s="73">
        <v>5792</v>
      </c>
      <c r="AA10" s="73">
        <v>0</v>
      </c>
      <c r="AB10" s="73">
        <v>0</v>
      </c>
      <c r="AC10" s="73">
        <v>0</v>
      </c>
      <c r="AD10" s="73">
        <v>3087.136</v>
      </c>
      <c r="AE10" s="73">
        <v>0</v>
      </c>
      <c r="AF10" s="73">
        <v>1467</v>
      </c>
      <c r="AG10" s="73">
        <v>3564.05019920319</v>
      </c>
      <c r="AH10" s="73">
        <v>4</v>
      </c>
      <c r="AI10" s="73">
        <v>854</v>
      </c>
      <c r="AJ10" s="73">
        <v>1</v>
      </c>
      <c r="AK10" s="73">
        <v>0</v>
      </c>
      <c r="AL10" s="73">
        <v>210</v>
      </c>
      <c r="AM10" s="73">
        <v>0</v>
      </c>
      <c r="AN10" s="73">
        <v>12</v>
      </c>
      <c r="AO10" s="73"/>
      <c r="AP10" s="73">
        <v>460</v>
      </c>
      <c r="AQ10" s="73">
        <v>4</v>
      </c>
      <c r="AR10" s="73">
        <v>476.928</v>
      </c>
      <c r="AS10" s="74">
        <v>84</v>
      </c>
      <c r="AT10" s="73">
        <v>49</v>
      </c>
      <c r="AU10" s="73">
        <v>2773.5</v>
      </c>
      <c r="AV10" s="73">
        <v>569.25</v>
      </c>
      <c r="AW10" s="73">
        <v>85.826174757281507</v>
      </c>
      <c r="AX10" s="73">
        <v>165</v>
      </c>
      <c r="AY10" s="73">
        <v>147</v>
      </c>
      <c r="AZ10" s="73">
        <v>122</v>
      </c>
      <c r="BA10" s="73">
        <v>1246</v>
      </c>
      <c r="BB10" s="73">
        <v>318</v>
      </c>
      <c r="BC10" s="73">
        <v>3082.7701588341201</v>
      </c>
      <c r="BD10" s="73">
        <v>1.65</v>
      </c>
      <c r="BE10" s="73">
        <v>9408</v>
      </c>
      <c r="BF10" s="73">
        <v>1625</v>
      </c>
      <c r="BG10" s="73">
        <v>291</v>
      </c>
      <c r="BH10" s="73">
        <v>358</v>
      </c>
      <c r="BI10" s="73">
        <v>293</v>
      </c>
      <c r="BJ10" s="73">
        <v>150</v>
      </c>
      <c r="BK10" s="73">
        <v>302.215435082873</v>
      </c>
      <c r="BL10" s="73">
        <v>175.583943370166</v>
      </c>
      <c r="BM10" s="73">
        <v>59.505075966850796</v>
      </c>
      <c r="BN10" s="73">
        <v>690.87310000000002</v>
      </c>
      <c r="BO10" s="73">
        <v>401.38990000000001</v>
      </c>
      <c r="BP10" s="73">
        <v>136.03030000000001</v>
      </c>
      <c r="BQ10" s="73">
        <v>0</v>
      </c>
      <c r="BR10" s="73">
        <v>2208</v>
      </c>
      <c r="BS10" s="73">
        <v>0</v>
      </c>
      <c r="BT10" s="73">
        <v>1</v>
      </c>
      <c r="BU10" s="73">
        <v>97</v>
      </c>
      <c r="BV10" s="73">
        <v>22</v>
      </c>
      <c r="BW10" s="73">
        <v>0</v>
      </c>
      <c r="BX10" s="73">
        <v>2102</v>
      </c>
      <c r="BY10" s="75">
        <v>9.2181800000000003E-4</v>
      </c>
      <c r="BZ10" s="75">
        <v>3.5157999999999999E-4</v>
      </c>
      <c r="CA10" s="72">
        <v>0</v>
      </c>
      <c r="CG10" s="76"/>
      <c r="CH10" s="77"/>
      <c r="CI10" s="78"/>
      <c r="CJ10" s="79"/>
      <c r="CO10" s="77"/>
    </row>
    <row r="11" spans="1:93" s="72" customFormat="1" x14ac:dyDescent="0.3">
      <c r="A11" s="72">
        <v>37</v>
      </c>
      <c r="B11" s="72">
        <v>1</v>
      </c>
      <c r="D11" s="72" t="s">
        <v>275</v>
      </c>
      <c r="E11" s="73">
        <v>31686</v>
      </c>
      <c r="F11" s="73">
        <v>327.25</v>
      </c>
      <c r="G11" s="73">
        <v>7999</v>
      </c>
      <c r="H11" s="73">
        <v>2733</v>
      </c>
      <c r="I11" s="73">
        <v>5890</v>
      </c>
      <c r="J11" s="73">
        <v>4345.3</v>
      </c>
      <c r="K11" s="73">
        <v>892</v>
      </c>
      <c r="L11" s="73">
        <v>3917</v>
      </c>
      <c r="M11" s="73">
        <v>5180</v>
      </c>
      <c r="N11" s="73">
        <v>15051</v>
      </c>
      <c r="O11" s="73">
        <v>34920</v>
      </c>
      <c r="P11" s="73">
        <v>29010</v>
      </c>
      <c r="Q11" s="73">
        <v>1548.8</v>
      </c>
      <c r="R11" s="73">
        <v>11771</v>
      </c>
      <c r="S11" s="73">
        <v>11771</v>
      </c>
      <c r="T11" s="73">
        <v>223</v>
      </c>
      <c r="U11" s="73">
        <v>0</v>
      </c>
      <c r="V11" s="73">
        <v>276</v>
      </c>
      <c r="W11" s="73">
        <v>212</v>
      </c>
      <c r="X11" s="73">
        <v>64</v>
      </c>
      <c r="Y11" s="73">
        <v>15447</v>
      </c>
      <c r="Z11" s="73">
        <v>15447</v>
      </c>
      <c r="AA11" s="73">
        <v>0</v>
      </c>
      <c r="AB11" s="73">
        <v>0</v>
      </c>
      <c r="AC11" s="73">
        <v>0</v>
      </c>
      <c r="AD11" s="73">
        <v>12944.585999999999</v>
      </c>
      <c r="AE11" s="73">
        <v>0</v>
      </c>
      <c r="AF11" s="73">
        <v>3256</v>
      </c>
      <c r="AG11" s="73">
        <v>8601.7688844422191</v>
      </c>
      <c r="AH11" s="73">
        <v>13</v>
      </c>
      <c r="AI11" s="73">
        <v>2833</v>
      </c>
      <c r="AJ11" s="73">
        <v>1</v>
      </c>
      <c r="AK11" s="73">
        <v>0</v>
      </c>
      <c r="AL11" s="73">
        <v>440</v>
      </c>
      <c r="AM11" s="73">
        <v>0</v>
      </c>
      <c r="AN11" s="73">
        <v>119</v>
      </c>
      <c r="AO11" s="73"/>
      <c r="AP11" s="73">
        <v>996</v>
      </c>
      <c r="AQ11" s="73">
        <v>13</v>
      </c>
      <c r="AR11" s="73">
        <v>924.78599999999994</v>
      </c>
      <c r="AS11" s="74">
        <v>150</v>
      </c>
      <c r="AT11" s="73">
        <v>79</v>
      </c>
      <c r="AU11" s="73">
        <v>7588.88</v>
      </c>
      <c r="AV11" s="73">
        <v>1549</v>
      </c>
      <c r="AW11" s="73">
        <v>222.584088339223</v>
      </c>
      <c r="AX11" s="73">
        <v>369</v>
      </c>
      <c r="AY11" s="73">
        <v>230.666666666667</v>
      </c>
      <c r="AZ11" s="73">
        <v>202</v>
      </c>
      <c r="BA11" s="73">
        <v>3025</v>
      </c>
      <c r="BB11" s="73">
        <v>856</v>
      </c>
      <c r="BC11" s="73">
        <v>8670.1364471987199</v>
      </c>
      <c r="BD11" s="73">
        <v>3.0329999999999999</v>
      </c>
      <c r="BE11" s="73">
        <v>23687</v>
      </c>
      <c r="BF11" s="73">
        <v>4243</v>
      </c>
      <c r="BG11" s="73">
        <v>1023</v>
      </c>
      <c r="BH11" s="73">
        <v>918</v>
      </c>
      <c r="BI11" s="73">
        <v>961</v>
      </c>
      <c r="BJ11" s="73">
        <v>556</v>
      </c>
      <c r="BK11" s="73">
        <v>740.95424354243596</v>
      </c>
      <c r="BL11" s="73">
        <v>529.41377613776103</v>
      </c>
      <c r="BM11" s="73">
        <v>209.008733087331</v>
      </c>
      <c r="BN11" s="73">
        <v>1660.4736</v>
      </c>
      <c r="BO11" s="73">
        <v>1186.4128000000001</v>
      </c>
      <c r="BP11" s="73">
        <v>468.38720000000001</v>
      </c>
      <c r="BQ11" s="73">
        <v>0</v>
      </c>
      <c r="BR11" s="73">
        <v>5571</v>
      </c>
      <c r="BS11" s="73">
        <v>0</v>
      </c>
      <c r="BT11" s="73">
        <v>3</v>
      </c>
      <c r="BU11" s="73">
        <v>212</v>
      </c>
      <c r="BV11" s="73">
        <v>64</v>
      </c>
      <c r="BW11" s="73">
        <v>0</v>
      </c>
      <c r="BX11" s="73">
        <v>3442</v>
      </c>
      <c r="BY11" s="75">
        <v>2.1908919999999998E-3</v>
      </c>
      <c r="BZ11" s="75">
        <v>1.600237E-3</v>
      </c>
      <c r="CA11" s="72">
        <v>0</v>
      </c>
      <c r="CG11" s="76"/>
      <c r="CH11" s="77"/>
      <c r="CI11" s="78"/>
      <c r="CJ11" s="79"/>
      <c r="CO11" s="77"/>
    </row>
    <row r="12" spans="1:93" s="72" customFormat="1" x14ac:dyDescent="0.3">
      <c r="A12" s="72">
        <v>47</v>
      </c>
      <c r="B12" s="72">
        <v>1</v>
      </c>
      <c r="D12" s="72" t="s">
        <v>303</v>
      </c>
      <c r="E12" s="73">
        <v>27384</v>
      </c>
      <c r="F12" s="73">
        <v>336.7</v>
      </c>
      <c r="G12" s="73">
        <v>6253</v>
      </c>
      <c r="H12" s="73">
        <v>1979</v>
      </c>
      <c r="I12" s="73">
        <v>4795</v>
      </c>
      <c r="J12" s="73">
        <v>3500.4</v>
      </c>
      <c r="K12" s="73">
        <v>884.66666666666697</v>
      </c>
      <c r="L12" s="73">
        <v>3127.6666666666702</v>
      </c>
      <c r="M12" s="73">
        <v>4415</v>
      </c>
      <c r="N12" s="73">
        <v>12956</v>
      </c>
      <c r="O12" s="73">
        <v>30870</v>
      </c>
      <c r="P12" s="73">
        <v>29130</v>
      </c>
      <c r="Q12" s="73">
        <v>1497.6</v>
      </c>
      <c r="R12" s="73">
        <v>7596</v>
      </c>
      <c r="S12" s="73">
        <v>7596</v>
      </c>
      <c r="T12" s="73">
        <v>272</v>
      </c>
      <c r="U12" s="73">
        <v>0</v>
      </c>
      <c r="V12" s="73">
        <v>246</v>
      </c>
      <c r="W12" s="73">
        <v>187</v>
      </c>
      <c r="X12" s="73">
        <v>58</v>
      </c>
      <c r="Y12" s="73">
        <v>12946</v>
      </c>
      <c r="Z12" s="73">
        <v>12946</v>
      </c>
      <c r="AA12" s="73">
        <v>0</v>
      </c>
      <c r="AB12" s="73">
        <v>0</v>
      </c>
      <c r="AC12" s="73">
        <v>0</v>
      </c>
      <c r="AD12" s="73">
        <v>13036.621999999999</v>
      </c>
      <c r="AE12" s="73">
        <v>0</v>
      </c>
      <c r="AF12" s="73">
        <v>3280</v>
      </c>
      <c r="AG12" s="73">
        <v>11415.800711743799</v>
      </c>
      <c r="AH12" s="73">
        <v>6</v>
      </c>
      <c r="AI12" s="73">
        <v>2180</v>
      </c>
      <c r="AJ12" s="73">
        <v>1</v>
      </c>
      <c r="AK12" s="73">
        <v>0</v>
      </c>
      <c r="AL12" s="73">
        <v>1525</v>
      </c>
      <c r="AM12" s="73">
        <v>0</v>
      </c>
      <c r="AN12" s="73">
        <v>61</v>
      </c>
      <c r="AO12" s="73"/>
      <c r="AP12" s="73">
        <v>1044</v>
      </c>
      <c r="AQ12" s="73">
        <v>6</v>
      </c>
      <c r="AR12" s="73">
        <v>820.21600000000001</v>
      </c>
      <c r="AS12" s="74">
        <v>161</v>
      </c>
      <c r="AT12" s="73">
        <v>74</v>
      </c>
      <c r="AU12" s="73">
        <v>6959.7</v>
      </c>
      <c r="AV12" s="73">
        <v>1479</v>
      </c>
      <c r="AW12" s="73">
        <v>267.87728898529798</v>
      </c>
      <c r="AX12" s="73">
        <v>382</v>
      </c>
      <c r="AY12" s="73">
        <v>246.333333333333</v>
      </c>
      <c r="AZ12" s="73">
        <v>230</v>
      </c>
      <c r="BA12" s="73">
        <v>2243</v>
      </c>
      <c r="BB12" s="73">
        <v>636</v>
      </c>
      <c r="BC12" s="73">
        <v>6288.5083380015303</v>
      </c>
      <c r="BD12" s="73">
        <v>3.0139999999999998</v>
      </c>
      <c r="BE12" s="73">
        <v>21131</v>
      </c>
      <c r="BF12" s="73">
        <v>3618</v>
      </c>
      <c r="BG12" s="73">
        <v>656</v>
      </c>
      <c r="BH12" s="73">
        <v>803</v>
      </c>
      <c r="BI12" s="73">
        <v>688</v>
      </c>
      <c r="BJ12" s="73">
        <v>339</v>
      </c>
      <c r="BK12" s="73">
        <v>615.12513517688899</v>
      </c>
      <c r="BL12" s="73">
        <v>364.74892630928503</v>
      </c>
      <c r="BM12" s="73">
        <v>121.943488336166</v>
      </c>
      <c r="BN12" s="73">
        <v>1349.53</v>
      </c>
      <c r="BO12" s="73">
        <v>800.22680000000003</v>
      </c>
      <c r="BP12" s="73">
        <v>267.53320000000002</v>
      </c>
      <c r="BQ12" s="73">
        <v>23814</v>
      </c>
      <c r="BR12" s="73">
        <v>5032</v>
      </c>
      <c r="BS12" s="73">
        <v>0</v>
      </c>
      <c r="BT12" s="73">
        <v>1</v>
      </c>
      <c r="BU12" s="73">
        <v>187</v>
      </c>
      <c r="BV12" s="73">
        <v>58</v>
      </c>
      <c r="BW12" s="73">
        <v>0</v>
      </c>
      <c r="BX12" s="73">
        <v>3654</v>
      </c>
      <c r="BY12" s="75">
        <v>1.8379760000000001E-3</v>
      </c>
      <c r="BZ12" s="75">
        <v>1.366882E-3</v>
      </c>
      <c r="CA12" s="72">
        <v>0</v>
      </c>
      <c r="CG12" s="76"/>
      <c r="CH12" s="77"/>
      <c r="CI12" s="78"/>
      <c r="CJ12" s="79"/>
      <c r="CO12" s="77"/>
    </row>
    <row r="13" spans="1:93" s="72" customFormat="1" x14ac:dyDescent="0.3">
      <c r="A13" s="72">
        <v>1969</v>
      </c>
      <c r="B13" s="72">
        <v>1</v>
      </c>
      <c r="D13" s="72" t="s">
        <v>329</v>
      </c>
      <c r="E13" s="73">
        <v>63329</v>
      </c>
      <c r="F13" s="73">
        <v>893.55</v>
      </c>
      <c r="G13" s="73">
        <v>13061</v>
      </c>
      <c r="H13" s="73">
        <v>4182</v>
      </c>
      <c r="I13" s="73">
        <v>7850</v>
      </c>
      <c r="J13" s="73">
        <v>5073</v>
      </c>
      <c r="K13" s="73">
        <v>930</v>
      </c>
      <c r="L13" s="73">
        <v>4044</v>
      </c>
      <c r="M13" s="73">
        <v>7648</v>
      </c>
      <c r="N13" s="73">
        <v>27392</v>
      </c>
      <c r="O13" s="73">
        <v>55630</v>
      </c>
      <c r="P13" s="73">
        <v>19960</v>
      </c>
      <c r="Q13" s="73">
        <v>1686.4</v>
      </c>
      <c r="R13" s="73">
        <v>36260</v>
      </c>
      <c r="S13" s="73">
        <v>38798.199999999997</v>
      </c>
      <c r="T13" s="73">
        <v>627</v>
      </c>
      <c r="U13" s="73">
        <v>0</v>
      </c>
      <c r="V13" s="73">
        <v>655</v>
      </c>
      <c r="W13" s="73">
        <v>398.32</v>
      </c>
      <c r="X13" s="73">
        <v>293.76</v>
      </c>
      <c r="Y13" s="73">
        <v>27770</v>
      </c>
      <c r="Z13" s="73">
        <v>28880.799999999999</v>
      </c>
      <c r="AA13" s="73">
        <v>0</v>
      </c>
      <c r="AB13" s="73">
        <v>0</v>
      </c>
      <c r="AC13" s="73">
        <v>0</v>
      </c>
      <c r="AD13" s="73">
        <v>13190.75</v>
      </c>
      <c r="AE13" s="73">
        <v>0</v>
      </c>
      <c r="AF13" s="73">
        <v>8196.2000000000007</v>
      </c>
      <c r="AG13" s="73">
        <v>14336.0772662456</v>
      </c>
      <c r="AH13" s="73">
        <v>42.12</v>
      </c>
      <c r="AI13" s="73">
        <v>6867</v>
      </c>
      <c r="AJ13" s="73">
        <v>1</v>
      </c>
      <c r="AK13" s="73">
        <v>0</v>
      </c>
      <c r="AL13" s="73">
        <v>905</v>
      </c>
      <c r="AM13" s="73">
        <v>0</v>
      </c>
      <c r="AN13" s="73">
        <v>62</v>
      </c>
      <c r="AO13" s="73"/>
      <c r="AP13" s="73">
        <v>1673</v>
      </c>
      <c r="AQ13" s="73">
        <v>39</v>
      </c>
      <c r="AR13" s="73">
        <v>1138.575</v>
      </c>
      <c r="AS13" s="74">
        <v>124</v>
      </c>
      <c r="AT13" s="73">
        <v>98</v>
      </c>
      <c r="AU13" s="73">
        <v>16350.02</v>
      </c>
      <c r="AV13" s="73">
        <v>4277.5</v>
      </c>
      <c r="AW13" s="73">
        <v>579.49756750024903</v>
      </c>
      <c r="AX13" s="73">
        <v>635</v>
      </c>
      <c r="AY13" s="73">
        <v>257.66666666666703</v>
      </c>
      <c r="AZ13" s="73">
        <v>209</v>
      </c>
      <c r="BA13" s="73">
        <v>3114</v>
      </c>
      <c r="BB13" s="73">
        <v>1071</v>
      </c>
      <c r="BC13" s="73">
        <v>10339.935446367699</v>
      </c>
      <c r="BD13" s="73">
        <v>2.2629999999999999</v>
      </c>
      <c r="BE13" s="73">
        <v>50268</v>
      </c>
      <c r="BF13" s="73">
        <v>7478</v>
      </c>
      <c r="BG13" s="73">
        <v>1401</v>
      </c>
      <c r="BH13" s="73">
        <v>1471</v>
      </c>
      <c r="BI13" s="73">
        <v>1317</v>
      </c>
      <c r="BJ13" s="73">
        <v>658</v>
      </c>
      <c r="BK13" s="73">
        <v>844.70839034929804</v>
      </c>
      <c r="BL13" s="73">
        <v>504.74249189773099</v>
      </c>
      <c r="BM13" s="73">
        <v>162.036406193734</v>
      </c>
      <c r="BN13" s="73">
        <v>2305.9888000000001</v>
      </c>
      <c r="BO13" s="73">
        <v>1377.9081000000001</v>
      </c>
      <c r="BP13" s="73">
        <v>442.34690000000001</v>
      </c>
      <c r="BQ13" s="73">
        <v>140841</v>
      </c>
      <c r="BR13" s="73">
        <v>13395</v>
      </c>
      <c r="BS13" s="73">
        <v>0</v>
      </c>
      <c r="BT13" s="73">
        <v>11</v>
      </c>
      <c r="BU13" s="73">
        <v>383</v>
      </c>
      <c r="BV13" s="73">
        <v>272</v>
      </c>
      <c r="BW13" s="73">
        <v>0</v>
      </c>
      <c r="BX13" s="73">
        <v>0</v>
      </c>
      <c r="BY13" s="75">
        <v>2.0676449999999999E-3</v>
      </c>
      <c r="BZ13" s="75">
        <v>5.6926500000000001E-4</v>
      </c>
      <c r="CA13" s="72">
        <v>0</v>
      </c>
      <c r="CG13" s="76"/>
      <c r="CH13" s="77"/>
      <c r="CI13" s="78"/>
      <c r="CJ13" s="79"/>
      <c r="CO13" s="77"/>
    </row>
    <row r="14" spans="1:93" s="72" customFormat="1" x14ac:dyDescent="0.3">
      <c r="A14" s="72">
        <v>1950</v>
      </c>
      <c r="B14" s="72">
        <v>1</v>
      </c>
      <c r="D14" s="72" t="s">
        <v>332</v>
      </c>
      <c r="E14" s="73">
        <v>25733</v>
      </c>
      <c r="F14" s="73">
        <v>362.95</v>
      </c>
      <c r="G14" s="73">
        <v>6754</v>
      </c>
      <c r="H14" s="73">
        <v>2019</v>
      </c>
      <c r="I14" s="73">
        <v>4134</v>
      </c>
      <c r="J14" s="73">
        <v>2895.2</v>
      </c>
      <c r="K14" s="73">
        <v>480.33333333333297</v>
      </c>
      <c r="L14" s="73">
        <v>2586.3333333333298</v>
      </c>
      <c r="M14" s="73">
        <v>3648</v>
      </c>
      <c r="N14" s="73">
        <v>12801</v>
      </c>
      <c r="O14" s="73">
        <v>23480</v>
      </c>
      <c r="P14" s="73">
        <v>9710</v>
      </c>
      <c r="Q14" s="73">
        <v>961.6</v>
      </c>
      <c r="R14" s="73">
        <v>27575</v>
      </c>
      <c r="S14" s="73">
        <v>27575</v>
      </c>
      <c r="T14" s="73">
        <v>490</v>
      </c>
      <c r="U14" s="73">
        <v>0</v>
      </c>
      <c r="V14" s="73">
        <v>324</v>
      </c>
      <c r="W14" s="73">
        <v>171</v>
      </c>
      <c r="X14" s="73">
        <v>153</v>
      </c>
      <c r="Y14" s="73">
        <v>12388</v>
      </c>
      <c r="Z14" s="73">
        <v>12388</v>
      </c>
      <c r="AA14" s="73">
        <v>0</v>
      </c>
      <c r="AB14" s="73">
        <v>0</v>
      </c>
      <c r="AC14" s="73">
        <v>5300</v>
      </c>
      <c r="AD14" s="73">
        <v>3555.3560000000002</v>
      </c>
      <c r="AE14" s="73">
        <v>0</v>
      </c>
      <c r="AF14" s="73">
        <v>6011</v>
      </c>
      <c r="AG14" s="73">
        <v>5581.2140032068401</v>
      </c>
      <c r="AH14" s="73">
        <v>29</v>
      </c>
      <c r="AI14" s="73">
        <v>2569</v>
      </c>
      <c r="AJ14" s="73">
        <v>1</v>
      </c>
      <c r="AK14" s="73">
        <v>0</v>
      </c>
      <c r="AL14" s="73">
        <v>1025</v>
      </c>
      <c r="AM14" s="73">
        <v>0</v>
      </c>
      <c r="AN14" s="73">
        <v>31</v>
      </c>
      <c r="AO14" s="73"/>
      <c r="AP14" s="73">
        <v>703</v>
      </c>
      <c r="AQ14" s="73">
        <v>29</v>
      </c>
      <c r="AR14" s="73">
        <v>671.45399999999995</v>
      </c>
      <c r="AS14" s="74">
        <v>164</v>
      </c>
      <c r="AT14" s="73">
        <v>136</v>
      </c>
      <c r="AU14" s="73">
        <v>6162.75</v>
      </c>
      <c r="AV14" s="73">
        <v>1151.8</v>
      </c>
      <c r="AW14" s="73">
        <v>111.718973778308</v>
      </c>
      <c r="AX14" s="73">
        <v>261</v>
      </c>
      <c r="AY14" s="73">
        <v>140</v>
      </c>
      <c r="AZ14" s="73">
        <v>117.666666666667</v>
      </c>
      <c r="BA14" s="73">
        <v>2106</v>
      </c>
      <c r="BB14" s="73">
        <v>513</v>
      </c>
      <c r="BC14" s="73">
        <v>5798.4468415413303</v>
      </c>
      <c r="BD14" s="73">
        <v>1.524</v>
      </c>
      <c r="BE14" s="73">
        <v>18979</v>
      </c>
      <c r="BF14" s="73">
        <v>3928</v>
      </c>
      <c r="BG14" s="73">
        <v>807</v>
      </c>
      <c r="BH14" s="73">
        <v>754</v>
      </c>
      <c r="BI14" s="73">
        <v>655</v>
      </c>
      <c r="BJ14" s="73">
        <v>415</v>
      </c>
      <c r="BK14" s="73">
        <v>553.42537939941894</v>
      </c>
      <c r="BL14" s="73">
        <v>334.90649015176001</v>
      </c>
      <c r="BM14" s="73">
        <v>131.578753632548</v>
      </c>
      <c r="BN14" s="73">
        <v>1404.6976</v>
      </c>
      <c r="BO14" s="73">
        <v>850.05560000000003</v>
      </c>
      <c r="BP14" s="73">
        <v>333.97160000000002</v>
      </c>
      <c r="BQ14" s="73">
        <v>32059</v>
      </c>
      <c r="BR14" s="73">
        <v>4599</v>
      </c>
      <c r="BS14" s="73">
        <v>0</v>
      </c>
      <c r="BT14" s="73">
        <v>6</v>
      </c>
      <c r="BU14" s="73">
        <v>171</v>
      </c>
      <c r="BV14" s="73">
        <v>153</v>
      </c>
      <c r="BW14" s="73">
        <v>0</v>
      </c>
      <c r="BX14" s="73">
        <v>0</v>
      </c>
      <c r="BY14" s="75">
        <v>2.134805E-3</v>
      </c>
      <c r="BZ14" s="75">
        <v>4.9666000000000001E-4</v>
      </c>
      <c r="CA14" s="72">
        <v>0</v>
      </c>
      <c r="CG14" s="76"/>
      <c r="CH14" s="77"/>
      <c r="CI14" s="78"/>
      <c r="CJ14" s="79"/>
      <c r="CO14" s="77"/>
    </row>
    <row r="15" spans="1:93" s="72" customFormat="1" x14ac:dyDescent="0.3">
      <c r="A15" s="72">
        <v>59</v>
      </c>
      <c r="B15" s="72">
        <v>2</v>
      </c>
      <c r="D15" s="72" t="s">
        <v>10</v>
      </c>
      <c r="E15" s="73">
        <v>27843</v>
      </c>
      <c r="F15" s="73">
        <v>290.14999999999998</v>
      </c>
      <c r="G15" s="73">
        <v>5567</v>
      </c>
      <c r="H15" s="73">
        <v>1735</v>
      </c>
      <c r="I15" s="73">
        <v>4179</v>
      </c>
      <c r="J15" s="73">
        <v>2954.8</v>
      </c>
      <c r="K15" s="73">
        <v>590</v>
      </c>
      <c r="L15" s="73">
        <v>2087</v>
      </c>
      <c r="M15" s="73">
        <v>3573</v>
      </c>
      <c r="N15" s="73">
        <v>11988</v>
      </c>
      <c r="O15" s="73">
        <v>27470</v>
      </c>
      <c r="P15" s="73">
        <v>10110</v>
      </c>
      <c r="Q15" s="73">
        <v>1114.4000000000001</v>
      </c>
      <c r="R15" s="73">
        <v>10222</v>
      </c>
      <c r="S15" s="73">
        <v>10222</v>
      </c>
      <c r="T15" s="73">
        <v>176</v>
      </c>
      <c r="U15" s="73">
        <v>0</v>
      </c>
      <c r="V15" s="73">
        <v>268</v>
      </c>
      <c r="W15" s="73">
        <v>192</v>
      </c>
      <c r="X15" s="73">
        <v>76</v>
      </c>
      <c r="Y15" s="73">
        <v>12242</v>
      </c>
      <c r="Z15" s="73">
        <v>12242</v>
      </c>
      <c r="AA15" s="73">
        <v>0</v>
      </c>
      <c r="AB15" s="73">
        <v>0</v>
      </c>
      <c r="AC15" s="73">
        <v>0</v>
      </c>
      <c r="AD15" s="73">
        <v>5239.576</v>
      </c>
      <c r="AE15" s="73">
        <v>0</v>
      </c>
      <c r="AF15" s="73">
        <v>2390</v>
      </c>
      <c r="AG15" s="73">
        <v>6399.76630121177</v>
      </c>
      <c r="AH15" s="73">
        <v>13</v>
      </c>
      <c r="AI15" s="73">
        <v>2835</v>
      </c>
      <c r="AJ15" s="73">
        <v>1</v>
      </c>
      <c r="AK15" s="73">
        <v>0</v>
      </c>
      <c r="AL15" s="73">
        <v>280</v>
      </c>
      <c r="AM15" s="73">
        <v>0</v>
      </c>
      <c r="AN15" s="73">
        <v>37</v>
      </c>
      <c r="AO15" s="73"/>
      <c r="AP15" s="73">
        <v>838</v>
      </c>
      <c r="AQ15" s="73">
        <v>13</v>
      </c>
      <c r="AR15" s="73">
        <v>721.08</v>
      </c>
      <c r="AS15" s="74">
        <v>110</v>
      </c>
      <c r="AT15" s="73">
        <v>46</v>
      </c>
      <c r="AU15" s="73">
        <v>6113.64</v>
      </c>
      <c r="AV15" s="73">
        <v>1619.5</v>
      </c>
      <c r="AW15" s="73">
        <v>448.20070588235302</v>
      </c>
      <c r="AX15" s="73">
        <v>329</v>
      </c>
      <c r="AY15" s="73">
        <v>152.666666666667</v>
      </c>
      <c r="AZ15" s="73">
        <v>136</v>
      </c>
      <c r="BA15" s="73">
        <v>1497</v>
      </c>
      <c r="BB15" s="73">
        <v>478</v>
      </c>
      <c r="BC15" s="73">
        <v>5175.0871994829804</v>
      </c>
      <c r="BD15" s="73">
        <v>1.92</v>
      </c>
      <c r="BE15" s="73">
        <v>22276</v>
      </c>
      <c r="BF15" s="73">
        <v>3293</v>
      </c>
      <c r="BG15" s="73">
        <v>539</v>
      </c>
      <c r="BH15" s="73">
        <v>670</v>
      </c>
      <c r="BI15" s="73">
        <v>605</v>
      </c>
      <c r="BJ15" s="73">
        <v>295</v>
      </c>
      <c r="BK15" s="73">
        <v>501.79947720960598</v>
      </c>
      <c r="BL15" s="73">
        <v>283.36343734683902</v>
      </c>
      <c r="BM15" s="73">
        <v>90.270805423950407</v>
      </c>
      <c r="BN15" s="73">
        <v>1310.6016</v>
      </c>
      <c r="BO15" s="73">
        <v>740.08960000000002</v>
      </c>
      <c r="BP15" s="73">
        <v>235.7696</v>
      </c>
      <c r="BQ15" s="73">
        <v>0</v>
      </c>
      <c r="BR15" s="73">
        <v>6009</v>
      </c>
      <c r="BS15" s="73">
        <v>0</v>
      </c>
      <c r="BT15" s="73">
        <v>5</v>
      </c>
      <c r="BU15" s="73">
        <v>192</v>
      </c>
      <c r="BV15" s="73">
        <v>76</v>
      </c>
      <c r="BW15" s="73">
        <v>0</v>
      </c>
      <c r="BX15" s="73">
        <v>0</v>
      </c>
      <c r="BY15" s="75">
        <v>7.2742499999999997E-4</v>
      </c>
      <c r="BZ15" s="75">
        <v>3.2451499999999999E-4</v>
      </c>
      <c r="CA15" s="72">
        <v>0</v>
      </c>
      <c r="CG15" s="76"/>
      <c r="CH15" s="77"/>
      <c r="CI15" s="78"/>
      <c r="CJ15" s="79"/>
      <c r="CO15" s="77"/>
    </row>
    <row r="16" spans="1:93" s="72" customFormat="1" x14ac:dyDescent="0.3">
      <c r="A16" s="72">
        <v>60</v>
      </c>
      <c r="B16" s="72">
        <v>2</v>
      </c>
      <c r="D16" s="72" t="s">
        <v>19</v>
      </c>
      <c r="E16" s="73">
        <v>3716</v>
      </c>
      <c r="F16" s="73">
        <v>117.6</v>
      </c>
      <c r="G16" s="73">
        <v>861</v>
      </c>
      <c r="H16" s="73">
        <v>276</v>
      </c>
      <c r="I16" s="73">
        <v>540</v>
      </c>
      <c r="J16" s="73">
        <v>174.4</v>
      </c>
      <c r="K16" s="73">
        <v>7.3333333333333304</v>
      </c>
      <c r="L16" s="73">
        <v>117.333333333333</v>
      </c>
      <c r="M16" s="73">
        <v>674</v>
      </c>
      <c r="N16" s="73">
        <v>1765</v>
      </c>
      <c r="O16" s="73">
        <v>3570</v>
      </c>
      <c r="P16" s="73">
        <v>240</v>
      </c>
      <c r="Q16" s="73">
        <v>134.4</v>
      </c>
      <c r="R16" s="73">
        <v>5908</v>
      </c>
      <c r="S16" s="73">
        <v>5908</v>
      </c>
      <c r="T16" s="73">
        <v>78</v>
      </c>
      <c r="U16" s="73">
        <v>10000</v>
      </c>
      <c r="V16" s="73">
        <v>57</v>
      </c>
      <c r="W16" s="73">
        <v>47</v>
      </c>
      <c r="X16" s="73">
        <v>10</v>
      </c>
      <c r="Y16" s="73">
        <v>3656</v>
      </c>
      <c r="Z16" s="73">
        <v>3656</v>
      </c>
      <c r="AA16" s="73">
        <v>0</v>
      </c>
      <c r="AB16" s="73">
        <v>0</v>
      </c>
      <c r="AC16" s="73">
        <v>0</v>
      </c>
      <c r="AD16" s="73">
        <v>932.28</v>
      </c>
      <c r="AE16" s="73">
        <v>0</v>
      </c>
      <c r="AF16" s="73">
        <v>1042</v>
      </c>
      <c r="AG16" s="73">
        <v>646.854660875376</v>
      </c>
      <c r="AH16" s="73">
        <v>4</v>
      </c>
      <c r="AI16" s="73">
        <v>604</v>
      </c>
      <c r="AJ16" s="73">
        <v>1</v>
      </c>
      <c r="AK16" s="73">
        <v>0</v>
      </c>
      <c r="AL16" s="73">
        <v>0</v>
      </c>
      <c r="AM16" s="73">
        <v>0</v>
      </c>
      <c r="AN16" s="73">
        <v>10</v>
      </c>
      <c r="AO16" s="73"/>
      <c r="AP16" s="73">
        <v>82</v>
      </c>
      <c r="AQ16" s="73">
        <v>4</v>
      </c>
      <c r="AR16" s="73">
        <v>53.591999999999999</v>
      </c>
      <c r="AS16" s="74">
        <v>0</v>
      </c>
      <c r="AT16" s="73">
        <v>3</v>
      </c>
      <c r="AU16" s="73">
        <v>987.24</v>
      </c>
      <c r="AV16" s="73">
        <v>195.44</v>
      </c>
      <c r="AW16" s="73">
        <v>34.5134117647059</v>
      </c>
      <c r="AX16" s="73">
        <v>27</v>
      </c>
      <c r="AY16" s="73">
        <v>2.3333333333333299</v>
      </c>
      <c r="AZ16" s="73">
        <v>1</v>
      </c>
      <c r="BA16" s="73">
        <v>110</v>
      </c>
      <c r="BB16" s="73">
        <v>27</v>
      </c>
      <c r="BC16" s="73">
        <v>545.55291042744398</v>
      </c>
      <c r="BD16" s="73">
        <v>1.7999999999999999E-2</v>
      </c>
      <c r="BE16" s="73">
        <v>2855</v>
      </c>
      <c r="BF16" s="73">
        <v>506</v>
      </c>
      <c r="BG16" s="73">
        <v>79</v>
      </c>
      <c r="BH16" s="73">
        <v>108</v>
      </c>
      <c r="BI16" s="73">
        <v>93</v>
      </c>
      <c r="BJ16" s="73">
        <v>40</v>
      </c>
      <c r="BK16" s="73">
        <v>15.217067833698</v>
      </c>
      <c r="BL16" s="73">
        <v>8.8249452954048095</v>
      </c>
      <c r="BM16" s="73">
        <v>2.38512035010941</v>
      </c>
      <c r="BN16" s="73">
        <v>181.19200000000001</v>
      </c>
      <c r="BO16" s="73">
        <v>105.08</v>
      </c>
      <c r="BP16" s="73">
        <v>28.4</v>
      </c>
      <c r="BQ16" s="73">
        <v>1985</v>
      </c>
      <c r="BR16" s="73">
        <v>696</v>
      </c>
      <c r="BS16" s="73">
        <v>0</v>
      </c>
      <c r="BT16" s="73">
        <v>3</v>
      </c>
      <c r="BU16" s="73">
        <v>47</v>
      </c>
      <c r="BV16" s="73">
        <v>10</v>
      </c>
      <c r="BW16" s="73">
        <v>0</v>
      </c>
      <c r="BX16" s="73">
        <v>0</v>
      </c>
      <c r="BY16" s="75">
        <v>2.41883E-4</v>
      </c>
      <c r="BZ16" s="75">
        <v>2.4516999999999999E-5</v>
      </c>
      <c r="CA16" s="72">
        <v>0</v>
      </c>
      <c r="CG16" s="76"/>
      <c r="CH16" s="77"/>
      <c r="CI16" s="78"/>
      <c r="CJ16" s="79"/>
      <c r="CO16" s="77"/>
    </row>
    <row r="17" spans="1:93" s="72" customFormat="1" x14ac:dyDescent="0.3">
      <c r="A17" s="72">
        <v>1891</v>
      </c>
      <c r="B17" s="72">
        <v>2</v>
      </c>
      <c r="D17" s="72" t="s">
        <v>70</v>
      </c>
      <c r="E17" s="73">
        <v>18922</v>
      </c>
      <c r="F17" s="73">
        <v>175.35</v>
      </c>
      <c r="G17" s="73">
        <v>4228</v>
      </c>
      <c r="H17" s="73">
        <v>1363</v>
      </c>
      <c r="I17" s="73">
        <v>2819</v>
      </c>
      <c r="J17" s="73">
        <v>1980.2</v>
      </c>
      <c r="K17" s="73">
        <v>446.66666666666703</v>
      </c>
      <c r="L17" s="73">
        <v>1501.6666666666699</v>
      </c>
      <c r="M17" s="73">
        <v>2292</v>
      </c>
      <c r="N17" s="73">
        <v>8181</v>
      </c>
      <c r="O17" s="73">
        <v>18350</v>
      </c>
      <c r="P17" s="73">
        <v>5760</v>
      </c>
      <c r="Q17" s="73">
        <v>0</v>
      </c>
      <c r="R17" s="73">
        <v>8456</v>
      </c>
      <c r="S17" s="73">
        <v>8456</v>
      </c>
      <c r="T17" s="73">
        <v>297</v>
      </c>
      <c r="U17" s="73">
        <v>0</v>
      </c>
      <c r="V17" s="73">
        <v>163</v>
      </c>
      <c r="W17" s="73">
        <v>115</v>
      </c>
      <c r="X17" s="73">
        <v>48</v>
      </c>
      <c r="Y17" s="73">
        <v>8388</v>
      </c>
      <c r="Z17" s="73">
        <v>8388</v>
      </c>
      <c r="AA17" s="73">
        <v>0</v>
      </c>
      <c r="AB17" s="73">
        <v>0</v>
      </c>
      <c r="AC17" s="73">
        <v>0</v>
      </c>
      <c r="AD17" s="73">
        <v>3791.3760000000002</v>
      </c>
      <c r="AE17" s="73">
        <v>0</v>
      </c>
      <c r="AF17" s="73">
        <v>2553</v>
      </c>
      <c r="AG17" s="73">
        <v>5519.0067405461004</v>
      </c>
      <c r="AH17" s="73">
        <v>9</v>
      </c>
      <c r="AI17" s="73">
        <v>1677</v>
      </c>
      <c r="AJ17" s="73">
        <v>1</v>
      </c>
      <c r="AK17" s="73">
        <v>0</v>
      </c>
      <c r="AL17" s="73">
        <v>190</v>
      </c>
      <c r="AM17" s="73">
        <v>0</v>
      </c>
      <c r="AN17" s="73">
        <v>57</v>
      </c>
      <c r="AO17" s="73"/>
      <c r="AP17" s="73">
        <v>435</v>
      </c>
      <c r="AQ17" s="73">
        <v>9</v>
      </c>
      <c r="AR17" s="73">
        <v>436.16399999999999</v>
      </c>
      <c r="AS17" s="74">
        <v>58</v>
      </c>
      <c r="AT17" s="73">
        <v>51</v>
      </c>
      <c r="AU17" s="73">
        <v>4202.28</v>
      </c>
      <c r="AV17" s="73">
        <v>1037.92</v>
      </c>
      <c r="AW17" s="73">
        <v>193.03225939722299</v>
      </c>
      <c r="AX17" s="73">
        <v>170</v>
      </c>
      <c r="AY17" s="73">
        <v>95.3333333333333</v>
      </c>
      <c r="AZ17" s="73">
        <v>93.3333333333333</v>
      </c>
      <c r="BA17" s="73">
        <v>1055</v>
      </c>
      <c r="BB17" s="73">
        <v>374</v>
      </c>
      <c r="BC17" s="73">
        <v>3751.041762934</v>
      </c>
      <c r="BD17" s="73">
        <v>1.4139999999999999</v>
      </c>
      <c r="BE17" s="73">
        <v>14694</v>
      </c>
      <c r="BF17" s="73">
        <v>2398</v>
      </c>
      <c r="BG17" s="73">
        <v>467</v>
      </c>
      <c r="BH17" s="73">
        <v>461</v>
      </c>
      <c r="BI17" s="73">
        <v>449</v>
      </c>
      <c r="BJ17" s="73">
        <v>206</v>
      </c>
      <c r="BK17" s="73">
        <v>344.90608011444903</v>
      </c>
      <c r="BL17" s="73">
        <v>218.841845493562</v>
      </c>
      <c r="BM17" s="73">
        <v>61.379589890319501</v>
      </c>
      <c r="BN17" s="73">
        <v>889.60289999999998</v>
      </c>
      <c r="BO17" s="73">
        <v>564.45029999999997</v>
      </c>
      <c r="BP17" s="73">
        <v>158.31399999999999</v>
      </c>
      <c r="BQ17" s="73">
        <v>25575</v>
      </c>
      <c r="BR17" s="73">
        <v>3826</v>
      </c>
      <c r="BS17" s="73">
        <v>0</v>
      </c>
      <c r="BT17" s="73">
        <v>3</v>
      </c>
      <c r="BU17" s="73">
        <v>115</v>
      </c>
      <c r="BV17" s="73">
        <v>48</v>
      </c>
      <c r="BW17" s="73">
        <v>0</v>
      </c>
      <c r="BX17" s="73">
        <v>573</v>
      </c>
      <c r="BY17" s="75">
        <v>6.2478900000000005E-4</v>
      </c>
      <c r="BZ17" s="75">
        <v>1.8494799999999999E-4</v>
      </c>
      <c r="CA17" s="72">
        <v>0</v>
      </c>
      <c r="CG17" s="76"/>
      <c r="CH17" s="77"/>
      <c r="CI17" s="78"/>
      <c r="CJ17" s="79"/>
      <c r="CO17" s="77"/>
    </row>
    <row r="18" spans="1:93" s="72" customFormat="1" x14ac:dyDescent="0.3">
      <c r="A18" s="72">
        <v>1940</v>
      </c>
      <c r="B18" s="72">
        <v>2</v>
      </c>
      <c r="D18" s="72" t="s">
        <v>72</v>
      </c>
      <c r="E18" s="73">
        <v>51564</v>
      </c>
      <c r="F18" s="73">
        <v>719.6</v>
      </c>
      <c r="G18" s="73">
        <v>12034</v>
      </c>
      <c r="H18" s="73">
        <v>3864</v>
      </c>
      <c r="I18" s="73">
        <v>6732</v>
      </c>
      <c r="J18" s="73">
        <v>4210.3</v>
      </c>
      <c r="K18" s="73">
        <v>787.33333333333303</v>
      </c>
      <c r="L18" s="73">
        <v>2551.3333333333298</v>
      </c>
      <c r="M18" s="73">
        <v>6979</v>
      </c>
      <c r="N18" s="73">
        <v>22998</v>
      </c>
      <c r="O18" s="73">
        <v>48500</v>
      </c>
      <c r="P18" s="73">
        <v>27570</v>
      </c>
      <c r="Q18" s="73">
        <v>1016</v>
      </c>
      <c r="R18" s="73">
        <v>35105</v>
      </c>
      <c r="S18" s="73">
        <v>35105</v>
      </c>
      <c r="T18" s="73">
        <v>6711</v>
      </c>
      <c r="U18" s="73">
        <v>10000</v>
      </c>
      <c r="V18" s="73">
        <v>554</v>
      </c>
      <c r="W18" s="73">
        <v>342</v>
      </c>
      <c r="X18" s="73">
        <v>211</v>
      </c>
      <c r="Y18" s="73">
        <v>25217</v>
      </c>
      <c r="Z18" s="73">
        <v>25217</v>
      </c>
      <c r="AA18" s="73">
        <v>0</v>
      </c>
      <c r="AB18" s="73">
        <v>0</v>
      </c>
      <c r="AC18" s="73">
        <v>1450</v>
      </c>
      <c r="AD18" s="73">
        <v>13970.218000000001</v>
      </c>
      <c r="AE18" s="73">
        <v>0</v>
      </c>
      <c r="AF18" s="73">
        <v>14217</v>
      </c>
      <c r="AG18" s="73">
        <v>17531.217428735399</v>
      </c>
      <c r="AH18" s="73">
        <v>43</v>
      </c>
      <c r="AI18" s="73">
        <v>6710</v>
      </c>
      <c r="AJ18" s="73">
        <v>1</v>
      </c>
      <c r="AK18" s="73">
        <v>0</v>
      </c>
      <c r="AL18" s="73">
        <v>920</v>
      </c>
      <c r="AM18" s="73">
        <v>0</v>
      </c>
      <c r="AN18" s="73">
        <v>40</v>
      </c>
      <c r="AO18" s="73"/>
      <c r="AP18" s="73">
        <v>1252</v>
      </c>
      <c r="AQ18" s="73">
        <v>43</v>
      </c>
      <c r="AR18" s="73">
        <v>897.68799999999999</v>
      </c>
      <c r="AS18" s="74">
        <v>125</v>
      </c>
      <c r="AT18" s="73">
        <v>106</v>
      </c>
      <c r="AU18" s="73">
        <v>14227.2</v>
      </c>
      <c r="AV18" s="73">
        <v>3299.49</v>
      </c>
      <c r="AW18" s="73">
        <v>344.20844865429802</v>
      </c>
      <c r="AX18" s="73">
        <v>504</v>
      </c>
      <c r="AY18" s="73">
        <v>213.666666666667</v>
      </c>
      <c r="AZ18" s="73">
        <v>175.666666666667</v>
      </c>
      <c r="BA18" s="73">
        <v>1764</v>
      </c>
      <c r="BB18" s="73">
        <v>580</v>
      </c>
      <c r="BC18" s="73">
        <v>7769.59093136302</v>
      </c>
      <c r="BD18" s="73">
        <v>1.7709999999999999</v>
      </c>
      <c r="BE18" s="73">
        <v>39530</v>
      </c>
      <c r="BF18" s="73">
        <v>6860</v>
      </c>
      <c r="BG18" s="73">
        <v>1310</v>
      </c>
      <c r="BH18" s="73">
        <v>1249</v>
      </c>
      <c r="BI18" s="73">
        <v>1194</v>
      </c>
      <c r="BJ18" s="73">
        <v>671</v>
      </c>
      <c r="BK18" s="73">
        <v>700.24182892493195</v>
      </c>
      <c r="BL18" s="73">
        <v>417.23994527501299</v>
      </c>
      <c r="BM18" s="73">
        <v>150.60041242019301</v>
      </c>
      <c r="BN18" s="73">
        <v>2020.2498000000001</v>
      </c>
      <c r="BO18" s="73">
        <v>1203.7683</v>
      </c>
      <c r="BP18" s="73">
        <v>434.49340000000001</v>
      </c>
      <c r="BQ18" s="73">
        <v>38648</v>
      </c>
      <c r="BR18" s="73">
        <v>10201</v>
      </c>
      <c r="BS18" s="73">
        <v>0</v>
      </c>
      <c r="BT18" s="73">
        <v>11</v>
      </c>
      <c r="BU18" s="73">
        <v>342</v>
      </c>
      <c r="BV18" s="73">
        <v>211</v>
      </c>
      <c r="BW18" s="73">
        <v>5</v>
      </c>
      <c r="BX18" s="73">
        <v>1818</v>
      </c>
      <c r="BY18" s="75">
        <v>1.7896570000000001E-3</v>
      </c>
      <c r="BZ18" s="75">
        <v>5.3733600000000002E-4</v>
      </c>
      <c r="CA18" s="72">
        <v>0</v>
      </c>
      <c r="CG18" s="76"/>
      <c r="CH18" s="77"/>
      <c r="CI18" s="78"/>
      <c r="CJ18" s="79"/>
      <c r="CO18" s="77"/>
    </row>
    <row r="19" spans="1:93" s="72" customFormat="1" x14ac:dyDescent="0.3">
      <c r="A19" s="72">
        <v>72</v>
      </c>
      <c r="B19" s="72">
        <v>2</v>
      </c>
      <c r="D19" s="72" t="s">
        <v>126</v>
      </c>
      <c r="E19" s="73">
        <v>15722</v>
      </c>
      <c r="F19" s="73">
        <v>279.3</v>
      </c>
      <c r="G19" s="73">
        <v>3997</v>
      </c>
      <c r="H19" s="73">
        <v>1309</v>
      </c>
      <c r="I19" s="73">
        <v>2850</v>
      </c>
      <c r="J19" s="73">
        <v>2051.5</v>
      </c>
      <c r="K19" s="73">
        <v>513.33333333333303</v>
      </c>
      <c r="L19" s="73">
        <v>1202.3333333333301</v>
      </c>
      <c r="M19" s="73">
        <v>2960</v>
      </c>
      <c r="N19" s="73">
        <v>7729</v>
      </c>
      <c r="O19" s="73">
        <v>17180</v>
      </c>
      <c r="P19" s="73">
        <v>16600</v>
      </c>
      <c r="Q19" s="73">
        <v>981.6</v>
      </c>
      <c r="R19" s="73">
        <v>2494</v>
      </c>
      <c r="S19" s="73">
        <v>2518.94</v>
      </c>
      <c r="T19" s="73">
        <v>169</v>
      </c>
      <c r="U19" s="73">
        <v>10000</v>
      </c>
      <c r="V19" s="73">
        <v>123</v>
      </c>
      <c r="W19" s="73">
        <v>94.94</v>
      </c>
      <c r="X19" s="73">
        <v>28.28</v>
      </c>
      <c r="Y19" s="73">
        <v>7985</v>
      </c>
      <c r="Z19" s="73">
        <v>8064.85</v>
      </c>
      <c r="AA19" s="73">
        <v>45</v>
      </c>
      <c r="AB19" s="73">
        <v>0</v>
      </c>
      <c r="AC19" s="73">
        <v>6000</v>
      </c>
      <c r="AD19" s="73">
        <v>8543.9500000000007</v>
      </c>
      <c r="AE19" s="73">
        <v>0</v>
      </c>
      <c r="AF19" s="73">
        <v>1309.97</v>
      </c>
      <c r="AG19" s="73">
        <v>7948.5543597446504</v>
      </c>
      <c r="AH19" s="73">
        <v>2.02</v>
      </c>
      <c r="AI19" s="73">
        <v>1716</v>
      </c>
      <c r="AJ19" s="73">
        <v>1</v>
      </c>
      <c r="AK19" s="73">
        <v>0</v>
      </c>
      <c r="AL19" s="73">
        <v>385</v>
      </c>
      <c r="AM19" s="73">
        <v>0</v>
      </c>
      <c r="AN19" s="73">
        <v>21</v>
      </c>
      <c r="AO19" s="73"/>
      <c r="AP19" s="73">
        <v>566</v>
      </c>
      <c r="AQ19" s="73">
        <v>2</v>
      </c>
      <c r="AR19" s="73">
        <v>459</v>
      </c>
      <c r="AS19" s="74">
        <v>46</v>
      </c>
      <c r="AT19" s="73">
        <v>25</v>
      </c>
      <c r="AU19" s="73">
        <v>4041.36</v>
      </c>
      <c r="AV19" s="73">
        <v>807</v>
      </c>
      <c r="AW19" s="73">
        <v>174.30337078651701</v>
      </c>
      <c r="AX19" s="73">
        <v>211</v>
      </c>
      <c r="AY19" s="73">
        <v>123.333333333333</v>
      </c>
      <c r="AZ19" s="73">
        <v>118</v>
      </c>
      <c r="BA19" s="73">
        <v>689</v>
      </c>
      <c r="BB19" s="73">
        <v>195</v>
      </c>
      <c r="BC19" s="73">
        <v>3195.72248254855</v>
      </c>
      <c r="BD19" s="73">
        <v>1.597</v>
      </c>
      <c r="BE19" s="73">
        <v>11725</v>
      </c>
      <c r="BF19" s="73">
        <v>2299</v>
      </c>
      <c r="BG19" s="73">
        <v>389</v>
      </c>
      <c r="BH19" s="73">
        <v>567</v>
      </c>
      <c r="BI19" s="73">
        <v>435</v>
      </c>
      <c r="BJ19" s="73">
        <v>187</v>
      </c>
      <c r="BK19" s="73">
        <v>365.59605510331897</v>
      </c>
      <c r="BL19" s="73">
        <v>229.42886662492199</v>
      </c>
      <c r="BM19" s="73">
        <v>63.715967438947999</v>
      </c>
      <c r="BN19" s="73">
        <v>844.12360000000001</v>
      </c>
      <c r="BO19" s="73">
        <v>529.72760000000005</v>
      </c>
      <c r="BP19" s="73">
        <v>147.11359999999999</v>
      </c>
      <c r="BQ19" s="73">
        <v>13230</v>
      </c>
      <c r="BR19" s="73">
        <v>3000</v>
      </c>
      <c r="BS19" s="73">
        <v>0</v>
      </c>
      <c r="BT19" s="73">
        <v>1</v>
      </c>
      <c r="BU19" s="73">
        <v>94</v>
      </c>
      <c r="BV19" s="73">
        <v>28</v>
      </c>
      <c r="BW19" s="73">
        <v>0</v>
      </c>
      <c r="BX19" s="73">
        <v>2541</v>
      </c>
      <c r="BY19" s="75">
        <v>1.659235E-3</v>
      </c>
      <c r="BZ19" s="75">
        <v>7.3000799999999998E-4</v>
      </c>
      <c r="CA19" s="72">
        <v>2541</v>
      </c>
      <c r="CG19" s="76"/>
      <c r="CH19" s="77"/>
      <c r="CI19" s="78"/>
      <c r="CJ19" s="79"/>
      <c r="CO19" s="77"/>
    </row>
    <row r="20" spans="1:93" s="72" customFormat="1" x14ac:dyDescent="0.3">
      <c r="A20" s="72">
        <v>74</v>
      </c>
      <c r="B20" s="72">
        <v>2</v>
      </c>
      <c r="D20" s="72" t="s">
        <v>131</v>
      </c>
      <c r="E20" s="73">
        <v>50493</v>
      </c>
      <c r="F20" s="73">
        <v>844.55</v>
      </c>
      <c r="G20" s="73">
        <v>11010</v>
      </c>
      <c r="H20" s="73">
        <v>3655</v>
      </c>
      <c r="I20" s="73">
        <v>7767</v>
      </c>
      <c r="J20" s="73">
        <v>5361.9</v>
      </c>
      <c r="K20" s="73">
        <v>1257.3333333333301</v>
      </c>
      <c r="L20" s="73">
        <v>3604.3333333333298</v>
      </c>
      <c r="M20" s="73">
        <v>8261</v>
      </c>
      <c r="N20" s="73">
        <v>23544</v>
      </c>
      <c r="O20" s="73">
        <v>53020</v>
      </c>
      <c r="P20" s="73">
        <v>53480</v>
      </c>
      <c r="Q20" s="73">
        <v>2956</v>
      </c>
      <c r="R20" s="73">
        <v>18983</v>
      </c>
      <c r="S20" s="73">
        <v>18983</v>
      </c>
      <c r="T20" s="73">
        <v>833</v>
      </c>
      <c r="U20" s="73">
        <v>0</v>
      </c>
      <c r="V20" s="73">
        <v>465</v>
      </c>
      <c r="W20" s="73">
        <v>309</v>
      </c>
      <c r="X20" s="73">
        <v>155</v>
      </c>
      <c r="Y20" s="73">
        <v>24051</v>
      </c>
      <c r="Z20" s="73">
        <v>24051</v>
      </c>
      <c r="AA20" s="73">
        <v>0</v>
      </c>
      <c r="AB20" s="73">
        <v>0</v>
      </c>
      <c r="AC20" s="73">
        <v>2300</v>
      </c>
      <c r="AD20" s="73">
        <v>26239.641</v>
      </c>
      <c r="AE20" s="73">
        <v>0</v>
      </c>
      <c r="AF20" s="73">
        <v>9447</v>
      </c>
      <c r="AG20" s="73">
        <v>24326.638625353298</v>
      </c>
      <c r="AH20" s="73">
        <v>23</v>
      </c>
      <c r="AI20" s="73">
        <v>5881</v>
      </c>
      <c r="AJ20" s="73">
        <v>1</v>
      </c>
      <c r="AK20" s="73">
        <v>0</v>
      </c>
      <c r="AL20" s="73">
        <v>1850</v>
      </c>
      <c r="AM20" s="73">
        <v>0</v>
      </c>
      <c r="AN20" s="73">
        <v>76</v>
      </c>
      <c r="AO20" s="73"/>
      <c r="AP20" s="73">
        <v>1645</v>
      </c>
      <c r="AQ20" s="73">
        <v>23</v>
      </c>
      <c r="AR20" s="73">
        <v>1065.5060000000001</v>
      </c>
      <c r="AS20" s="74">
        <v>119</v>
      </c>
      <c r="AT20" s="73">
        <v>109</v>
      </c>
      <c r="AU20" s="73">
        <v>14194.9</v>
      </c>
      <c r="AV20" s="73">
        <v>3310.8</v>
      </c>
      <c r="AW20" s="73">
        <v>384.64769477278702</v>
      </c>
      <c r="AX20" s="73">
        <v>645</v>
      </c>
      <c r="AY20" s="73">
        <v>295</v>
      </c>
      <c r="AZ20" s="73">
        <v>279.33333333333297</v>
      </c>
      <c r="BA20" s="73">
        <v>2347</v>
      </c>
      <c r="BB20" s="73">
        <v>882</v>
      </c>
      <c r="BC20" s="73">
        <v>8187.4273410669202</v>
      </c>
      <c r="BD20" s="73">
        <v>3.718</v>
      </c>
      <c r="BE20" s="73">
        <v>39483</v>
      </c>
      <c r="BF20" s="73">
        <v>5991</v>
      </c>
      <c r="BG20" s="73">
        <v>1364</v>
      </c>
      <c r="BH20" s="73">
        <v>1294</v>
      </c>
      <c r="BI20" s="73">
        <v>1238</v>
      </c>
      <c r="BJ20" s="73">
        <v>723</v>
      </c>
      <c r="BK20" s="73">
        <v>839.81029063240601</v>
      </c>
      <c r="BL20" s="73">
        <v>540.62648122739199</v>
      </c>
      <c r="BM20" s="73">
        <v>212.014756143196</v>
      </c>
      <c r="BN20" s="73">
        <v>1895.1777</v>
      </c>
      <c r="BO20" s="73">
        <v>1220.0174999999999</v>
      </c>
      <c r="BP20" s="73">
        <v>478.44810000000001</v>
      </c>
      <c r="BQ20" s="73">
        <v>22867</v>
      </c>
      <c r="BR20" s="73">
        <v>9958</v>
      </c>
      <c r="BS20" s="73">
        <v>0</v>
      </c>
      <c r="BT20" s="73">
        <v>5</v>
      </c>
      <c r="BU20" s="73">
        <v>309</v>
      </c>
      <c r="BV20" s="73">
        <v>155</v>
      </c>
      <c r="BW20" s="73">
        <v>9</v>
      </c>
      <c r="BX20" s="73">
        <v>2234</v>
      </c>
      <c r="BY20" s="75">
        <v>2.0498500000000002E-3</v>
      </c>
      <c r="BZ20" s="75">
        <v>1.6584799999999999E-3</v>
      </c>
      <c r="CA20" s="72">
        <v>1600</v>
      </c>
      <c r="CG20" s="76"/>
      <c r="CH20" s="77"/>
      <c r="CI20" s="78"/>
      <c r="CJ20" s="79"/>
      <c r="CO20" s="77"/>
    </row>
    <row r="21" spans="1:93" s="72" customFormat="1" x14ac:dyDescent="0.3">
      <c r="A21" s="72">
        <v>80</v>
      </c>
      <c r="B21" s="72">
        <v>2</v>
      </c>
      <c r="D21" s="72" t="s">
        <v>172</v>
      </c>
      <c r="E21" s="73">
        <v>124084</v>
      </c>
      <c r="F21" s="73">
        <v>1885.45</v>
      </c>
      <c r="G21" s="73">
        <v>23117</v>
      </c>
      <c r="H21" s="73">
        <v>7163</v>
      </c>
      <c r="I21" s="73">
        <v>21771</v>
      </c>
      <c r="J21" s="73">
        <v>15239.5</v>
      </c>
      <c r="K21" s="73">
        <v>5680</v>
      </c>
      <c r="L21" s="73">
        <v>11426</v>
      </c>
      <c r="M21" s="73">
        <v>29791</v>
      </c>
      <c r="N21" s="73">
        <v>65235</v>
      </c>
      <c r="O21" s="73">
        <v>136580</v>
      </c>
      <c r="P21" s="73">
        <v>212970</v>
      </c>
      <c r="Q21" s="73">
        <v>5736.8</v>
      </c>
      <c r="R21" s="73">
        <v>23809</v>
      </c>
      <c r="S21" s="73">
        <v>25951.81</v>
      </c>
      <c r="T21" s="73">
        <v>1753</v>
      </c>
      <c r="U21" s="73">
        <v>0</v>
      </c>
      <c r="V21" s="73">
        <v>800</v>
      </c>
      <c r="W21" s="73">
        <v>768.4</v>
      </c>
      <c r="X21" s="73">
        <v>129.6</v>
      </c>
      <c r="Y21" s="73">
        <v>65315</v>
      </c>
      <c r="Z21" s="73">
        <v>73805.95</v>
      </c>
      <c r="AA21" s="73">
        <v>44</v>
      </c>
      <c r="AB21" s="73">
        <v>0</v>
      </c>
      <c r="AC21" s="73">
        <v>7250</v>
      </c>
      <c r="AD21" s="73">
        <v>140492.565</v>
      </c>
      <c r="AE21" s="73">
        <v>0</v>
      </c>
      <c r="AF21" s="73">
        <v>12715.94</v>
      </c>
      <c r="AG21" s="73">
        <v>74382.537770127499</v>
      </c>
      <c r="AH21" s="73">
        <v>25.92</v>
      </c>
      <c r="AI21" s="73">
        <v>12701</v>
      </c>
      <c r="AJ21" s="73">
        <v>1</v>
      </c>
      <c r="AK21" s="73">
        <v>0</v>
      </c>
      <c r="AL21" s="73">
        <v>5635</v>
      </c>
      <c r="AM21" s="73">
        <v>0</v>
      </c>
      <c r="AN21" s="73">
        <v>131</v>
      </c>
      <c r="AO21" s="73"/>
      <c r="AP21" s="73">
        <v>4712</v>
      </c>
      <c r="AQ21" s="73">
        <v>24</v>
      </c>
      <c r="AR21" s="73">
        <v>3727.02</v>
      </c>
      <c r="AS21" s="74">
        <v>189</v>
      </c>
      <c r="AT21" s="73">
        <v>182</v>
      </c>
      <c r="AU21" s="73">
        <v>32935.760000000002</v>
      </c>
      <c r="AV21" s="73">
        <v>7029</v>
      </c>
      <c r="AW21" s="73">
        <v>1374.5869420392701</v>
      </c>
      <c r="AX21" s="73">
        <v>1759</v>
      </c>
      <c r="AY21" s="73">
        <v>1289</v>
      </c>
      <c r="AZ21" s="73">
        <v>1163.6666666666699</v>
      </c>
      <c r="BA21" s="73">
        <v>5746</v>
      </c>
      <c r="BB21" s="73">
        <v>2341</v>
      </c>
      <c r="BC21" s="73">
        <v>19695.234336309099</v>
      </c>
      <c r="BD21" s="73">
        <v>17.975999999999999</v>
      </c>
      <c r="BE21" s="73">
        <v>100967</v>
      </c>
      <c r="BF21" s="73">
        <v>13283</v>
      </c>
      <c r="BG21" s="73">
        <v>2671</v>
      </c>
      <c r="BH21" s="73">
        <v>3643</v>
      </c>
      <c r="BI21" s="73">
        <v>2620</v>
      </c>
      <c r="BJ21" s="73">
        <v>1461</v>
      </c>
      <c r="BK21" s="73">
        <v>2001.6791012784199</v>
      </c>
      <c r="BL21" s="73">
        <v>1147.0164893209801</v>
      </c>
      <c r="BM21" s="73">
        <v>462.21311337365103</v>
      </c>
      <c r="BN21" s="73">
        <v>4830.8348999999998</v>
      </c>
      <c r="BO21" s="73">
        <v>2768.1995999999999</v>
      </c>
      <c r="BP21" s="73">
        <v>1115.5011</v>
      </c>
      <c r="BQ21" s="73">
        <v>116004</v>
      </c>
      <c r="BR21" s="73">
        <v>22588</v>
      </c>
      <c r="BS21" s="73">
        <v>0</v>
      </c>
      <c r="BT21" s="73">
        <v>5</v>
      </c>
      <c r="BU21" s="73">
        <v>680</v>
      </c>
      <c r="BV21" s="73">
        <v>120</v>
      </c>
      <c r="BW21" s="73">
        <v>0</v>
      </c>
      <c r="BX21" s="73">
        <v>15191</v>
      </c>
      <c r="BY21" s="75">
        <v>1.8086992E-2</v>
      </c>
      <c r="BZ21" s="75">
        <v>2.1799709E-2</v>
      </c>
      <c r="CA21" s="72">
        <v>12319</v>
      </c>
      <c r="CG21" s="76"/>
      <c r="CH21" s="77"/>
      <c r="CI21" s="78"/>
      <c r="CJ21" s="79"/>
      <c r="CO21" s="77"/>
    </row>
    <row r="22" spans="1:93" s="72" customFormat="1" x14ac:dyDescent="0.3">
      <c r="A22" s="72">
        <v>1970</v>
      </c>
      <c r="B22" s="72">
        <v>2</v>
      </c>
      <c r="D22" s="72" t="s">
        <v>210</v>
      </c>
      <c r="E22" s="73">
        <v>45228</v>
      </c>
      <c r="F22" s="73">
        <v>644</v>
      </c>
      <c r="G22" s="73">
        <v>9572</v>
      </c>
      <c r="H22" s="73">
        <v>3210</v>
      </c>
      <c r="I22" s="73">
        <v>7022</v>
      </c>
      <c r="J22" s="73">
        <v>4889.5</v>
      </c>
      <c r="K22" s="73">
        <v>955</v>
      </c>
      <c r="L22" s="73">
        <v>3464</v>
      </c>
      <c r="M22" s="73">
        <v>6449</v>
      </c>
      <c r="N22" s="73">
        <v>20067</v>
      </c>
      <c r="O22" s="73">
        <v>42170</v>
      </c>
      <c r="P22" s="73">
        <v>17510</v>
      </c>
      <c r="Q22" s="73">
        <v>2041.6</v>
      </c>
      <c r="R22" s="73">
        <v>37629</v>
      </c>
      <c r="S22" s="73">
        <v>40639.32</v>
      </c>
      <c r="T22" s="73">
        <v>1794</v>
      </c>
      <c r="U22" s="73">
        <v>10000</v>
      </c>
      <c r="V22" s="73">
        <v>486</v>
      </c>
      <c r="W22" s="73">
        <v>306.02</v>
      </c>
      <c r="X22" s="73">
        <v>216</v>
      </c>
      <c r="Y22" s="73">
        <v>21325</v>
      </c>
      <c r="Z22" s="73">
        <v>22817.75</v>
      </c>
      <c r="AA22" s="73">
        <v>0</v>
      </c>
      <c r="AB22" s="73">
        <v>0</v>
      </c>
      <c r="AC22" s="73">
        <v>5350</v>
      </c>
      <c r="AD22" s="73">
        <v>9852.15</v>
      </c>
      <c r="AE22" s="73">
        <v>0</v>
      </c>
      <c r="AF22" s="73">
        <v>10409.040000000001</v>
      </c>
      <c r="AG22" s="73">
        <v>13651.6214473784</v>
      </c>
      <c r="AH22" s="73">
        <v>41.04</v>
      </c>
      <c r="AI22" s="73">
        <v>4633</v>
      </c>
      <c r="AJ22" s="73">
        <v>1</v>
      </c>
      <c r="AK22" s="73">
        <v>0</v>
      </c>
      <c r="AL22" s="73">
        <v>490</v>
      </c>
      <c r="AM22" s="73">
        <v>0</v>
      </c>
      <c r="AN22" s="73">
        <v>88</v>
      </c>
      <c r="AO22" s="73"/>
      <c r="AP22" s="73">
        <v>1250</v>
      </c>
      <c r="AQ22" s="73">
        <v>38</v>
      </c>
      <c r="AR22" s="73">
        <v>1114.864</v>
      </c>
      <c r="AS22" s="74">
        <v>130</v>
      </c>
      <c r="AT22" s="73">
        <v>72</v>
      </c>
      <c r="AU22" s="73">
        <v>10692</v>
      </c>
      <c r="AV22" s="73">
        <v>2514.81</v>
      </c>
      <c r="AW22" s="73">
        <v>524.464627155485</v>
      </c>
      <c r="AX22" s="73">
        <v>482</v>
      </c>
      <c r="AY22" s="73">
        <v>220.666666666667</v>
      </c>
      <c r="AZ22" s="73">
        <v>196.333333333333</v>
      </c>
      <c r="BA22" s="73">
        <v>2509</v>
      </c>
      <c r="BB22" s="73">
        <v>951</v>
      </c>
      <c r="BC22" s="73">
        <v>8398.0070348155205</v>
      </c>
      <c r="BD22" s="73">
        <v>2.8039999999999998</v>
      </c>
      <c r="BE22" s="73">
        <v>35656</v>
      </c>
      <c r="BF22" s="73">
        <v>5330</v>
      </c>
      <c r="BG22" s="73">
        <v>1032</v>
      </c>
      <c r="BH22" s="73">
        <v>1130</v>
      </c>
      <c r="BI22" s="73">
        <v>1074</v>
      </c>
      <c r="BJ22" s="73">
        <v>492</v>
      </c>
      <c r="BK22" s="73">
        <v>771.08504103165296</v>
      </c>
      <c r="BL22" s="73">
        <v>498.23603751465402</v>
      </c>
      <c r="BM22" s="73">
        <v>149.72302461899201</v>
      </c>
      <c r="BN22" s="73">
        <v>1994.9315999999999</v>
      </c>
      <c r="BO22" s="73">
        <v>1289.0236</v>
      </c>
      <c r="BP22" s="73">
        <v>387.3596</v>
      </c>
      <c r="BQ22" s="73">
        <v>12281</v>
      </c>
      <c r="BR22" s="73">
        <v>9448</v>
      </c>
      <c r="BS22" s="73">
        <v>0</v>
      </c>
      <c r="BT22" s="73">
        <v>9</v>
      </c>
      <c r="BU22" s="73">
        <v>286</v>
      </c>
      <c r="BV22" s="73">
        <v>200</v>
      </c>
      <c r="BW22" s="73">
        <v>22</v>
      </c>
      <c r="BX22" s="73">
        <v>1908</v>
      </c>
      <c r="BY22" s="75">
        <v>2.6534929999999998E-3</v>
      </c>
      <c r="BZ22" s="75">
        <v>6.45726E-4</v>
      </c>
      <c r="CA22" s="72">
        <v>1331</v>
      </c>
      <c r="CG22" s="76"/>
      <c r="CH22" s="77"/>
      <c r="CI22" s="78"/>
      <c r="CJ22" s="79"/>
      <c r="CO22" s="77"/>
    </row>
    <row r="23" spans="1:93" s="72" customFormat="1" x14ac:dyDescent="0.3">
      <c r="A23" s="72">
        <v>85</v>
      </c>
      <c r="B23" s="72">
        <v>2</v>
      </c>
      <c r="D23" s="72" t="s">
        <v>227</v>
      </c>
      <c r="E23" s="73">
        <v>25469</v>
      </c>
      <c r="F23" s="73">
        <v>333.2</v>
      </c>
      <c r="G23" s="73">
        <v>6133</v>
      </c>
      <c r="H23" s="73">
        <v>1948</v>
      </c>
      <c r="I23" s="73">
        <v>3986</v>
      </c>
      <c r="J23" s="73">
        <v>2754.5</v>
      </c>
      <c r="K23" s="73">
        <v>530</v>
      </c>
      <c r="L23" s="73">
        <v>1983</v>
      </c>
      <c r="M23" s="73">
        <v>3700</v>
      </c>
      <c r="N23" s="73">
        <v>11890</v>
      </c>
      <c r="O23" s="73">
        <v>23960</v>
      </c>
      <c r="P23" s="73">
        <v>9280</v>
      </c>
      <c r="Q23" s="73">
        <v>1052.8</v>
      </c>
      <c r="R23" s="73">
        <v>22333</v>
      </c>
      <c r="S23" s="73">
        <v>22333</v>
      </c>
      <c r="T23" s="73">
        <v>278</v>
      </c>
      <c r="U23" s="73">
        <v>0</v>
      </c>
      <c r="V23" s="73">
        <v>306</v>
      </c>
      <c r="W23" s="73">
        <v>163</v>
      </c>
      <c r="X23" s="73">
        <v>143</v>
      </c>
      <c r="Y23" s="73">
        <v>12315</v>
      </c>
      <c r="Z23" s="73">
        <v>12315</v>
      </c>
      <c r="AA23" s="73">
        <v>0</v>
      </c>
      <c r="AB23" s="73">
        <v>0</v>
      </c>
      <c r="AC23" s="73">
        <v>0</v>
      </c>
      <c r="AD23" s="73">
        <v>5898.8850000000002</v>
      </c>
      <c r="AE23" s="73">
        <v>0</v>
      </c>
      <c r="AF23" s="73">
        <v>4821</v>
      </c>
      <c r="AG23" s="73">
        <v>5430.3679182698697</v>
      </c>
      <c r="AH23" s="73">
        <v>18</v>
      </c>
      <c r="AI23" s="73">
        <v>2739</v>
      </c>
      <c r="AJ23" s="73">
        <v>1</v>
      </c>
      <c r="AK23" s="73">
        <v>0</v>
      </c>
      <c r="AL23" s="73">
        <v>325</v>
      </c>
      <c r="AM23" s="73">
        <v>0</v>
      </c>
      <c r="AN23" s="73">
        <v>40</v>
      </c>
      <c r="AO23" s="73"/>
      <c r="AP23" s="73">
        <v>802</v>
      </c>
      <c r="AQ23" s="73">
        <v>18</v>
      </c>
      <c r="AR23" s="73">
        <v>550.851</v>
      </c>
      <c r="AS23" s="74">
        <v>94</v>
      </c>
      <c r="AT23" s="73">
        <v>51</v>
      </c>
      <c r="AU23" s="73">
        <v>6415.35</v>
      </c>
      <c r="AV23" s="73">
        <v>1379.95</v>
      </c>
      <c r="AW23" s="73">
        <v>168.56487755102</v>
      </c>
      <c r="AX23" s="73">
        <v>324</v>
      </c>
      <c r="AY23" s="73">
        <v>133.333333333333</v>
      </c>
      <c r="AZ23" s="73">
        <v>122.333333333333</v>
      </c>
      <c r="BA23" s="73">
        <v>1453</v>
      </c>
      <c r="BB23" s="73">
        <v>644</v>
      </c>
      <c r="BC23" s="73">
        <v>4707.1850351021703</v>
      </c>
      <c r="BD23" s="73">
        <v>1.494</v>
      </c>
      <c r="BE23" s="73">
        <v>19336</v>
      </c>
      <c r="BF23" s="73">
        <v>3482</v>
      </c>
      <c r="BG23" s="73">
        <v>703</v>
      </c>
      <c r="BH23" s="73">
        <v>747</v>
      </c>
      <c r="BI23" s="73">
        <v>595</v>
      </c>
      <c r="BJ23" s="73">
        <v>382</v>
      </c>
      <c r="BK23" s="73">
        <v>485.14092570036502</v>
      </c>
      <c r="BL23" s="73">
        <v>287.86370280146201</v>
      </c>
      <c r="BM23" s="73">
        <v>112.729841656516</v>
      </c>
      <c r="BN23" s="73">
        <v>1210.9527</v>
      </c>
      <c r="BO23" s="73">
        <v>718.53210000000001</v>
      </c>
      <c r="BP23" s="73">
        <v>281.38319999999999</v>
      </c>
      <c r="BQ23" s="73">
        <v>42827</v>
      </c>
      <c r="BR23" s="73">
        <v>4629</v>
      </c>
      <c r="BS23" s="73">
        <v>0</v>
      </c>
      <c r="BT23" s="73">
        <v>5</v>
      </c>
      <c r="BU23" s="73">
        <v>163</v>
      </c>
      <c r="BV23" s="73">
        <v>143</v>
      </c>
      <c r="BW23" s="73">
        <v>0</v>
      </c>
      <c r="BX23" s="73">
        <v>0</v>
      </c>
      <c r="BY23" s="75">
        <v>8.7427000000000002E-4</v>
      </c>
      <c r="BZ23" s="75">
        <v>3.0192000000000001E-4</v>
      </c>
      <c r="CA23" s="72">
        <v>0</v>
      </c>
      <c r="CG23" s="76"/>
      <c r="CH23" s="77"/>
      <c r="CI23" s="78"/>
      <c r="CJ23" s="79"/>
      <c r="CO23" s="77"/>
    </row>
    <row r="24" spans="1:93" s="72" customFormat="1" x14ac:dyDescent="0.3">
      <c r="A24" s="72">
        <v>86</v>
      </c>
      <c r="B24" s="72">
        <v>2</v>
      </c>
      <c r="D24" s="72" t="s">
        <v>230</v>
      </c>
      <c r="E24" s="73">
        <v>29733</v>
      </c>
      <c r="F24" s="73">
        <v>389.9</v>
      </c>
      <c r="G24" s="73">
        <v>6458</v>
      </c>
      <c r="H24" s="73">
        <v>2002</v>
      </c>
      <c r="I24" s="73">
        <v>3977</v>
      </c>
      <c r="J24" s="73">
        <v>2624.9</v>
      </c>
      <c r="K24" s="73">
        <v>546.33333333333303</v>
      </c>
      <c r="L24" s="73">
        <v>1953.3333333333301</v>
      </c>
      <c r="M24" s="73">
        <v>3863</v>
      </c>
      <c r="N24" s="73">
        <v>13193</v>
      </c>
      <c r="O24" s="73">
        <v>25400</v>
      </c>
      <c r="P24" s="73">
        <v>8180</v>
      </c>
      <c r="Q24" s="73">
        <v>385.6</v>
      </c>
      <c r="R24" s="73">
        <v>22447</v>
      </c>
      <c r="S24" s="73">
        <v>22447</v>
      </c>
      <c r="T24" s="73">
        <v>318</v>
      </c>
      <c r="U24" s="73">
        <v>0</v>
      </c>
      <c r="V24" s="73">
        <v>317</v>
      </c>
      <c r="W24" s="73">
        <v>167</v>
      </c>
      <c r="X24" s="73">
        <v>150</v>
      </c>
      <c r="Y24" s="73">
        <v>13521</v>
      </c>
      <c r="Z24" s="73">
        <v>13521</v>
      </c>
      <c r="AA24" s="73">
        <v>0</v>
      </c>
      <c r="AB24" s="73">
        <v>0</v>
      </c>
      <c r="AC24" s="73">
        <v>0</v>
      </c>
      <c r="AD24" s="73">
        <v>5503.0469999999996</v>
      </c>
      <c r="AE24" s="73">
        <v>0</v>
      </c>
      <c r="AF24" s="73">
        <v>5959</v>
      </c>
      <c r="AG24" s="73">
        <v>7782.95396441906</v>
      </c>
      <c r="AH24" s="73">
        <v>22</v>
      </c>
      <c r="AI24" s="73">
        <v>3346</v>
      </c>
      <c r="AJ24" s="73">
        <v>1</v>
      </c>
      <c r="AK24" s="73">
        <v>0</v>
      </c>
      <c r="AL24" s="73">
        <v>385</v>
      </c>
      <c r="AM24" s="73">
        <v>0</v>
      </c>
      <c r="AN24" s="73">
        <v>34</v>
      </c>
      <c r="AO24" s="73"/>
      <c r="AP24" s="73">
        <v>784</v>
      </c>
      <c r="AQ24" s="73">
        <v>22</v>
      </c>
      <c r="AR24" s="73">
        <v>583.68799999999999</v>
      </c>
      <c r="AS24" s="74">
        <v>112</v>
      </c>
      <c r="AT24" s="73">
        <v>48</v>
      </c>
      <c r="AU24" s="73">
        <v>7800.84</v>
      </c>
      <c r="AV24" s="73">
        <v>1862.04</v>
      </c>
      <c r="AW24" s="73">
        <v>260.03294596988502</v>
      </c>
      <c r="AX24" s="73">
        <v>308</v>
      </c>
      <c r="AY24" s="73">
        <v>146</v>
      </c>
      <c r="AZ24" s="73">
        <v>118.666666666667</v>
      </c>
      <c r="BA24" s="73">
        <v>1407</v>
      </c>
      <c r="BB24" s="73">
        <v>614</v>
      </c>
      <c r="BC24" s="73">
        <v>4205.6544736399401</v>
      </c>
      <c r="BD24" s="73">
        <v>1.45</v>
      </c>
      <c r="BE24" s="73">
        <v>23275</v>
      </c>
      <c r="BF24" s="73">
        <v>3711</v>
      </c>
      <c r="BG24" s="73">
        <v>745</v>
      </c>
      <c r="BH24" s="73">
        <v>743</v>
      </c>
      <c r="BI24" s="73">
        <v>635</v>
      </c>
      <c r="BJ24" s="73">
        <v>373</v>
      </c>
      <c r="BK24" s="73">
        <v>436.41559056282802</v>
      </c>
      <c r="BL24" s="73">
        <v>259.75269580652298</v>
      </c>
      <c r="BM24" s="73">
        <v>100.367820427483</v>
      </c>
      <c r="BN24" s="73">
        <v>1121.0776000000001</v>
      </c>
      <c r="BO24" s="73">
        <v>667.26059999999995</v>
      </c>
      <c r="BP24" s="73">
        <v>257.8279</v>
      </c>
      <c r="BQ24" s="73">
        <v>121910</v>
      </c>
      <c r="BR24" s="73">
        <v>5956</v>
      </c>
      <c r="BS24" s="73">
        <v>0</v>
      </c>
      <c r="BT24" s="73">
        <v>5</v>
      </c>
      <c r="BU24" s="73">
        <v>167</v>
      </c>
      <c r="BV24" s="73">
        <v>150</v>
      </c>
      <c r="BW24" s="73">
        <v>0</v>
      </c>
      <c r="BX24" s="73">
        <v>652</v>
      </c>
      <c r="BY24" s="75">
        <v>9.7859300000000004E-4</v>
      </c>
      <c r="BZ24" s="75">
        <v>3.2858300000000002E-4</v>
      </c>
      <c r="CA24" s="72">
        <v>0</v>
      </c>
      <c r="CG24" s="76"/>
      <c r="CH24" s="77"/>
      <c r="CI24" s="78"/>
      <c r="CJ24" s="79"/>
      <c r="CO24" s="77"/>
    </row>
    <row r="25" spans="1:93" s="72" customFormat="1" x14ac:dyDescent="0.3">
      <c r="A25" s="72">
        <v>88</v>
      </c>
      <c r="B25" s="72">
        <v>2</v>
      </c>
      <c r="D25" s="72" t="s">
        <v>261</v>
      </c>
      <c r="E25" s="73">
        <v>947</v>
      </c>
      <c r="F25" s="73">
        <v>37.799999999999997</v>
      </c>
      <c r="G25" s="73">
        <v>272</v>
      </c>
      <c r="H25" s="73">
        <v>95</v>
      </c>
      <c r="I25" s="73">
        <v>216</v>
      </c>
      <c r="J25" s="73">
        <v>80.099999999999994</v>
      </c>
      <c r="K25" s="73">
        <v>9</v>
      </c>
      <c r="L25" s="73">
        <v>35</v>
      </c>
      <c r="M25" s="73">
        <v>278</v>
      </c>
      <c r="N25" s="73">
        <v>540</v>
      </c>
      <c r="O25" s="73">
        <v>920</v>
      </c>
      <c r="P25" s="73">
        <v>20</v>
      </c>
      <c r="Q25" s="73">
        <v>18.399999999999999</v>
      </c>
      <c r="R25" s="73">
        <v>4048</v>
      </c>
      <c r="S25" s="73">
        <v>4048</v>
      </c>
      <c r="T25" s="73">
        <v>43</v>
      </c>
      <c r="U25" s="73">
        <v>10000</v>
      </c>
      <c r="V25" s="73">
        <v>15</v>
      </c>
      <c r="W25" s="73">
        <v>12</v>
      </c>
      <c r="X25" s="73">
        <v>3</v>
      </c>
      <c r="Y25" s="73">
        <v>1359</v>
      </c>
      <c r="Z25" s="73">
        <v>1359</v>
      </c>
      <c r="AA25" s="73">
        <v>0</v>
      </c>
      <c r="AB25" s="73">
        <v>0</v>
      </c>
      <c r="AC25" s="73">
        <v>0</v>
      </c>
      <c r="AD25" s="73">
        <v>430.803</v>
      </c>
      <c r="AE25" s="73">
        <v>0</v>
      </c>
      <c r="AF25" s="73">
        <v>357</v>
      </c>
      <c r="AG25" s="73">
        <v>82.639696895624496</v>
      </c>
      <c r="AH25" s="73">
        <v>1</v>
      </c>
      <c r="AI25" s="73">
        <v>161</v>
      </c>
      <c r="AJ25" s="73">
        <v>1</v>
      </c>
      <c r="AK25" s="73">
        <v>0</v>
      </c>
      <c r="AL25" s="73">
        <v>0</v>
      </c>
      <c r="AM25" s="73">
        <v>0</v>
      </c>
      <c r="AN25" s="73">
        <v>1</v>
      </c>
      <c r="AO25" s="73"/>
      <c r="AP25" s="73">
        <v>22</v>
      </c>
      <c r="AQ25" s="73">
        <v>1</v>
      </c>
      <c r="AR25" s="73">
        <v>5.49</v>
      </c>
      <c r="AS25" s="74">
        <v>6</v>
      </c>
      <c r="AT25" s="73">
        <v>0</v>
      </c>
      <c r="AU25" s="73">
        <v>333.56</v>
      </c>
      <c r="AV25" s="73">
        <v>-25.55</v>
      </c>
      <c r="AW25" s="73">
        <v>4.4094285714285704</v>
      </c>
      <c r="AX25" s="73">
        <v>6</v>
      </c>
      <c r="AY25" s="73">
        <v>1</v>
      </c>
      <c r="AZ25" s="73">
        <v>1</v>
      </c>
      <c r="BA25" s="73">
        <v>26</v>
      </c>
      <c r="BB25" s="73">
        <v>5</v>
      </c>
      <c r="BC25" s="73">
        <v>160.544829059829</v>
      </c>
      <c r="BD25" s="73">
        <v>1.4E-2</v>
      </c>
      <c r="BE25" s="73">
        <v>675</v>
      </c>
      <c r="BF25" s="73">
        <v>150</v>
      </c>
      <c r="BG25" s="73">
        <v>27</v>
      </c>
      <c r="BH25" s="73">
        <v>55</v>
      </c>
      <c r="BI25" s="73">
        <v>31</v>
      </c>
      <c r="BJ25" s="73">
        <v>14</v>
      </c>
      <c r="BK25" s="73">
        <v>5.95298013245033</v>
      </c>
      <c r="BL25" s="73">
        <v>3.8311258278145699</v>
      </c>
      <c r="BM25" s="73">
        <v>1.3556291390728501</v>
      </c>
      <c r="BN25" s="73">
        <v>51.701900000000002</v>
      </c>
      <c r="BO25" s="73">
        <v>33.273499999999999</v>
      </c>
      <c r="BP25" s="73">
        <v>11.7737</v>
      </c>
      <c r="BQ25" s="73">
        <v>0</v>
      </c>
      <c r="BR25" s="73">
        <v>122</v>
      </c>
      <c r="BS25" s="73">
        <v>0</v>
      </c>
      <c r="BT25" s="73">
        <v>1</v>
      </c>
      <c r="BU25" s="73">
        <v>12</v>
      </c>
      <c r="BV25" s="73">
        <v>3</v>
      </c>
      <c r="BW25" s="73">
        <v>0</v>
      </c>
      <c r="BX25" s="73">
        <v>0</v>
      </c>
      <c r="BY25" s="75">
        <v>1.3294199999999999E-4</v>
      </c>
      <c r="BZ25" s="75">
        <v>1.8851E-5</v>
      </c>
      <c r="CA25" s="72">
        <v>0</v>
      </c>
      <c r="CG25" s="76"/>
      <c r="CH25" s="77"/>
      <c r="CI25" s="78"/>
      <c r="CJ25" s="79"/>
      <c r="CO25" s="77"/>
    </row>
    <row r="26" spans="1:93" s="72" customFormat="1" x14ac:dyDescent="0.3">
      <c r="A26" s="72">
        <v>90</v>
      </c>
      <c r="B26" s="72">
        <v>2</v>
      </c>
      <c r="D26" s="72" t="s">
        <v>271</v>
      </c>
      <c r="E26" s="73">
        <v>56150</v>
      </c>
      <c r="F26" s="73">
        <v>871.85</v>
      </c>
      <c r="G26" s="73">
        <v>11967</v>
      </c>
      <c r="H26" s="73">
        <v>4051</v>
      </c>
      <c r="I26" s="73">
        <v>8900</v>
      </c>
      <c r="J26" s="73">
        <v>6272.5</v>
      </c>
      <c r="K26" s="73">
        <v>1682.6666666666699</v>
      </c>
      <c r="L26" s="73">
        <v>4924.6666666666697</v>
      </c>
      <c r="M26" s="73">
        <v>9065</v>
      </c>
      <c r="N26" s="73">
        <v>26526</v>
      </c>
      <c r="O26" s="73">
        <v>63630</v>
      </c>
      <c r="P26" s="73">
        <v>79970</v>
      </c>
      <c r="Q26" s="73">
        <v>3734.4</v>
      </c>
      <c r="R26" s="73">
        <v>11702</v>
      </c>
      <c r="S26" s="73">
        <v>11702</v>
      </c>
      <c r="T26" s="73">
        <v>915</v>
      </c>
      <c r="U26" s="73">
        <v>0</v>
      </c>
      <c r="V26" s="73">
        <v>421</v>
      </c>
      <c r="W26" s="73">
        <v>336</v>
      </c>
      <c r="X26" s="73">
        <v>85</v>
      </c>
      <c r="Y26" s="73">
        <v>26275</v>
      </c>
      <c r="Z26" s="73">
        <v>26275</v>
      </c>
      <c r="AA26" s="73">
        <v>0</v>
      </c>
      <c r="AB26" s="73">
        <v>0</v>
      </c>
      <c r="AC26" s="73">
        <v>0</v>
      </c>
      <c r="AD26" s="73">
        <v>35234.775000000001</v>
      </c>
      <c r="AE26" s="73">
        <v>0</v>
      </c>
      <c r="AF26" s="73">
        <v>5540</v>
      </c>
      <c r="AG26" s="73">
        <v>24654.910042006799</v>
      </c>
      <c r="AH26" s="73">
        <v>9</v>
      </c>
      <c r="AI26" s="73">
        <v>5288</v>
      </c>
      <c r="AJ26" s="73">
        <v>1</v>
      </c>
      <c r="AK26" s="73">
        <v>0</v>
      </c>
      <c r="AL26" s="73">
        <v>1495</v>
      </c>
      <c r="AM26" s="73">
        <v>0</v>
      </c>
      <c r="AN26" s="73">
        <v>83</v>
      </c>
      <c r="AO26" s="73"/>
      <c r="AP26" s="73">
        <v>1973</v>
      </c>
      <c r="AQ26" s="73">
        <v>9</v>
      </c>
      <c r="AR26" s="73">
        <v>1462.5</v>
      </c>
      <c r="AS26" s="74">
        <v>155</v>
      </c>
      <c r="AT26" s="73">
        <v>152</v>
      </c>
      <c r="AU26" s="73">
        <v>14264.25</v>
      </c>
      <c r="AV26" s="73">
        <v>3272.4</v>
      </c>
      <c r="AW26" s="73">
        <v>733.66946944576</v>
      </c>
      <c r="AX26" s="73">
        <v>764</v>
      </c>
      <c r="AY26" s="73">
        <v>432</v>
      </c>
      <c r="AZ26" s="73">
        <v>390.33333333333297</v>
      </c>
      <c r="BA26" s="73">
        <v>3242</v>
      </c>
      <c r="BB26" s="73">
        <v>1415</v>
      </c>
      <c r="BC26" s="73">
        <v>9617.7527977403606</v>
      </c>
      <c r="BD26" s="73">
        <v>5.4180000000000001</v>
      </c>
      <c r="BE26" s="73">
        <v>44183</v>
      </c>
      <c r="BF26" s="73">
        <v>6539</v>
      </c>
      <c r="BG26" s="73">
        <v>1377</v>
      </c>
      <c r="BH26" s="73">
        <v>1514</v>
      </c>
      <c r="BI26" s="73">
        <v>1340</v>
      </c>
      <c r="BJ26" s="73">
        <v>686</v>
      </c>
      <c r="BK26" s="73">
        <v>967.552521408183</v>
      </c>
      <c r="BL26" s="73">
        <v>653.867840152236</v>
      </c>
      <c r="BM26" s="73">
        <v>220.820647002854</v>
      </c>
      <c r="BN26" s="73">
        <v>2242.9301999999998</v>
      </c>
      <c r="BO26" s="73">
        <v>1515.7626</v>
      </c>
      <c r="BP26" s="73">
        <v>511.89499999999998</v>
      </c>
      <c r="BQ26" s="73">
        <v>181197</v>
      </c>
      <c r="BR26" s="73">
        <v>11250</v>
      </c>
      <c r="BS26" s="73">
        <v>0</v>
      </c>
      <c r="BT26" s="73">
        <v>4</v>
      </c>
      <c r="BU26" s="73">
        <v>336</v>
      </c>
      <c r="BV26" s="73">
        <v>85</v>
      </c>
      <c r="BW26" s="73">
        <v>0</v>
      </c>
      <c r="BX26" s="73">
        <v>1709</v>
      </c>
      <c r="BY26" s="75">
        <v>1.34285E-3</v>
      </c>
      <c r="BZ26" s="75">
        <v>2.3469250000000001E-3</v>
      </c>
      <c r="CA26" s="72">
        <v>0</v>
      </c>
      <c r="CG26" s="76"/>
      <c r="CH26" s="77"/>
      <c r="CI26" s="78"/>
      <c r="CJ26" s="79"/>
      <c r="CO26" s="77"/>
    </row>
    <row r="27" spans="1:93" s="72" customFormat="1" x14ac:dyDescent="0.3">
      <c r="A27" s="72">
        <v>1900</v>
      </c>
      <c r="B27" s="72">
        <v>2</v>
      </c>
      <c r="D27" s="72" t="s">
        <v>282</v>
      </c>
      <c r="E27" s="73">
        <v>89987</v>
      </c>
      <c r="F27" s="73">
        <v>1388.8</v>
      </c>
      <c r="G27" s="73">
        <v>20278</v>
      </c>
      <c r="H27" s="73">
        <v>6707</v>
      </c>
      <c r="I27" s="73">
        <v>13493</v>
      </c>
      <c r="J27" s="73">
        <v>9091.2000000000007</v>
      </c>
      <c r="K27" s="73">
        <v>2190.6666666666702</v>
      </c>
      <c r="L27" s="73">
        <v>6011.6666666666697</v>
      </c>
      <c r="M27" s="73">
        <v>13982</v>
      </c>
      <c r="N27" s="73">
        <v>41544</v>
      </c>
      <c r="O27" s="73">
        <v>89840</v>
      </c>
      <c r="P27" s="73">
        <v>76730</v>
      </c>
      <c r="Q27" s="73">
        <v>4101.6000000000004</v>
      </c>
      <c r="R27" s="73">
        <v>52261</v>
      </c>
      <c r="S27" s="73">
        <v>55919.27</v>
      </c>
      <c r="T27" s="73">
        <v>5319</v>
      </c>
      <c r="U27" s="73">
        <v>10000</v>
      </c>
      <c r="V27" s="73">
        <v>891</v>
      </c>
      <c r="W27" s="73">
        <v>616.35</v>
      </c>
      <c r="X27" s="73">
        <v>325.27999999999997</v>
      </c>
      <c r="Y27" s="73">
        <v>44018</v>
      </c>
      <c r="Z27" s="73">
        <v>46218.9</v>
      </c>
      <c r="AA27" s="73">
        <v>0</v>
      </c>
      <c r="AB27" s="73">
        <v>0</v>
      </c>
      <c r="AC27" s="73">
        <v>24250</v>
      </c>
      <c r="AD27" s="73">
        <v>36887.084000000003</v>
      </c>
      <c r="AE27" s="73">
        <v>0</v>
      </c>
      <c r="AF27" s="73">
        <v>21658.94</v>
      </c>
      <c r="AG27" s="73">
        <v>34628.210345953499</v>
      </c>
      <c r="AH27" s="73">
        <v>69.55</v>
      </c>
      <c r="AI27" s="73">
        <v>10903</v>
      </c>
      <c r="AJ27" s="73">
        <v>1</v>
      </c>
      <c r="AK27" s="73">
        <v>0</v>
      </c>
      <c r="AL27" s="73">
        <v>1650</v>
      </c>
      <c r="AM27" s="73">
        <v>0</v>
      </c>
      <c r="AN27" s="73">
        <v>75</v>
      </c>
      <c r="AO27" s="73"/>
      <c r="AP27" s="73">
        <v>2615</v>
      </c>
      <c r="AQ27" s="73">
        <v>65</v>
      </c>
      <c r="AR27" s="73">
        <v>2009.3219999999999</v>
      </c>
      <c r="AS27" s="74">
        <v>265</v>
      </c>
      <c r="AT27" s="73">
        <v>200</v>
      </c>
      <c r="AU27" s="73">
        <v>24356.69</v>
      </c>
      <c r="AV27" s="73">
        <v>5672.26</v>
      </c>
      <c r="AW27" s="73">
        <v>680.82609232858101</v>
      </c>
      <c r="AX27" s="73">
        <v>1026</v>
      </c>
      <c r="AY27" s="73">
        <v>576.66666666666697</v>
      </c>
      <c r="AZ27" s="73">
        <v>495.66666666666703</v>
      </c>
      <c r="BA27" s="73">
        <v>3821</v>
      </c>
      <c r="BB27" s="73">
        <v>1448</v>
      </c>
      <c r="BC27" s="73">
        <v>14001.900965332699</v>
      </c>
      <c r="BD27" s="73">
        <v>6.4080000000000004</v>
      </c>
      <c r="BE27" s="73">
        <v>69709</v>
      </c>
      <c r="BF27" s="73">
        <v>11448</v>
      </c>
      <c r="BG27" s="73">
        <v>2123</v>
      </c>
      <c r="BH27" s="73">
        <v>2536</v>
      </c>
      <c r="BI27" s="73">
        <v>2144</v>
      </c>
      <c r="BJ27" s="73">
        <v>1097</v>
      </c>
      <c r="BK27" s="73">
        <v>1477.74855740833</v>
      </c>
      <c r="BL27" s="73">
        <v>910.19397519196696</v>
      </c>
      <c r="BM27" s="73">
        <v>309.59400245354198</v>
      </c>
      <c r="BN27" s="73">
        <v>3694.1264999999999</v>
      </c>
      <c r="BO27" s="73">
        <v>2275.3341</v>
      </c>
      <c r="BP27" s="73">
        <v>773.93370000000004</v>
      </c>
      <c r="BQ27" s="73">
        <v>93663</v>
      </c>
      <c r="BR27" s="73">
        <v>18102</v>
      </c>
      <c r="BS27" s="73">
        <v>0</v>
      </c>
      <c r="BT27" s="73">
        <v>12</v>
      </c>
      <c r="BU27" s="73">
        <v>587</v>
      </c>
      <c r="BV27" s="73">
        <v>304</v>
      </c>
      <c r="BW27" s="73">
        <v>80</v>
      </c>
      <c r="BX27" s="73">
        <v>6774</v>
      </c>
      <c r="BY27" s="75">
        <v>5.2280449999999997E-3</v>
      </c>
      <c r="BZ27" s="75">
        <v>3.1836270000000001E-3</v>
      </c>
      <c r="CA27" s="72">
        <v>6250</v>
      </c>
      <c r="CG27" s="76"/>
      <c r="CH27" s="77"/>
      <c r="CI27" s="78"/>
      <c r="CJ27" s="79"/>
      <c r="CO27" s="77"/>
    </row>
    <row r="28" spans="1:93" s="72" customFormat="1" x14ac:dyDescent="0.3">
      <c r="A28" s="72">
        <v>93</v>
      </c>
      <c r="B28" s="72">
        <v>2</v>
      </c>
      <c r="D28" s="72" t="s">
        <v>284</v>
      </c>
      <c r="E28" s="73">
        <v>4888</v>
      </c>
      <c r="F28" s="73">
        <v>168</v>
      </c>
      <c r="G28" s="73">
        <v>1154</v>
      </c>
      <c r="H28" s="73">
        <v>374</v>
      </c>
      <c r="I28" s="73">
        <v>611</v>
      </c>
      <c r="J28" s="73">
        <v>215.5</v>
      </c>
      <c r="K28" s="73">
        <v>24</v>
      </c>
      <c r="L28" s="73">
        <v>118</v>
      </c>
      <c r="M28" s="73">
        <v>1220</v>
      </c>
      <c r="N28" s="73">
        <v>2656</v>
      </c>
      <c r="O28" s="73">
        <v>4900</v>
      </c>
      <c r="P28" s="73">
        <v>1560</v>
      </c>
      <c r="Q28" s="73">
        <v>99.2</v>
      </c>
      <c r="R28" s="73">
        <v>8523</v>
      </c>
      <c r="S28" s="73">
        <v>8523</v>
      </c>
      <c r="T28" s="73">
        <v>187</v>
      </c>
      <c r="U28" s="73">
        <v>10000</v>
      </c>
      <c r="V28" s="73">
        <v>50</v>
      </c>
      <c r="W28" s="73">
        <v>43</v>
      </c>
      <c r="X28" s="73">
        <v>7</v>
      </c>
      <c r="Y28" s="73">
        <v>3955</v>
      </c>
      <c r="Z28" s="73">
        <v>3955</v>
      </c>
      <c r="AA28" s="73">
        <v>0</v>
      </c>
      <c r="AB28" s="73">
        <v>0</v>
      </c>
      <c r="AC28" s="73">
        <v>0</v>
      </c>
      <c r="AD28" s="73">
        <v>988.75</v>
      </c>
      <c r="AE28" s="73">
        <v>0</v>
      </c>
      <c r="AF28" s="73">
        <v>781</v>
      </c>
      <c r="AG28" s="73">
        <v>438.292537313433</v>
      </c>
      <c r="AH28" s="73">
        <v>9</v>
      </c>
      <c r="AI28" s="73">
        <v>858</v>
      </c>
      <c r="AJ28" s="73">
        <v>1</v>
      </c>
      <c r="AK28" s="73">
        <v>0</v>
      </c>
      <c r="AL28" s="73">
        <v>35</v>
      </c>
      <c r="AM28" s="73">
        <v>0</v>
      </c>
      <c r="AN28" s="73">
        <v>2</v>
      </c>
      <c r="AO28" s="73"/>
      <c r="AP28" s="73">
        <v>128</v>
      </c>
      <c r="AQ28" s="73">
        <v>9</v>
      </c>
      <c r="AR28" s="73">
        <v>54.515999999999998</v>
      </c>
      <c r="AS28" s="74">
        <v>5</v>
      </c>
      <c r="AT28" s="73">
        <v>0</v>
      </c>
      <c r="AU28" s="73">
        <v>1453.5</v>
      </c>
      <c r="AV28" s="73">
        <v>287.86</v>
      </c>
      <c r="AW28" s="73">
        <v>6.7686723259762296</v>
      </c>
      <c r="AX28" s="73">
        <v>39</v>
      </c>
      <c r="AY28" s="73">
        <v>1.3333333333333299</v>
      </c>
      <c r="AZ28" s="73">
        <v>1.3333333333333299</v>
      </c>
      <c r="BA28" s="73">
        <v>94</v>
      </c>
      <c r="BB28" s="73">
        <v>23</v>
      </c>
      <c r="BC28" s="73">
        <v>674.92384458077697</v>
      </c>
      <c r="BD28" s="73">
        <v>2.5000000000000001E-2</v>
      </c>
      <c r="BE28" s="73">
        <v>3734</v>
      </c>
      <c r="BF28" s="73">
        <v>662</v>
      </c>
      <c r="BG28" s="73">
        <v>118</v>
      </c>
      <c r="BH28" s="73">
        <v>166</v>
      </c>
      <c r="BI28" s="73">
        <v>127</v>
      </c>
      <c r="BJ28" s="73">
        <v>58</v>
      </c>
      <c r="BK28" s="73">
        <v>23.920227560050598</v>
      </c>
      <c r="BL28" s="73">
        <v>12.9681415929204</v>
      </c>
      <c r="BM28" s="73">
        <v>4.3590391908976001</v>
      </c>
      <c r="BN28" s="73">
        <v>188.7261</v>
      </c>
      <c r="BO28" s="73">
        <v>102.31619999999999</v>
      </c>
      <c r="BP28" s="73">
        <v>34.392000000000003</v>
      </c>
      <c r="BQ28" s="73">
        <v>2381</v>
      </c>
      <c r="BR28" s="73">
        <v>708</v>
      </c>
      <c r="BS28" s="73">
        <v>0</v>
      </c>
      <c r="BT28" s="73">
        <v>2</v>
      </c>
      <c r="BU28" s="73">
        <v>43</v>
      </c>
      <c r="BV28" s="73">
        <v>7</v>
      </c>
      <c r="BW28" s="73">
        <v>0</v>
      </c>
      <c r="BX28" s="73">
        <v>513</v>
      </c>
      <c r="BY28" s="75">
        <v>2.8645599999999998E-4</v>
      </c>
      <c r="BZ28" s="75">
        <v>5.3303000000000001E-5</v>
      </c>
      <c r="CA28" s="72">
        <v>0</v>
      </c>
      <c r="CG28" s="76"/>
      <c r="CH28" s="77"/>
      <c r="CI28" s="78"/>
      <c r="CJ28" s="79"/>
      <c r="CO28" s="77"/>
    </row>
    <row r="29" spans="1:93" s="72" customFormat="1" x14ac:dyDescent="0.3">
      <c r="A29" s="72">
        <v>737</v>
      </c>
      <c r="B29" s="72">
        <v>2</v>
      </c>
      <c r="D29" s="72" t="s">
        <v>293</v>
      </c>
      <c r="E29" s="73">
        <v>32052</v>
      </c>
      <c r="F29" s="73">
        <v>319.55</v>
      </c>
      <c r="G29" s="73">
        <v>7522</v>
      </c>
      <c r="H29" s="73">
        <v>2532</v>
      </c>
      <c r="I29" s="73">
        <v>4242</v>
      </c>
      <c r="J29" s="73">
        <v>2765.2</v>
      </c>
      <c r="K29" s="73">
        <v>505.33333333333297</v>
      </c>
      <c r="L29" s="73">
        <v>1864.3333333333301</v>
      </c>
      <c r="M29" s="73">
        <v>4227</v>
      </c>
      <c r="N29" s="73">
        <v>14468</v>
      </c>
      <c r="O29" s="73">
        <v>28890</v>
      </c>
      <c r="P29" s="73">
        <v>10800</v>
      </c>
      <c r="Q29" s="73">
        <v>1077.5999999999999</v>
      </c>
      <c r="R29" s="73">
        <v>14859</v>
      </c>
      <c r="S29" s="73">
        <v>14859</v>
      </c>
      <c r="T29" s="73">
        <v>1282</v>
      </c>
      <c r="U29" s="73">
        <v>0</v>
      </c>
      <c r="V29" s="73">
        <v>289</v>
      </c>
      <c r="W29" s="73">
        <v>194</v>
      </c>
      <c r="X29" s="73">
        <v>96</v>
      </c>
      <c r="Y29" s="73">
        <v>14768</v>
      </c>
      <c r="Z29" s="73">
        <v>14768</v>
      </c>
      <c r="AA29" s="73">
        <v>0</v>
      </c>
      <c r="AB29" s="73">
        <v>0</v>
      </c>
      <c r="AC29" s="73">
        <v>0</v>
      </c>
      <c r="AD29" s="73">
        <v>7059.1040000000003</v>
      </c>
      <c r="AE29" s="73">
        <v>0</v>
      </c>
      <c r="AF29" s="73">
        <v>5972</v>
      </c>
      <c r="AG29" s="73">
        <v>11858.9024224026</v>
      </c>
      <c r="AH29" s="73">
        <v>25</v>
      </c>
      <c r="AI29" s="73">
        <v>3069</v>
      </c>
      <c r="AJ29" s="73">
        <v>1</v>
      </c>
      <c r="AK29" s="73">
        <v>0</v>
      </c>
      <c r="AL29" s="73">
        <v>430</v>
      </c>
      <c r="AM29" s="73">
        <v>0</v>
      </c>
      <c r="AN29" s="73">
        <v>41</v>
      </c>
      <c r="AO29" s="73"/>
      <c r="AP29" s="73">
        <v>825</v>
      </c>
      <c r="AQ29" s="73">
        <v>25</v>
      </c>
      <c r="AR29" s="73">
        <v>566.28</v>
      </c>
      <c r="AS29" s="74">
        <v>53</v>
      </c>
      <c r="AT29" s="73">
        <v>112</v>
      </c>
      <c r="AU29" s="73">
        <v>8319.7900000000009</v>
      </c>
      <c r="AV29" s="73">
        <v>1975.48</v>
      </c>
      <c r="AW29" s="73">
        <v>350.83101636249199</v>
      </c>
      <c r="AX29" s="73">
        <v>313</v>
      </c>
      <c r="AY29" s="73">
        <v>126</v>
      </c>
      <c r="AZ29" s="73">
        <v>106.333333333333</v>
      </c>
      <c r="BA29" s="73">
        <v>1359</v>
      </c>
      <c r="BB29" s="73">
        <v>489</v>
      </c>
      <c r="BC29" s="73">
        <v>5403.2531403398398</v>
      </c>
      <c r="BD29" s="73">
        <v>1.575</v>
      </c>
      <c r="BE29" s="73">
        <v>24530</v>
      </c>
      <c r="BF29" s="73">
        <v>4204</v>
      </c>
      <c r="BG29" s="73">
        <v>786</v>
      </c>
      <c r="BH29" s="73">
        <v>766</v>
      </c>
      <c r="BI29" s="73">
        <v>769</v>
      </c>
      <c r="BJ29" s="73">
        <v>422</v>
      </c>
      <c r="BK29" s="73">
        <v>472.41329902491901</v>
      </c>
      <c r="BL29" s="73">
        <v>303.89488082340199</v>
      </c>
      <c r="BM29" s="73">
        <v>111.222156013001</v>
      </c>
      <c r="BN29" s="73">
        <v>1291.5237</v>
      </c>
      <c r="BO29" s="73">
        <v>830.81370000000004</v>
      </c>
      <c r="BP29" s="73">
        <v>304.0686</v>
      </c>
      <c r="BQ29" s="73">
        <v>45240</v>
      </c>
      <c r="BR29" s="73">
        <v>6435</v>
      </c>
      <c r="BS29" s="73">
        <v>0</v>
      </c>
      <c r="BT29" s="73">
        <v>7</v>
      </c>
      <c r="BU29" s="73">
        <v>194</v>
      </c>
      <c r="BV29" s="73">
        <v>96</v>
      </c>
      <c r="BW29" s="73">
        <v>0</v>
      </c>
      <c r="BX29" s="73">
        <v>846</v>
      </c>
      <c r="BY29" s="75">
        <v>9.1896899999999995E-4</v>
      </c>
      <c r="BZ29" s="75">
        <v>3.2087899999999999E-4</v>
      </c>
      <c r="CA29" s="72">
        <v>0</v>
      </c>
      <c r="CG29" s="76"/>
      <c r="CH29" s="77"/>
      <c r="CI29" s="78"/>
      <c r="CJ29" s="79"/>
      <c r="CO29" s="77"/>
    </row>
    <row r="30" spans="1:93" s="72" customFormat="1" x14ac:dyDescent="0.3">
      <c r="A30" s="72">
        <v>96</v>
      </c>
      <c r="B30" s="72">
        <v>2</v>
      </c>
      <c r="D30" s="72" t="s">
        <v>312</v>
      </c>
      <c r="E30" s="73">
        <v>1155</v>
      </c>
      <c r="F30" s="73">
        <v>60.2</v>
      </c>
      <c r="G30" s="73">
        <v>217</v>
      </c>
      <c r="H30" s="73">
        <v>67</v>
      </c>
      <c r="I30" s="73">
        <v>216</v>
      </c>
      <c r="J30" s="73">
        <v>101.2</v>
      </c>
      <c r="K30" s="73">
        <v>8.3333333333333304</v>
      </c>
      <c r="L30" s="73">
        <v>42.3333333333333</v>
      </c>
      <c r="M30" s="73">
        <v>337</v>
      </c>
      <c r="N30" s="73">
        <v>662</v>
      </c>
      <c r="O30" s="73">
        <v>1140</v>
      </c>
      <c r="P30" s="73">
        <v>200</v>
      </c>
      <c r="Q30" s="73">
        <v>18.399999999999999</v>
      </c>
      <c r="R30" s="73">
        <v>3917</v>
      </c>
      <c r="S30" s="73">
        <v>3917</v>
      </c>
      <c r="T30" s="73">
        <v>69</v>
      </c>
      <c r="U30" s="73">
        <v>10000</v>
      </c>
      <c r="V30" s="73">
        <v>13</v>
      </c>
      <c r="W30" s="73">
        <v>11</v>
      </c>
      <c r="X30" s="73">
        <v>1</v>
      </c>
      <c r="Y30" s="73">
        <v>1148</v>
      </c>
      <c r="Z30" s="73">
        <v>1148</v>
      </c>
      <c r="AA30" s="73">
        <v>0</v>
      </c>
      <c r="AB30" s="73">
        <v>0</v>
      </c>
      <c r="AC30" s="73">
        <v>0</v>
      </c>
      <c r="AD30" s="73">
        <v>243.376</v>
      </c>
      <c r="AE30" s="73">
        <v>0</v>
      </c>
      <c r="AF30" s="73">
        <v>392</v>
      </c>
      <c r="AG30" s="73">
        <v>113.587556447567</v>
      </c>
      <c r="AH30" s="73">
        <v>2</v>
      </c>
      <c r="AI30" s="73">
        <v>227</v>
      </c>
      <c r="AJ30" s="73">
        <v>1</v>
      </c>
      <c r="AK30" s="73">
        <v>0</v>
      </c>
      <c r="AL30" s="73">
        <v>0</v>
      </c>
      <c r="AM30" s="73">
        <v>0</v>
      </c>
      <c r="AN30" s="73">
        <v>0</v>
      </c>
      <c r="AO30" s="73"/>
      <c r="AP30" s="73">
        <v>26</v>
      </c>
      <c r="AQ30" s="73">
        <v>2</v>
      </c>
      <c r="AR30" s="73">
        <v>12.474</v>
      </c>
      <c r="AS30" s="74">
        <v>0</v>
      </c>
      <c r="AT30" s="73">
        <v>0</v>
      </c>
      <c r="AU30" s="73">
        <v>411.52</v>
      </c>
      <c r="AV30" s="73">
        <v>-29.75</v>
      </c>
      <c r="AW30" s="73">
        <v>3.0774754098360702</v>
      </c>
      <c r="AX30" s="73">
        <v>9</v>
      </c>
      <c r="AY30" s="73">
        <v>1.3333333333333299</v>
      </c>
      <c r="AZ30" s="73">
        <v>1.3333333333333299</v>
      </c>
      <c r="BA30" s="73">
        <v>34</v>
      </c>
      <c r="BB30" s="73">
        <v>4</v>
      </c>
      <c r="BC30" s="73">
        <v>153.70228471001801</v>
      </c>
      <c r="BD30" s="73">
        <v>7.0000000000000001E-3</v>
      </c>
      <c r="BE30" s="73">
        <v>938</v>
      </c>
      <c r="BF30" s="73">
        <v>135</v>
      </c>
      <c r="BG30" s="73">
        <v>15</v>
      </c>
      <c r="BH30" s="73">
        <v>32</v>
      </c>
      <c r="BI30" s="73">
        <v>31</v>
      </c>
      <c r="BJ30" s="73">
        <v>9</v>
      </c>
      <c r="BK30" s="73">
        <v>7.1404181184668998</v>
      </c>
      <c r="BL30" s="73">
        <v>4.8484320557491296</v>
      </c>
      <c r="BM30" s="73">
        <v>1.05783972125436</v>
      </c>
      <c r="BN30" s="73">
        <v>38.337299999999999</v>
      </c>
      <c r="BO30" s="73">
        <v>26.031500000000001</v>
      </c>
      <c r="BP30" s="73">
        <v>5.6795999999999998</v>
      </c>
      <c r="BQ30" s="73">
        <v>0</v>
      </c>
      <c r="BR30" s="73">
        <v>154</v>
      </c>
      <c r="BS30" s="73">
        <v>0</v>
      </c>
      <c r="BT30" s="73">
        <v>1</v>
      </c>
      <c r="BU30" s="73">
        <v>11</v>
      </c>
      <c r="BV30" s="73">
        <v>1</v>
      </c>
      <c r="BW30" s="73">
        <v>0</v>
      </c>
      <c r="BX30" s="73">
        <v>0</v>
      </c>
      <c r="BY30" s="75">
        <v>1.06192E-4</v>
      </c>
      <c r="BZ30" s="75">
        <v>1.7237000000000001E-5</v>
      </c>
      <c r="CA30" s="72">
        <v>0</v>
      </c>
      <c r="CG30" s="76"/>
      <c r="CH30" s="77"/>
      <c r="CI30" s="78"/>
      <c r="CJ30" s="79"/>
      <c r="CO30" s="77"/>
    </row>
    <row r="31" spans="1:93" s="72" customFormat="1" x14ac:dyDescent="0.3">
      <c r="A31" s="72">
        <v>1949</v>
      </c>
      <c r="B31" s="72">
        <v>2</v>
      </c>
      <c r="D31" s="72" t="s">
        <v>318</v>
      </c>
      <c r="E31" s="73">
        <v>46090</v>
      </c>
      <c r="F31" s="73">
        <v>513.45000000000005</v>
      </c>
      <c r="G31" s="73">
        <v>10175</v>
      </c>
      <c r="H31" s="73">
        <v>3140</v>
      </c>
      <c r="I31" s="73">
        <v>6806</v>
      </c>
      <c r="J31" s="73">
        <v>4656.8</v>
      </c>
      <c r="K31" s="73">
        <v>1010.33333333333</v>
      </c>
      <c r="L31" s="73">
        <v>3090.3333333333298</v>
      </c>
      <c r="M31" s="73">
        <v>6793</v>
      </c>
      <c r="N31" s="73">
        <v>21179</v>
      </c>
      <c r="O31" s="73">
        <v>39710</v>
      </c>
      <c r="P31" s="73">
        <v>18250</v>
      </c>
      <c r="Q31" s="73">
        <v>1304</v>
      </c>
      <c r="R31" s="73">
        <v>28478</v>
      </c>
      <c r="S31" s="73">
        <v>28762.78</v>
      </c>
      <c r="T31" s="73">
        <v>401</v>
      </c>
      <c r="U31" s="73">
        <v>2647</v>
      </c>
      <c r="V31" s="73">
        <v>475</v>
      </c>
      <c r="W31" s="73">
        <v>304.01</v>
      </c>
      <c r="X31" s="73">
        <v>175.74</v>
      </c>
      <c r="Y31" s="73">
        <v>21492</v>
      </c>
      <c r="Z31" s="73">
        <v>21706.92</v>
      </c>
      <c r="AA31" s="73">
        <v>0</v>
      </c>
      <c r="AB31" s="73">
        <v>0</v>
      </c>
      <c r="AC31" s="73">
        <v>5850</v>
      </c>
      <c r="AD31" s="73">
        <v>10187.208000000001</v>
      </c>
      <c r="AE31" s="73">
        <v>0</v>
      </c>
      <c r="AF31" s="73">
        <v>7175.04</v>
      </c>
      <c r="AG31" s="73">
        <v>11525.2929464317</v>
      </c>
      <c r="AH31" s="73">
        <v>34.340000000000003</v>
      </c>
      <c r="AI31" s="73">
        <v>4787</v>
      </c>
      <c r="AJ31" s="73">
        <v>1</v>
      </c>
      <c r="AK31" s="73">
        <v>0</v>
      </c>
      <c r="AL31" s="73">
        <v>730</v>
      </c>
      <c r="AM31" s="73">
        <v>0</v>
      </c>
      <c r="AN31" s="73">
        <v>33</v>
      </c>
      <c r="AO31" s="73"/>
      <c r="AP31" s="73">
        <v>1332</v>
      </c>
      <c r="AQ31" s="73">
        <v>34</v>
      </c>
      <c r="AR31" s="73">
        <v>915.76700000000005</v>
      </c>
      <c r="AS31" s="74">
        <v>82</v>
      </c>
      <c r="AT31" s="73">
        <v>92</v>
      </c>
      <c r="AU31" s="73">
        <v>11570.43</v>
      </c>
      <c r="AV31" s="73">
        <v>2682.35</v>
      </c>
      <c r="AW31" s="73">
        <v>434.71988866070097</v>
      </c>
      <c r="AX31" s="73">
        <v>495</v>
      </c>
      <c r="AY31" s="73">
        <v>277</v>
      </c>
      <c r="AZ31" s="73">
        <v>231.333333333333</v>
      </c>
      <c r="BA31" s="73">
        <v>2080</v>
      </c>
      <c r="BB31" s="73">
        <v>631</v>
      </c>
      <c r="BC31" s="73">
        <v>8376.5889528443295</v>
      </c>
      <c r="BD31" s="73">
        <v>2.8959999999999999</v>
      </c>
      <c r="BE31" s="73">
        <v>35915</v>
      </c>
      <c r="BF31" s="73">
        <v>6022</v>
      </c>
      <c r="BG31" s="73">
        <v>1013</v>
      </c>
      <c r="BH31" s="73">
        <v>1242</v>
      </c>
      <c r="BI31" s="73">
        <v>979</v>
      </c>
      <c r="BJ31" s="73">
        <v>502</v>
      </c>
      <c r="BK31" s="73">
        <v>798.45095849618497</v>
      </c>
      <c r="BL31" s="73">
        <v>455.66957007258497</v>
      </c>
      <c r="BM31" s="73">
        <v>141.70608598548301</v>
      </c>
      <c r="BN31" s="73">
        <v>2075.0234999999998</v>
      </c>
      <c r="BO31" s="73">
        <v>1184.1993</v>
      </c>
      <c r="BP31" s="73">
        <v>368.26740000000001</v>
      </c>
      <c r="BQ31" s="73">
        <v>29526</v>
      </c>
      <c r="BR31" s="73">
        <v>9067</v>
      </c>
      <c r="BS31" s="73">
        <v>0</v>
      </c>
      <c r="BT31" s="73">
        <v>11</v>
      </c>
      <c r="BU31" s="73">
        <v>301</v>
      </c>
      <c r="BV31" s="73">
        <v>174</v>
      </c>
      <c r="BW31" s="73">
        <v>22</v>
      </c>
      <c r="BX31" s="73">
        <v>2975</v>
      </c>
      <c r="BY31" s="75">
        <v>2.8373890000000001E-3</v>
      </c>
      <c r="BZ31" s="75">
        <v>5.9854500000000002E-4</v>
      </c>
      <c r="CA31" s="72">
        <v>1787</v>
      </c>
      <c r="CG31" s="76"/>
      <c r="CH31" s="77"/>
      <c r="CI31" s="78"/>
      <c r="CJ31" s="79"/>
      <c r="CO31" s="77"/>
    </row>
    <row r="32" spans="1:93" s="72" customFormat="1" x14ac:dyDescent="0.3">
      <c r="A32" s="72">
        <v>98</v>
      </c>
      <c r="B32" s="72">
        <v>2</v>
      </c>
      <c r="D32" s="72" t="s">
        <v>334</v>
      </c>
      <c r="E32" s="73">
        <v>25914</v>
      </c>
      <c r="F32" s="73">
        <v>360.5</v>
      </c>
      <c r="G32" s="73">
        <v>6211</v>
      </c>
      <c r="H32" s="73">
        <v>2052</v>
      </c>
      <c r="I32" s="73">
        <v>4004</v>
      </c>
      <c r="J32" s="73">
        <v>2796.7</v>
      </c>
      <c r="K32" s="73">
        <v>462.33333333333297</v>
      </c>
      <c r="L32" s="73">
        <v>1840.3333333333301</v>
      </c>
      <c r="M32" s="73">
        <v>3638</v>
      </c>
      <c r="N32" s="73">
        <v>11854</v>
      </c>
      <c r="O32" s="73">
        <v>25750</v>
      </c>
      <c r="P32" s="73">
        <v>17190</v>
      </c>
      <c r="Q32" s="73">
        <v>977.6</v>
      </c>
      <c r="R32" s="73">
        <v>22014</v>
      </c>
      <c r="S32" s="73">
        <v>22014</v>
      </c>
      <c r="T32" s="73">
        <v>831</v>
      </c>
      <c r="U32" s="73">
        <v>0</v>
      </c>
      <c r="V32" s="73">
        <v>312</v>
      </c>
      <c r="W32" s="73">
        <v>158</v>
      </c>
      <c r="X32" s="73">
        <v>155</v>
      </c>
      <c r="Y32" s="73">
        <v>12073</v>
      </c>
      <c r="Z32" s="73">
        <v>12073</v>
      </c>
      <c r="AA32" s="73">
        <v>0</v>
      </c>
      <c r="AB32" s="73">
        <v>0</v>
      </c>
      <c r="AC32" s="73">
        <v>0</v>
      </c>
      <c r="AD32" s="73">
        <v>8197.5669999999991</v>
      </c>
      <c r="AE32" s="73">
        <v>0</v>
      </c>
      <c r="AF32" s="73">
        <v>7571</v>
      </c>
      <c r="AG32" s="73">
        <v>8588.0890347997392</v>
      </c>
      <c r="AH32" s="73">
        <v>19</v>
      </c>
      <c r="AI32" s="73">
        <v>2933</v>
      </c>
      <c r="AJ32" s="73">
        <v>1</v>
      </c>
      <c r="AK32" s="73">
        <v>0</v>
      </c>
      <c r="AL32" s="73">
        <v>520</v>
      </c>
      <c r="AM32" s="73">
        <v>0</v>
      </c>
      <c r="AN32" s="73">
        <v>36</v>
      </c>
      <c r="AO32" s="73"/>
      <c r="AP32" s="73">
        <v>739</v>
      </c>
      <c r="AQ32" s="73">
        <v>19</v>
      </c>
      <c r="AR32" s="73">
        <v>579</v>
      </c>
      <c r="AS32" s="74">
        <v>75</v>
      </c>
      <c r="AT32" s="73">
        <v>46</v>
      </c>
      <c r="AU32" s="73">
        <v>6586.48</v>
      </c>
      <c r="AV32" s="73">
        <v>1504.23</v>
      </c>
      <c r="AW32" s="73">
        <v>176.795042305658</v>
      </c>
      <c r="AX32" s="73">
        <v>303</v>
      </c>
      <c r="AY32" s="73">
        <v>116</v>
      </c>
      <c r="AZ32" s="73">
        <v>110</v>
      </c>
      <c r="BA32" s="73">
        <v>1378</v>
      </c>
      <c r="BB32" s="73">
        <v>435</v>
      </c>
      <c r="BC32" s="73">
        <v>5100.7657430340596</v>
      </c>
      <c r="BD32" s="73">
        <v>1.2210000000000001</v>
      </c>
      <c r="BE32" s="73">
        <v>19703</v>
      </c>
      <c r="BF32" s="73">
        <v>3400</v>
      </c>
      <c r="BG32" s="73">
        <v>759</v>
      </c>
      <c r="BH32" s="73">
        <v>700</v>
      </c>
      <c r="BI32" s="73">
        <v>647</v>
      </c>
      <c r="BJ32" s="73">
        <v>346</v>
      </c>
      <c r="BK32" s="73">
        <v>480.67195394682398</v>
      </c>
      <c r="BL32" s="73">
        <v>310.87313840801801</v>
      </c>
      <c r="BM32" s="73">
        <v>108.41179491427199</v>
      </c>
      <c r="BN32" s="73">
        <v>1148.3050000000001</v>
      </c>
      <c r="BO32" s="73">
        <v>742.66279999999995</v>
      </c>
      <c r="BP32" s="73">
        <v>258.99119999999999</v>
      </c>
      <c r="BQ32" s="73">
        <v>22756</v>
      </c>
      <c r="BR32" s="73">
        <v>4825</v>
      </c>
      <c r="BS32" s="73">
        <v>0</v>
      </c>
      <c r="BT32" s="73">
        <v>2</v>
      </c>
      <c r="BU32" s="73">
        <v>158</v>
      </c>
      <c r="BV32" s="73">
        <v>155</v>
      </c>
      <c r="BW32" s="73">
        <v>0</v>
      </c>
      <c r="BX32" s="73">
        <v>1042</v>
      </c>
      <c r="BY32" s="75">
        <v>1.20327E-3</v>
      </c>
      <c r="BZ32" s="75">
        <v>4.1712299999999998E-4</v>
      </c>
      <c r="CA32" s="72">
        <v>0</v>
      </c>
      <c r="CG32" s="76"/>
      <c r="CH32" s="77"/>
      <c r="CI32" s="78"/>
      <c r="CJ32" s="79"/>
      <c r="CO32" s="77"/>
    </row>
    <row r="33" spans="1:93" s="72" customFormat="1" x14ac:dyDescent="0.3">
      <c r="A33" s="72">
        <v>1680</v>
      </c>
      <c r="B33" s="72">
        <v>3</v>
      </c>
      <c r="D33" s="72" t="s">
        <v>7</v>
      </c>
      <c r="E33" s="73">
        <v>25445</v>
      </c>
      <c r="F33" s="73">
        <v>268.45</v>
      </c>
      <c r="G33" s="73">
        <v>6737</v>
      </c>
      <c r="H33" s="73">
        <v>2055</v>
      </c>
      <c r="I33" s="73">
        <v>3191</v>
      </c>
      <c r="J33" s="73">
        <v>1874.7</v>
      </c>
      <c r="K33" s="73">
        <v>352</v>
      </c>
      <c r="L33" s="73">
        <v>1656</v>
      </c>
      <c r="M33" s="73">
        <v>3236</v>
      </c>
      <c r="N33" s="73">
        <v>11682</v>
      </c>
      <c r="O33" s="73">
        <v>19540</v>
      </c>
      <c r="P33" s="73">
        <v>3030</v>
      </c>
      <c r="Q33" s="73">
        <v>179.2</v>
      </c>
      <c r="R33" s="73">
        <v>27601</v>
      </c>
      <c r="S33" s="73">
        <v>27601</v>
      </c>
      <c r="T33" s="73">
        <v>286</v>
      </c>
      <c r="U33" s="73">
        <v>0</v>
      </c>
      <c r="V33" s="73">
        <v>270</v>
      </c>
      <c r="W33" s="73">
        <v>171</v>
      </c>
      <c r="X33" s="73">
        <v>98</v>
      </c>
      <c r="Y33" s="73">
        <v>13163</v>
      </c>
      <c r="Z33" s="73">
        <v>13163</v>
      </c>
      <c r="AA33" s="73">
        <v>0</v>
      </c>
      <c r="AB33" s="73">
        <v>0</v>
      </c>
      <c r="AC33" s="73">
        <v>0</v>
      </c>
      <c r="AD33" s="73">
        <v>3698.8029999999999</v>
      </c>
      <c r="AE33" s="73">
        <v>0</v>
      </c>
      <c r="AF33" s="73">
        <v>3342</v>
      </c>
      <c r="AG33" s="73">
        <v>3049.3488005163699</v>
      </c>
      <c r="AH33" s="73">
        <v>33</v>
      </c>
      <c r="AI33" s="73">
        <v>2909</v>
      </c>
      <c r="AJ33" s="73">
        <v>1</v>
      </c>
      <c r="AK33" s="73">
        <v>0</v>
      </c>
      <c r="AL33" s="73">
        <v>290</v>
      </c>
      <c r="AM33" s="73">
        <v>0</v>
      </c>
      <c r="AN33" s="73">
        <v>26</v>
      </c>
      <c r="AO33" s="73"/>
      <c r="AP33" s="73">
        <v>581</v>
      </c>
      <c r="AQ33" s="73">
        <v>33</v>
      </c>
      <c r="AR33" s="73">
        <v>343.2</v>
      </c>
      <c r="AS33" s="74">
        <v>36</v>
      </c>
      <c r="AT33" s="73">
        <v>42</v>
      </c>
      <c r="AU33" s="73">
        <v>7812</v>
      </c>
      <c r="AV33" s="73">
        <v>1656.24</v>
      </c>
      <c r="AW33" s="73">
        <v>91.602245298905402</v>
      </c>
      <c r="AX33" s="73">
        <v>204</v>
      </c>
      <c r="AY33" s="73">
        <v>90</v>
      </c>
      <c r="AZ33" s="73">
        <v>66.3333333333333</v>
      </c>
      <c r="BA33" s="73">
        <v>1304</v>
      </c>
      <c r="BB33" s="73">
        <v>452</v>
      </c>
      <c r="BC33" s="73">
        <v>4308.67062948082</v>
      </c>
      <c r="BD33" s="73">
        <v>0.873</v>
      </c>
      <c r="BE33" s="73">
        <v>18708</v>
      </c>
      <c r="BF33" s="73">
        <v>3972</v>
      </c>
      <c r="BG33" s="73">
        <v>710</v>
      </c>
      <c r="BH33" s="73">
        <v>696</v>
      </c>
      <c r="BI33" s="73">
        <v>571</v>
      </c>
      <c r="BJ33" s="73">
        <v>356</v>
      </c>
      <c r="BK33" s="73">
        <v>333.26734027197398</v>
      </c>
      <c r="BL33" s="73">
        <v>194.97563625313401</v>
      </c>
      <c r="BM33" s="73">
        <v>70.356438501861305</v>
      </c>
      <c r="BN33" s="73">
        <v>979.75800000000004</v>
      </c>
      <c r="BO33" s="73">
        <v>573.20029999999997</v>
      </c>
      <c r="BP33" s="73">
        <v>206.83779999999999</v>
      </c>
      <c r="BQ33" s="73">
        <v>101570</v>
      </c>
      <c r="BR33" s="73">
        <v>4400</v>
      </c>
      <c r="BS33" s="73">
        <v>0</v>
      </c>
      <c r="BT33" s="73">
        <v>6</v>
      </c>
      <c r="BU33" s="73">
        <v>171</v>
      </c>
      <c r="BV33" s="73">
        <v>98</v>
      </c>
      <c r="BW33" s="73">
        <v>0</v>
      </c>
      <c r="BX33" s="73">
        <v>0</v>
      </c>
      <c r="BY33" s="75">
        <v>7.2006299999999995E-4</v>
      </c>
      <c r="BZ33" s="75">
        <v>1.80125E-4</v>
      </c>
      <c r="CA33" s="72">
        <v>0</v>
      </c>
      <c r="CG33" s="76"/>
      <c r="CH33" s="77"/>
      <c r="CI33" s="78"/>
      <c r="CJ33" s="79"/>
      <c r="CO33" s="77"/>
    </row>
    <row r="34" spans="1:93" s="72" customFormat="1" x14ac:dyDescent="0.3">
      <c r="A34" s="72">
        <v>106</v>
      </c>
      <c r="B34" s="72">
        <v>3</v>
      </c>
      <c r="D34" s="72" t="s">
        <v>25</v>
      </c>
      <c r="E34" s="73">
        <v>68599</v>
      </c>
      <c r="F34" s="73">
        <v>845.95</v>
      </c>
      <c r="G34" s="73">
        <v>13922</v>
      </c>
      <c r="H34" s="73">
        <v>4326</v>
      </c>
      <c r="I34" s="73">
        <v>10654</v>
      </c>
      <c r="J34" s="73">
        <v>7299.2</v>
      </c>
      <c r="K34" s="73">
        <v>1957.3333333333301</v>
      </c>
      <c r="L34" s="73">
        <v>6497.3333333333303</v>
      </c>
      <c r="M34" s="73">
        <v>12100</v>
      </c>
      <c r="N34" s="73">
        <v>33537</v>
      </c>
      <c r="O34" s="73">
        <v>77570</v>
      </c>
      <c r="P34" s="73">
        <v>107060</v>
      </c>
      <c r="Q34" s="73">
        <v>3956.8</v>
      </c>
      <c r="R34" s="73">
        <v>8184</v>
      </c>
      <c r="S34" s="73">
        <v>8184</v>
      </c>
      <c r="T34" s="73">
        <v>161</v>
      </c>
      <c r="U34" s="73">
        <v>0</v>
      </c>
      <c r="V34" s="73">
        <v>405</v>
      </c>
      <c r="W34" s="73">
        <v>363</v>
      </c>
      <c r="X34" s="73">
        <v>42</v>
      </c>
      <c r="Y34" s="73">
        <v>33548</v>
      </c>
      <c r="Z34" s="73">
        <v>33548</v>
      </c>
      <c r="AA34" s="73">
        <v>0</v>
      </c>
      <c r="AB34" s="73">
        <v>0</v>
      </c>
      <c r="AC34" s="73">
        <v>0</v>
      </c>
      <c r="AD34" s="73">
        <v>52838.1</v>
      </c>
      <c r="AE34" s="73">
        <v>0</v>
      </c>
      <c r="AF34" s="73">
        <v>1901</v>
      </c>
      <c r="AG34" s="73">
        <v>15626.926183343299</v>
      </c>
      <c r="AH34" s="73">
        <v>3</v>
      </c>
      <c r="AI34" s="73">
        <v>5905</v>
      </c>
      <c r="AJ34" s="73">
        <v>1</v>
      </c>
      <c r="AK34" s="73">
        <v>0</v>
      </c>
      <c r="AL34" s="73">
        <v>2300</v>
      </c>
      <c r="AM34" s="73">
        <v>0</v>
      </c>
      <c r="AN34" s="73">
        <v>98</v>
      </c>
      <c r="AO34" s="73"/>
      <c r="AP34" s="73">
        <v>2610</v>
      </c>
      <c r="AQ34" s="73">
        <v>3</v>
      </c>
      <c r="AR34" s="73">
        <v>1876.626</v>
      </c>
      <c r="AS34" s="74">
        <v>164</v>
      </c>
      <c r="AT34" s="73">
        <v>210</v>
      </c>
      <c r="AU34" s="73">
        <v>18508.89</v>
      </c>
      <c r="AV34" s="73">
        <v>4169.55</v>
      </c>
      <c r="AW34" s="73">
        <v>772.45042663523895</v>
      </c>
      <c r="AX34" s="73">
        <v>963</v>
      </c>
      <c r="AY34" s="73">
        <v>501.66666666666703</v>
      </c>
      <c r="AZ34" s="73">
        <v>433.33333333333297</v>
      </c>
      <c r="BA34" s="73">
        <v>4540</v>
      </c>
      <c r="BB34" s="73">
        <v>1619</v>
      </c>
      <c r="BC34" s="73">
        <v>11676.6978438268</v>
      </c>
      <c r="BD34" s="73">
        <v>6.0090000000000003</v>
      </c>
      <c r="BE34" s="73">
        <v>54677</v>
      </c>
      <c r="BF34" s="73">
        <v>7974</v>
      </c>
      <c r="BG34" s="73">
        <v>1622</v>
      </c>
      <c r="BH34" s="73">
        <v>2003</v>
      </c>
      <c r="BI34" s="73">
        <v>1516</v>
      </c>
      <c r="BJ34" s="73">
        <v>800</v>
      </c>
      <c r="BK34" s="73">
        <v>1079.8238225825701</v>
      </c>
      <c r="BL34" s="73">
        <v>628.57364969595801</v>
      </c>
      <c r="BM34" s="73">
        <v>239.549874806248</v>
      </c>
      <c r="BN34" s="73">
        <v>2584.7303999999999</v>
      </c>
      <c r="BO34" s="73">
        <v>1504.5912000000001</v>
      </c>
      <c r="BP34" s="73">
        <v>573.4008</v>
      </c>
      <c r="BQ34" s="73">
        <v>257748</v>
      </c>
      <c r="BR34" s="73">
        <v>13698</v>
      </c>
      <c r="BS34" s="73">
        <v>0</v>
      </c>
      <c r="BT34" s="73">
        <v>1</v>
      </c>
      <c r="BU34" s="73">
        <v>363</v>
      </c>
      <c r="BV34" s="73">
        <v>42</v>
      </c>
      <c r="BW34" s="73">
        <v>11</v>
      </c>
      <c r="BX34" s="73">
        <v>3666</v>
      </c>
      <c r="BY34" s="75">
        <v>1.1645659999999999E-3</v>
      </c>
      <c r="BZ34" s="75">
        <v>3.1044890000000002E-3</v>
      </c>
      <c r="CA34" s="72">
        <v>3666</v>
      </c>
      <c r="CG34" s="76"/>
      <c r="CH34" s="77"/>
      <c r="CI34" s="78"/>
      <c r="CJ34" s="79"/>
      <c r="CO34" s="77"/>
    </row>
    <row r="35" spans="1:93" s="72" customFormat="1" x14ac:dyDescent="0.3">
      <c r="A35" s="72">
        <v>1681</v>
      </c>
      <c r="B35" s="72">
        <v>3</v>
      </c>
      <c r="D35" s="72" t="s">
        <v>50</v>
      </c>
      <c r="E35" s="73">
        <v>25559</v>
      </c>
      <c r="F35" s="73">
        <v>300.64999999999998</v>
      </c>
      <c r="G35" s="73">
        <v>6354</v>
      </c>
      <c r="H35" s="73">
        <v>1970</v>
      </c>
      <c r="I35" s="73">
        <v>3471</v>
      </c>
      <c r="J35" s="73">
        <v>2254.4</v>
      </c>
      <c r="K35" s="73">
        <v>455.66666666666703</v>
      </c>
      <c r="L35" s="73">
        <v>2027.6666666666699</v>
      </c>
      <c r="M35" s="73">
        <v>3140</v>
      </c>
      <c r="N35" s="73">
        <v>11469</v>
      </c>
      <c r="O35" s="73">
        <v>20760</v>
      </c>
      <c r="P35" s="73">
        <v>3660</v>
      </c>
      <c r="Q35" s="73">
        <v>148</v>
      </c>
      <c r="R35" s="73">
        <v>27482</v>
      </c>
      <c r="S35" s="73">
        <v>27482</v>
      </c>
      <c r="T35" s="73">
        <v>307</v>
      </c>
      <c r="U35" s="73">
        <v>0</v>
      </c>
      <c r="V35" s="73">
        <v>284</v>
      </c>
      <c r="W35" s="73">
        <v>169</v>
      </c>
      <c r="X35" s="73">
        <v>114</v>
      </c>
      <c r="Y35" s="73">
        <v>12166</v>
      </c>
      <c r="Z35" s="73">
        <v>12166</v>
      </c>
      <c r="AA35" s="73">
        <v>0</v>
      </c>
      <c r="AB35" s="73">
        <v>0</v>
      </c>
      <c r="AC35" s="73">
        <v>0</v>
      </c>
      <c r="AD35" s="73">
        <v>3199.6579999999999</v>
      </c>
      <c r="AE35" s="73">
        <v>0</v>
      </c>
      <c r="AF35" s="73">
        <v>5626</v>
      </c>
      <c r="AG35" s="73">
        <v>5174.5271150455201</v>
      </c>
      <c r="AH35" s="73">
        <v>37</v>
      </c>
      <c r="AI35" s="73">
        <v>2817</v>
      </c>
      <c r="AJ35" s="73">
        <v>1</v>
      </c>
      <c r="AK35" s="73">
        <v>0</v>
      </c>
      <c r="AL35" s="73">
        <v>280</v>
      </c>
      <c r="AM35" s="73">
        <v>0</v>
      </c>
      <c r="AN35" s="73">
        <v>26</v>
      </c>
      <c r="AO35" s="73"/>
      <c r="AP35" s="73">
        <v>609</v>
      </c>
      <c r="AQ35" s="73">
        <v>37</v>
      </c>
      <c r="AR35" s="73">
        <v>475.84800000000001</v>
      </c>
      <c r="AS35" s="74">
        <v>96</v>
      </c>
      <c r="AT35" s="73">
        <v>31</v>
      </c>
      <c r="AU35" s="73">
        <v>6963.84</v>
      </c>
      <c r="AV35" s="73">
        <v>1447.27</v>
      </c>
      <c r="AW35" s="73">
        <v>117.57267695700099</v>
      </c>
      <c r="AX35" s="73">
        <v>202</v>
      </c>
      <c r="AY35" s="73">
        <v>121</v>
      </c>
      <c r="AZ35" s="73">
        <v>101.333333333333</v>
      </c>
      <c r="BA35" s="73">
        <v>1572</v>
      </c>
      <c r="BB35" s="73">
        <v>428</v>
      </c>
      <c r="BC35" s="73">
        <v>5030.1627084975598</v>
      </c>
      <c r="BD35" s="73">
        <v>1.43</v>
      </c>
      <c r="BE35" s="73">
        <v>19205</v>
      </c>
      <c r="BF35" s="73">
        <v>3768</v>
      </c>
      <c r="BG35" s="73">
        <v>616</v>
      </c>
      <c r="BH35" s="73">
        <v>574</v>
      </c>
      <c r="BI35" s="73">
        <v>551</v>
      </c>
      <c r="BJ35" s="73">
        <v>320</v>
      </c>
      <c r="BK35" s="73">
        <v>411.00272891665298</v>
      </c>
      <c r="BL35" s="73">
        <v>239.78247575209599</v>
      </c>
      <c r="BM35" s="73">
        <v>80.606937366430998</v>
      </c>
      <c r="BN35" s="73">
        <v>1135.3942</v>
      </c>
      <c r="BO35" s="73">
        <v>662.39859999999999</v>
      </c>
      <c r="BP35" s="73">
        <v>222.6765</v>
      </c>
      <c r="BQ35" s="73">
        <v>0</v>
      </c>
      <c r="BR35" s="73">
        <v>4406</v>
      </c>
      <c r="BS35" s="73">
        <v>0</v>
      </c>
      <c r="BT35" s="73">
        <v>5</v>
      </c>
      <c r="BU35" s="73">
        <v>169</v>
      </c>
      <c r="BV35" s="73">
        <v>114</v>
      </c>
      <c r="BW35" s="73">
        <v>0</v>
      </c>
      <c r="BX35" s="73">
        <v>2246</v>
      </c>
      <c r="BY35" s="75">
        <v>8.34062E-4</v>
      </c>
      <c r="BZ35" s="75">
        <v>2.5033100000000001E-4</v>
      </c>
      <c r="CA35" s="72">
        <v>0</v>
      </c>
      <c r="CG35" s="76"/>
      <c r="CH35" s="77"/>
      <c r="CI35" s="78"/>
      <c r="CJ35" s="79"/>
      <c r="CO35" s="77"/>
    </row>
    <row r="36" spans="1:93" s="72" customFormat="1" x14ac:dyDescent="0.3">
      <c r="A36" s="72">
        <v>109</v>
      </c>
      <c r="B36" s="72">
        <v>3</v>
      </c>
      <c r="D36" s="72" t="s">
        <v>65</v>
      </c>
      <c r="E36" s="73">
        <v>35297</v>
      </c>
      <c r="F36" s="73">
        <v>613.54999999999995</v>
      </c>
      <c r="G36" s="73">
        <v>8621</v>
      </c>
      <c r="H36" s="73">
        <v>2731</v>
      </c>
      <c r="I36" s="73">
        <v>5139</v>
      </c>
      <c r="J36" s="73">
        <v>3402.3</v>
      </c>
      <c r="K36" s="73">
        <v>722.66666666666697</v>
      </c>
      <c r="L36" s="73">
        <v>2676.6666666666702</v>
      </c>
      <c r="M36" s="73">
        <v>4904</v>
      </c>
      <c r="N36" s="73">
        <v>16189</v>
      </c>
      <c r="O36" s="73">
        <v>32290</v>
      </c>
      <c r="P36" s="73">
        <v>18100</v>
      </c>
      <c r="Q36" s="73">
        <v>1045.5999999999999</v>
      </c>
      <c r="R36" s="73">
        <v>29614</v>
      </c>
      <c r="S36" s="73">
        <v>29614</v>
      </c>
      <c r="T36" s="73">
        <v>355</v>
      </c>
      <c r="U36" s="73">
        <v>0</v>
      </c>
      <c r="V36" s="73">
        <v>416</v>
      </c>
      <c r="W36" s="73">
        <v>237</v>
      </c>
      <c r="X36" s="73">
        <v>179</v>
      </c>
      <c r="Y36" s="73">
        <v>17367</v>
      </c>
      <c r="Z36" s="73">
        <v>17367</v>
      </c>
      <c r="AA36" s="73">
        <v>0</v>
      </c>
      <c r="AB36" s="73">
        <v>0</v>
      </c>
      <c r="AC36" s="73">
        <v>3250</v>
      </c>
      <c r="AD36" s="73">
        <v>8648.7659999999996</v>
      </c>
      <c r="AE36" s="73">
        <v>0</v>
      </c>
      <c r="AF36" s="73">
        <v>4559</v>
      </c>
      <c r="AG36" s="73">
        <v>5369.5159331308996</v>
      </c>
      <c r="AH36" s="73">
        <v>27</v>
      </c>
      <c r="AI36" s="73">
        <v>3693</v>
      </c>
      <c r="AJ36" s="73">
        <v>1</v>
      </c>
      <c r="AK36" s="73">
        <v>0</v>
      </c>
      <c r="AL36" s="73">
        <v>640</v>
      </c>
      <c r="AM36" s="73">
        <v>0</v>
      </c>
      <c r="AN36" s="73">
        <v>38</v>
      </c>
      <c r="AO36" s="73"/>
      <c r="AP36" s="73">
        <v>1008</v>
      </c>
      <c r="AQ36" s="73">
        <v>27</v>
      </c>
      <c r="AR36" s="73">
        <v>856.02</v>
      </c>
      <c r="AS36" s="74">
        <v>140</v>
      </c>
      <c r="AT36" s="73">
        <v>127</v>
      </c>
      <c r="AU36" s="73">
        <v>9610.6200000000008</v>
      </c>
      <c r="AV36" s="73">
        <v>2033.76</v>
      </c>
      <c r="AW36" s="73">
        <v>223.04970372515001</v>
      </c>
      <c r="AX36" s="73">
        <v>387</v>
      </c>
      <c r="AY36" s="73">
        <v>216.333333333333</v>
      </c>
      <c r="AZ36" s="73">
        <v>166</v>
      </c>
      <c r="BA36" s="73">
        <v>1954</v>
      </c>
      <c r="BB36" s="73">
        <v>483</v>
      </c>
      <c r="BC36" s="73">
        <v>6878.7917278696796</v>
      </c>
      <c r="BD36" s="73">
        <v>2.2210000000000001</v>
      </c>
      <c r="BE36" s="73">
        <v>26676</v>
      </c>
      <c r="BF36" s="73">
        <v>4887</v>
      </c>
      <c r="BG36" s="73">
        <v>1003</v>
      </c>
      <c r="BH36" s="73">
        <v>920</v>
      </c>
      <c r="BI36" s="73">
        <v>934</v>
      </c>
      <c r="BJ36" s="73">
        <v>513</v>
      </c>
      <c r="BK36" s="73">
        <v>581.44909310761795</v>
      </c>
      <c r="BL36" s="73">
        <v>355.17762998790801</v>
      </c>
      <c r="BM36" s="73">
        <v>135.17515978580099</v>
      </c>
      <c r="BN36" s="73">
        <v>1506.26</v>
      </c>
      <c r="BO36" s="73">
        <v>920.09749999999997</v>
      </c>
      <c r="BP36" s="73">
        <v>350.17500000000001</v>
      </c>
      <c r="BQ36" s="73">
        <v>7938</v>
      </c>
      <c r="BR36" s="73">
        <v>6485</v>
      </c>
      <c r="BS36" s="73">
        <v>0</v>
      </c>
      <c r="BT36" s="73">
        <v>8</v>
      </c>
      <c r="BU36" s="73">
        <v>237</v>
      </c>
      <c r="BV36" s="73">
        <v>179</v>
      </c>
      <c r="BW36" s="73">
        <v>9</v>
      </c>
      <c r="BX36" s="73">
        <v>917</v>
      </c>
      <c r="BY36" s="75">
        <v>1.014834E-3</v>
      </c>
      <c r="BZ36" s="75">
        <v>5.4257000000000003E-4</v>
      </c>
      <c r="CA36" s="72">
        <v>917</v>
      </c>
      <c r="CG36" s="76"/>
      <c r="CH36" s="77"/>
      <c r="CI36" s="78"/>
      <c r="CJ36" s="79"/>
      <c r="CO36" s="77"/>
    </row>
    <row r="37" spans="1:93" s="72" customFormat="1" x14ac:dyDescent="0.3">
      <c r="A37" s="72">
        <v>1690</v>
      </c>
      <c r="B37" s="72">
        <v>3</v>
      </c>
      <c r="D37" s="72" t="s">
        <v>74</v>
      </c>
      <c r="E37" s="73">
        <v>24330</v>
      </c>
      <c r="F37" s="73">
        <v>327.25</v>
      </c>
      <c r="G37" s="73">
        <v>5847</v>
      </c>
      <c r="H37" s="73">
        <v>1886</v>
      </c>
      <c r="I37" s="73">
        <v>2818</v>
      </c>
      <c r="J37" s="73">
        <v>1702</v>
      </c>
      <c r="K37" s="73">
        <v>219.333333333333</v>
      </c>
      <c r="L37" s="73">
        <v>1191.3333333333301</v>
      </c>
      <c r="M37" s="73">
        <v>2861</v>
      </c>
      <c r="N37" s="73">
        <v>10581</v>
      </c>
      <c r="O37" s="73">
        <v>19920</v>
      </c>
      <c r="P37" s="73">
        <v>4970</v>
      </c>
      <c r="Q37" s="73">
        <v>0</v>
      </c>
      <c r="R37" s="73">
        <v>22438</v>
      </c>
      <c r="S37" s="73">
        <v>22438</v>
      </c>
      <c r="T37" s="73">
        <v>197</v>
      </c>
      <c r="U37" s="73">
        <v>0</v>
      </c>
      <c r="V37" s="73">
        <v>290</v>
      </c>
      <c r="W37" s="73">
        <v>130</v>
      </c>
      <c r="X37" s="73">
        <v>160</v>
      </c>
      <c r="Y37" s="73">
        <v>11160</v>
      </c>
      <c r="Z37" s="73">
        <v>11160</v>
      </c>
      <c r="AA37" s="73">
        <v>0</v>
      </c>
      <c r="AB37" s="73">
        <v>0</v>
      </c>
      <c r="AC37" s="73">
        <v>0</v>
      </c>
      <c r="AD37" s="73">
        <v>3470.76</v>
      </c>
      <c r="AE37" s="73">
        <v>0</v>
      </c>
      <c r="AF37" s="73">
        <v>2751</v>
      </c>
      <c r="AG37" s="73">
        <v>2957.0059642147098</v>
      </c>
      <c r="AH37" s="73">
        <v>22</v>
      </c>
      <c r="AI37" s="73">
        <v>3263</v>
      </c>
      <c r="AJ37" s="73">
        <v>1</v>
      </c>
      <c r="AK37" s="73">
        <v>0</v>
      </c>
      <c r="AL37" s="73">
        <v>250</v>
      </c>
      <c r="AM37" s="73">
        <v>0</v>
      </c>
      <c r="AN37" s="73">
        <v>20</v>
      </c>
      <c r="AO37" s="73"/>
      <c r="AP37" s="73">
        <v>544</v>
      </c>
      <c r="AQ37" s="73">
        <v>22</v>
      </c>
      <c r="AR37" s="73">
        <v>352.04399999999998</v>
      </c>
      <c r="AS37" s="74">
        <v>52</v>
      </c>
      <c r="AT37" s="73">
        <v>31</v>
      </c>
      <c r="AU37" s="73">
        <v>6936.68</v>
      </c>
      <c r="AV37" s="73">
        <v>1638.15</v>
      </c>
      <c r="AW37" s="73">
        <v>96.399371237458197</v>
      </c>
      <c r="AX37" s="73">
        <v>223</v>
      </c>
      <c r="AY37" s="73">
        <v>62</v>
      </c>
      <c r="AZ37" s="73">
        <v>40</v>
      </c>
      <c r="BA37" s="73">
        <v>972</v>
      </c>
      <c r="BB37" s="73">
        <v>287</v>
      </c>
      <c r="BC37" s="73">
        <v>3917.2208212360001</v>
      </c>
      <c r="BD37" s="73">
        <v>0.33600000000000002</v>
      </c>
      <c r="BE37" s="73">
        <v>18483</v>
      </c>
      <c r="BF37" s="73">
        <v>3221</v>
      </c>
      <c r="BG37" s="73">
        <v>740</v>
      </c>
      <c r="BH37" s="73">
        <v>562</v>
      </c>
      <c r="BI37" s="73">
        <v>546</v>
      </c>
      <c r="BJ37" s="73">
        <v>365</v>
      </c>
      <c r="BK37" s="73">
        <v>291.44462365591397</v>
      </c>
      <c r="BL37" s="73">
        <v>189.87365591397901</v>
      </c>
      <c r="BM37" s="73">
        <v>75.949462365591401</v>
      </c>
      <c r="BN37" s="73">
        <v>843.5154</v>
      </c>
      <c r="BO37" s="73">
        <v>549.54300000000001</v>
      </c>
      <c r="BP37" s="73">
        <v>219.81720000000001</v>
      </c>
      <c r="BQ37" s="73">
        <v>7665</v>
      </c>
      <c r="BR37" s="73">
        <v>4572</v>
      </c>
      <c r="BS37" s="73">
        <v>0</v>
      </c>
      <c r="BT37" s="73">
        <v>5</v>
      </c>
      <c r="BU37" s="73">
        <v>130</v>
      </c>
      <c r="BV37" s="73">
        <v>160</v>
      </c>
      <c r="BW37" s="73">
        <v>0</v>
      </c>
      <c r="BX37" s="73">
        <v>0</v>
      </c>
      <c r="BY37" s="75">
        <v>6.6255100000000005E-4</v>
      </c>
      <c r="BZ37" s="75">
        <v>1.5210399999999999E-4</v>
      </c>
      <c r="CA37" s="72">
        <v>0</v>
      </c>
      <c r="CG37" s="76"/>
      <c r="CH37" s="77"/>
      <c r="CI37" s="78"/>
      <c r="CJ37" s="79"/>
      <c r="CO37" s="77"/>
    </row>
    <row r="38" spans="1:93" s="72" customFormat="1" x14ac:dyDescent="0.3">
      <c r="A38" s="72">
        <v>114</v>
      </c>
      <c r="B38" s="72">
        <v>3</v>
      </c>
      <c r="D38" s="72" t="s">
        <v>99</v>
      </c>
      <c r="E38" s="73">
        <v>107048</v>
      </c>
      <c r="F38" s="73">
        <v>1345.05</v>
      </c>
      <c r="G38" s="73">
        <v>24706</v>
      </c>
      <c r="H38" s="73">
        <v>7887</v>
      </c>
      <c r="I38" s="73">
        <v>17745</v>
      </c>
      <c r="J38" s="73">
        <v>12737.5</v>
      </c>
      <c r="K38" s="73">
        <v>3347.6666666666702</v>
      </c>
      <c r="L38" s="73">
        <v>11663.666666666701</v>
      </c>
      <c r="M38" s="73">
        <v>16900</v>
      </c>
      <c r="N38" s="73">
        <v>50396</v>
      </c>
      <c r="O38" s="73">
        <v>111860</v>
      </c>
      <c r="P38" s="73">
        <v>116090</v>
      </c>
      <c r="Q38" s="73">
        <v>4664.8</v>
      </c>
      <c r="R38" s="73">
        <v>33610</v>
      </c>
      <c r="S38" s="73">
        <v>33610</v>
      </c>
      <c r="T38" s="73">
        <v>1016</v>
      </c>
      <c r="U38" s="73">
        <v>0</v>
      </c>
      <c r="V38" s="73">
        <v>898</v>
      </c>
      <c r="W38" s="73">
        <v>676</v>
      </c>
      <c r="X38" s="73">
        <v>222</v>
      </c>
      <c r="Y38" s="73">
        <v>50075</v>
      </c>
      <c r="Z38" s="73">
        <v>50075</v>
      </c>
      <c r="AA38" s="73">
        <v>0</v>
      </c>
      <c r="AB38" s="73">
        <v>0</v>
      </c>
      <c r="AC38" s="73">
        <v>0</v>
      </c>
      <c r="AD38" s="73">
        <v>42764.05</v>
      </c>
      <c r="AE38" s="73">
        <v>0</v>
      </c>
      <c r="AF38" s="73">
        <v>13216</v>
      </c>
      <c r="AG38" s="73">
        <v>40857.920868711401</v>
      </c>
      <c r="AH38" s="73">
        <v>29</v>
      </c>
      <c r="AI38" s="73">
        <v>9540</v>
      </c>
      <c r="AJ38" s="73">
        <v>1</v>
      </c>
      <c r="AK38" s="73">
        <v>0</v>
      </c>
      <c r="AL38" s="73">
        <v>2885</v>
      </c>
      <c r="AM38" s="73">
        <v>0</v>
      </c>
      <c r="AN38" s="73">
        <v>186</v>
      </c>
      <c r="AO38" s="73"/>
      <c r="AP38" s="73">
        <v>3746</v>
      </c>
      <c r="AQ38" s="73">
        <v>29</v>
      </c>
      <c r="AR38" s="73">
        <v>3182.6849999999999</v>
      </c>
      <c r="AS38" s="74">
        <v>587</v>
      </c>
      <c r="AT38" s="73">
        <v>335</v>
      </c>
      <c r="AU38" s="73">
        <v>26747.05</v>
      </c>
      <c r="AV38" s="73">
        <v>5669.04</v>
      </c>
      <c r="AW38" s="73">
        <v>785.92159190031202</v>
      </c>
      <c r="AX38" s="73">
        <v>1427</v>
      </c>
      <c r="AY38" s="73">
        <v>893.33333333333303</v>
      </c>
      <c r="AZ38" s="73">
        <v>850</v>
      </c>
      <c r="BA38" s="73">
        <v>8316</v>
      </c>
      <c r="BB38" s="73">
        <v>2068</v>
      </c>
      <c r="BC38" s="73">
        <v>22833.5753561192</v>
      </c>
      <c r="BD38" s="73">
        <v>11.244999999999999</v>
      </c>
      <c r="BE38" s="73">
        <v>82342</v>
      </c>
      <c r="BF38" s="73">
        <v>14140</v>
      </c>
      <c r="BG38" s="73">
        <v>2679</v>
      </c>
      <c r="BH38" s="73">
        <v>2999</v>
      </c>
      <c r="BI38" s="73">
        <v>2711</v>
      </c>
      <c r="BJ38" s="73">
        <v>1382</v>
      </c>
      <c r="BK38" s="73">
        <v>2206.9006490264601</v>
      </c>
      <c r="BL38" s="73">
        <v>1362.14303544683</v>
      </c>
      <c r="BM38" s="73">
        <v>472.10783824263598</v>
      </c>
      <c r="BN38" s="73">
        <v>5102.3555999999999</v>
      </c>
      <c r="BO38" s="73">
        <v>3149.2755000000002</v>
      </c>
      <c r="BP38" s="73">
        <v>1091.5136</v>
      </c>
      <c r="BQ38" s="73">
        <v>93536</v>
      </c>
      <c r="BR38" s="73">
        <v>19289</v>
      </c>
      <c r="BS38" s="73">
        <v>0</v>
      </c>
      <c r="BT38" s="73">
        <v>11</v>
      </c>
      <c r="BU38" s="73">
        <v>676</v>
      </c>
      <c r="BV38" s="73">
        <v>222</v>
      </c>
      <c r="BW38" s="73">
        <v>0</v>
      </c>
      <c r="BX38" s="73">
        <v>4532</v>
      </c>
      <c r="BY38" s="75">
        <v>3.3168020000000002E-3</v>
      </c>
      <c r="BZ38" s="75">
        <v>3.4152969999999999E-3</v>
      </c>
      <c r="CA38" s="72">
        <v>0</v>
      </c>
      <c r="CG38" s="76"/>
      <c r="CH38" s="77"/>
      <c r="CI38" s="78"/>
      <c r="CJ38" s="79"/>
      <c r="CO38" s="77"/>
    </row>
    <row r="39" spans="1:93" s="72" customFormat="1" x14ac:dyDescent="0.3">
      <c r="A39" s="72">
        <v>118</v>
      </c>
      <c r="B39" s="72">
        <v>3</v>
      </c>
      <c r="D39" s="72" t="s">
        <v>150</v>
      </c>
      <c r="E39" s="73">
        <v>55699</v>
      </c>
      <c r="F39" s="73">
        <v>766.15</v>
      </c>
      <c r="G39" s="73">
        <v>12097</v>
      </c>
      <c r="H39" s="73">
        <v>3908</v>
      </c>
      <c r="I39" s="73">
        <v>8819</v>
      </c>
      <c r="J39" s="73">
        <v>6234</v>
      </c>
      <c r="K39" s="73">
        <v>1215</v>
      </c>
      <c r="L39" s="73">
        <v>4897</v>
      </c>
      <c r="M39" s="73">
        <v>8409</v>
      </c>
      <c r="N39" s="73">
        <v>25728</v>
      </c>
      <c r="O39" s="73">
        <v>60510</v>
      </c>
      <c r="P39" s="73">
        <v>68360</v>
      </c>
      <c r="Q39" s="73">
        <v>2629.6</v>
      </c>
      <c r="R39" s="73">
        <v>12757</v>
      </c>
      <c r="S39" s="73">
        <v>12757</v>
      </c>
      <c r="T39" s="73">
        <v>168</v>
      </c>
      <c r="U39" s="73">
        <v>0</v>
      </c>
      <c r="V39" s="73">
        <v>448</v>
      </c>
      <c r="W39" s="73">
        <v>345</v>
      </c>
      <c r="X39" s="73">
        <v>103</v>
      </c>
      <c r="Y39" s="73">
        <v>25850</v>
      </c>
      <c r="Z39" s="73">
        <v>25850</v>
      </c>
      <c r="AA39" s="73">
        <v>0</v>
      </c>
      <c r="AB39" s="73">
        <v>0</v>
      </c>
      <c r="AC39" s="73">
        <v>0</v>
      </c>
      <c r="AD39" s="73">
        <v>31200.95</v>
      </c>
      <c r="AE39" s="73">
        <v>0</v>
      </c>
      <c r="AF39" s="73">
        <v>3482</v>
      </c>
      <c r="AG39" s="73">
        <v>15005.3321470019</v>
      </c>
      <c r="AH39" s="73">
        <v>17</v>
      </c>
      <c r="AI39" s="73">
        <v>5131</v>
      </c>
      <c r="AJ39" s="73">
        <v>1</v>
      </c>
      <c r="AK39" s="73">
        <v>0</v>
      </c>
      <c r="AL39" s="73">
        <v>1330</v>
      </c>
      <c r="AM39" s="73">
        <v>0</v>
      </c>
      <c r="AN39" s="73">
        <v>83</v>
      </c>
      <c r="AO39" s="73"/>
      <c r="AP39" s="73">
        <v>1808</v>
      </c>
      <c r="AQ39" s="73">
        <v>17</v>
      </c>
      <c r="AR39" s="73">
        <v>1474.798</v>
      </c>
      <c r="AS39" s="74">
        <v>361</v>
      </c>
      <c r="AT39" s="73">
        <v>183</v>
      </c>
      <c r="AU39" s="73">
        <v>13636.56</v>
      </c>
      <c r="AV39" s="73">
        <v>3071.22</v>
      </c>
      <c r="AW39" s="73">
        <v>447.95482893171499</v>
      </c>
      <c r="AX39" s="73">
        <v>721</v>
      </c>
      <c r="AY39" s="73">
        <v>340</v>
      </c>
      <c r="AZ39" s="73">
        <v>319.66666666666703</v>
      </c>
      <c r="BA39" s="73">
        <v>3682</v>
      </c>
      <c r="BB39" s="73">
        <v>1104</v>
      </c>
      <c r="BC39" s="73">
        <v>11107.9388351119</v>
      </c>
      <c r="BD39" s="73">
        <v>3.5390000000000001</v>
      </c>
      <c r="BE39" s="73">
        <v>43602</v>
      </c>
      <c r="BF39" s="73">
        <v>6688</v>
      </c>
      <c r="BG39" s="73">
        <v>1501</v>
      </c>
      <c r="BH39" s="73">
        <v>1415</v>
      </c>
      <c r="BI39" s="73">
        <v>1275</v>
      </c>
      <c r="BJ39" s="73">
        <v>738</v>
      </c>
      <c r="BK39" s="73">
        <v>972.60046421663401</v>
      </c>
      <c r="BL39" s="73">
        <v>633.04642166344297</v>
      </c>
      <c r="BM39" s="73">
        <v>237.06081237910999</v>
      </c>
      <c r="BN39" s="73">
        <v>2331.0740000000001</v>
      </c>
      <c r="BO39" s="73">
        <v>1517.25</v>
      </c>
      <c r="BP39" s="73">
        <v>568.17399999999998</v>
      </c>
      <c r="BQ39" s="73">
        <v>50145</v>
      </c>
      <c r="BR39" s="73">
        <v>11258</v>
      </c>
      <c r="BS39" s="73">
        <v>0</v>
      </c>
      <c r="BT39" s="73">
        <v>4</v>
      </c>
      <c r="BU39" s="73">
        <v>345</v>
      </c>
      <c r="BV39" s="73">
        <v>103</v>
      </c>
      <c r="BW39" s="73">
        <v>0</v>
      </c>
      <c r="BX39" s="73">
        <v>1516</v>
      </c>
      <c r="BY39" s="75">
        <v>9.8067399999999996E-4</v>
      </c>
      <c r="BZ39" s="75">
        <v>1.7514430000000001E-3</v>
      </c>
      <c r="CA39" s="72">
        <v>0</v>
      </c>
      <c r="CG39" s="76"/>
      <c r="CH39" s="77"/>
      <c r="CI39" s="78"/>
      <c r="CJ39" s="79"/>
      <c r="CO39" s="77"/>
    </row>
    <row r="40" spans="1:93" s="72" customFormat="1" x14ac:dyDescent="0.3">
      <c r="A40" s="72">
        <v>119</v>
      </c>
      <c r="B40" s="72">
        <v>3</v>
      </c>
      <c r="D40" s="72" t="s">
        <v>192</v>
      </c>
      <c r="E40" s="73">
        <v>33920</v>
      </c>
      <c r="F40" s="73">
        <v>537.6</v>
      </c>
      <c r="G40" s="73">
        <v>6777</v>
      </c>
      <c r="H40" s="73">
        <v>2108</v>
      </c>
      <c r="I40" s="73">
        <v>4900</v>
      </c>
      <c r="J40" s="73">
        <v>3264.6</v>
      </c>
      <c r="K40" s="73">
        <v>703.33333333333303</v>
      </c>
      <c r="L40" s="73">
        <v>2683.3333333333298</v>
      </c>
      <c r="M40" s="73">
        <v>5657</v>
      </c>
      <c r="N40" s="73">
        <v>15998</v>
      </c>
      <c r="O40" s="73">
        <v>38160</v>
      </c>
      <c r="P40" s="73">
        <v>39740</v>
      </c>
      <c r="Q40" s="73">
        <v>2650.4</v>
      </c>
      <c r="R40" s="73">
        <v>5548</v>
      </c>
      <c r="S40" s="73">
        <v>5548</v>
      </c>
      <c r="T40" s="73">
        <v>155</v>
      </c>
      <c r="U40" s="73">
        <v>0</v>
      </c>
      <c r="V40" s="73">
        <v>242</v>
      </c>
      <c r="W40" s="73">
        <v>192</v>
      </c>
      <c r="X40" s="73">
        <v>49</v>
      </c>
      <c r="Y40" s="73">
        <v>16354</v>
      </c>
      <c r="Z40" s="73">
        <v>16354</v>
      </c>
      <c r="AA40" s="73">
        <v>0</v>
      </c>
      <c r="AB40" s="73">
        <v>0</v>
      </c>
      <c r="AC40" s="73">
        <v>2550</v>
      </c>
      <c r="AD40" s="73">
        <v>20884.058000000001</v>
      </c>
      <c r="AE40" s="73">
        <v>0</v>
      </c>
      <c r="AF40" s="73">
        <v>1788</v>
      </c>
      <c r="AG40" s="73">
        <v>10634.5712782746</v>
      </c>
      <c r="AH40" s="73">
        <v>5</v>
      </c>
      <c r="AI40" s="73">
        <v>3527</v>
      </c>
      <c r="AJ40" s="73">
        <v>1</v>
      </c>
      <c r="AK40" s="73">
        <v>0</v>
      </c>
      <c r="AL40" s="73">
        <v>1215</v>
      </c>
      <c r="AM40" s="73">
        <v>0</v>
      </c>
      <c r="AN40" s="73">
        <v>33</v>
      </c>
      <c r="AO40" s="73"/>
      <c r="AP40" s="73">
        <v>1223</v>
      </c>
      <c r="AQ40" s="73">
        <v>5</v>
      </c>
      <c r="AR40" s="73">
        <v>749.048</v>
      </c>
      <c r="AS40" s="74">
        <v>131</v>
      </c>
      <c r="AT40" s="73">
        <v>69</v>
      </c>
      <c r="AU40" s="73">
        <v>9408.64</v>
      </c>
      <c r="AV40" s="73">
        <v>2267.96</v>
      </c>
      <c r="AW40" s="73">
        <v>392.12405217052799</v>
      </c>
      <c r="AX40" s="73">
        <v>452</v>
      </c>
      <c r="AY40" s="73">
        <v>195</v>
      </c>
      <c r="AZ40" s="73">
        <v>176.666666666667</v>
      </c>
      <c r="BA40" s="73">
        <v>1980</v>
      </c>
      <c r="BB40" s="73">
        <v>633</v>
      </c>
      <c r="BC40" s="73">
        <v>5415.1535693004398</v>
      </c>
      <c r="BD40" s="73">
        <v>1.7250000000000001</v>
      </c>
      <c r="BE40" s="73">
        <v>27143</v>
      </c>
      <c r="BF40" s="73">
        <v>3895</v>
      </c>
      <c r="BG40" s="73">
        <v>774</v>
      </c>
      <c r="BH40" s="73">
        <v>882</v>
      </c>
      <c r="BI40" s="73">
        <v>709</v>
      </c>
      <c r="BJ40" s="73">
        <v>382</v>
      </c>
      <c r="BK40" s="73">
        <v>483.681411275529</v>
      </c>
      <c r="BL40" s="73">
        <v>280.26772655007898</v>
      </c>
      <c r="BM40" s="73">
        <v>105.799070563776</v>
      </c>
      <c r="BN40" s="73">
        <v>1240.3336999999999</v>
      </c>
      <c r="BO40" s="73">
        <v>718.70759999999996</v>
      </c>
      <c r="BP40" s="73">
        <v>271.30700000000002</v>
      </c>
      <c r="BQ40" s="73">
        <v>89751</v>
      </c>
      <c r="BR40" s="73">
        <v>6872</v>
      </c>
      <c r="BS40" s="73">
        <v>0</v>
      </c>
      <c r="BT40" s="73">
        <v>2</v>
      </c>
      <c r="BU40" s="73">
        <v>192</v>
      </c>
      <c r="BV40" s="73">
        <v>49</v>
      </c>
      <c r="BW40" s="73">
        <v>17</v>
      </c>
      <c r="BX40" s="73">
        <v>2928</v>
      </c>
      <c r="BY40" s="75">
        <v>1.105413E-3</v>
      </c>
      <c r="BZ40" s="75">
        <v>1.3186529999999999E-3</v>
      </c>
      <c r="CA40" s="72">
        <v>2928</v>
      </c>
      <c r="CG40" s="76"/>
      <c r="CH40" s="77"/>
      <c r="CI40" s="78"/>
      <c r="CJ40" s="79"/>
      <c r="CO40" s="77"/>
    </row>
    <row r="41" spans="1:93" s="72" customFormat="1" x14ac:dyDescent="0.3">
      <c r="A41" s="72">
        <v>1731</v>
      </c>
      <c r="B41" s="72">
        <v>3</v>
      </c>
      <c r="D41" s="72" t="s">
        <v>194</v>
      </c>
      <c r="E41" s="73">
        <v>33185</v>
      </c>
      <c r="F41" s="73">
        <v>571.20000000000005</v>
      </c>
      <c r="G41" s="73">
        <v>7902</v>
      </c>
      <c r="H41" s="73">
        <v>2453</v>
      </c>
      <c r="I41" s="73">
        <v>4208</v>
      </c>
      <c r="J41" s="73">
        <v>2593.9</v>
      </c>
      <c r="K41" s="73">
        <v>412.66666666666703</v>
      </c>
      <c r="L41" s="73">
        <v>2067.6666666666702</v>
      </c>
      <c r="M41" s="73">
        <v>4384</v>
      </c>
      <c r="N41" s="73">
        <v>14985</v>
      </c>
      <c r="O41" s="73">
        <v>29720</v>
      </c>
      <c r="P41" s="73">
        <v>12000</v>
      </c>
      <c r="Q41" s="73">
        <v>514.4</v>
      </c>
      <c r="R41" s="73">
        <v>34077</v>
      </c>
      <c r="S41" s="73">
        <v>34077</v>
      </c>
      <c r="T41" s="73">
        <v>511</v>
      </c>
      <c r="U41" s="73">
        <v>0</v>
      </c>
      <c r="V41" s="73">
        <v>408</v>
      </c>
      <c r="W41" s="73">
        <v>219</v>
      </c>
      <c r="X41" s="73">
        <v>189</v>
      </c>
      <c r="Y41" s="73">
        <v>16141</v>
      </c>
      <c r="Z41" s="73">
        <v>16141</v>
      </c>
      <c r="AA41" s="73">
        <v>0</v>
      </c>
      <c r="AB41" s="73">
        <v>0</v>
      </c>
      <c r="AC41" s="73">
        <v>0</v>
      </c>
      <c r="AD41" s="73">
        <v>6472.5410000000002</v>
      </c>
      <c r="AE41" s="73">
        <v>0</v>
      </c>
      <c r="AF41" s="73">
        <v>5105</v>
      </c>
      <c r="AG41" s="73">
        <v>4897.9248583323697</v>
      </c>
      <c r="AH41" s="73">
        <v>30</v>
      </c>
      <c r="AI41" s="73">
        <v>3648</v>
      </c>
      <c r="AJ41" s="73">
        <v>1</v>
      </c>
      <c r="AK41" s="73">
        <v>0</v>
      </c>
      <c r="AL41" s="73">
        <v>410</v>
      </c>
      <c r="AM41" s="73">
        <v>0</v>
      </c>
      <c r="AN41" s="73">
        <v>29</v>
      </c>
      <c r="AO41" s="73"/>
      <c r="AP41" s="73">
        <v>833</v>
      </c>
      <c r="AQ41" s="73">
        <v>30</v>
      </c>
      <c r="AR41" s="73">
        <v>563.30100000000004</v>
      </c>
      <c r="AS41" s="74">
        <v>43</v>
      </c>
      <c r="AT41" s="73">
        <v>44</v>
      </c>
      <c r="AU41" s="73">
        <v>9270.4</v>
      </c>
      <c r="AV41" s="73">
        <v>2045.94</v>
      </c>
      <c r="AW41" s="73">
        <v>181.336512064343</v>
      </c>
      <c r="AX41" s="73">
        <v>330</v>
      </c>
      <c r="AY41" s="73">
        <v>113.666666666667</v>
      </c>
      <c r="AZ41" s="73">
        <v>83.6666666666667</v>
      </c>
      <c r="BA41" s="73">
        <v>1655</v>
      </c>
      <c r="BB41" s="73">
        <v>459</v>
      </c>
      <c r="BC41" s="73">
        <v>5683.8389414672401</v>
      </c>
      <c r="BD41" s="73">
        <v>1.0509999999999999</v>
      </c>
      <c r="BE41" s="73">
        <v>25283</v>
      </c>
      <c r="BF41" s="73">
        <v>4605</v>
      </c>
      <c r="BG41" s="73">
        <v>844</v>
      </c>
      <c r="BH41" s="73">
        <v>815</v>
      </c>
      <c r="BI41" s="73">
        <v>745</v>
      </c>
      <c r="BJ41" s="73">
        <v>427</v>
      </c>
      <c r="BK41" s="73">
        <v>443.05695433988001</v>
      </c>
      <c r="BL41" s="73">
        <v>259.53463230283103</v>
      </c>
      <c r="BM41" s="73">
        <v>95.618022427358895</v>
      </c>
      <c r="BN41" s="73">
        <v>1316.4675</v>
      </c>
      <c r="BO41" s="73">
        <v>771.16250000000002</v>
      </c>
      <c r="BP41" s="73">
        <v>284.11250000000001</v>
      </c>
      <c r="BQ41" s="73">
        <v>26385</v>
      </c>
      <c r="BR41" s="73">
        <v>6057</v>
      </c>
      <c r="BS41" s="73">
        <v>0</v>
      </c>
      <c r="BT41" s="73">
        <v>6</v>
      </c>
      <c r="BU41" s="73">
        <v>219</v>
      </c>
      <c r="BV41" s="73">
        <v>189</v>
      </c>
      <c r="BW41" s="73">
        <v>0</v>
      </c>
      <c r="BX41" s="73">
        <v>1001</v>
      </c>
      <c r="BY41" s="75">
        <v>7.2021599999999998E-4</v>
      </c>
      <c r="BZ41" s="75">
        <v>2.6642899999999999E-4</v>
      </c>
      <c r="CA41" s="72">
        <v>0</v>
      </c>
      <c r="CG41" s="76"/>
      <c r="CH41" s="77"/>
      <c r="CI41" s="78"/>
      <c r="CJ41" s="79"/>
      <c r="CO41" s="77"/>
    </row>
    <row r="42" spans="1:93" s="72" customFormat="1" x14ac:dyDescent="0.3">
      <c r="A42" s="72">
        <v>1699</v>
      </c>
      <c r="B42" s="72">
        <v>3</v>
      </c>
      <c r="D42" s="72" t="s">
        <v>212</v>
      </c>
      <c r="E42" s="73">
        <v>31253</v>
      </c>
      <c r="F42" s="73">
        <v>546.70000000000005</v>
      </c>
      <c r="G42" s="73">
        <v>8477</v>
      </c>
      <c r="H42" s="73">
        <v>2980</v>
      </c>
      <c r="I42" s="73">
        <v>4571</v>
      </c>
      <c r="J42" s="73">
        <v>3058.8</v>
      </c>
      <c r="K42" s="73">
        <v>517</v>
      </c>
      <c r="L42" s="73">
        <v>1823</v>
      </c>
      <c r="M42" s="73">
        <v>4272</v>
      </c>
      <c r="N42" s="73">
        <v>14456</v>
      </c>
      <c r="O42" s="73">
        <v>27720</v>
      </c>
      <c r="P42" s="73">
        <v>13180</v>
      </c>
      <c r="Q42" s="73">
        <v>476.8</v>
      </c>
      <c r="R42" s="73">
        <v>19907</v>
      </c>
      <c r="S42" s="73">
        <v>19907</v>
      </c>
      <c r="T42" s="73">
        <v>622</v>
      </c>
      <c r="U42" s="73">
        <v>0</v>
      </c>
      <c r="V42" s="73">
        <v>297</v>
      </c>
      <c r="W42" s="73">
        <v>198</v>
      </c>
      <c r="X42" s="73">
        <v>100</v>
      </c>
      <c r="Y42" s="73">
        <v>15122</v>
      </c>
      <c r="Z42" s="73">
        <v>15122</v>
      </c>
      <c r="AA42" s="73">
        <v>0</v>
      </c>
      <c r="AB42" s="73">
        <v>0</v>
      </c>
      <c r="AC42" s="73">
        <v>0</v>
      </c>
      <c r="AD42" s="73">
        <v>10313.204</v>
      </c>
      <c r="AE42" s="73">
        <v>0</v>
      </c>
      <c r="AF42" s="73">
        <v>4634</v>
      </c>
      <c r="AG42" s="73">
        <v>7307.4382580739402</v>
      </c>
      <c r="AH42" s="73">
        <v>19</v>
      </c>
      <c r="AI42" s="73">
        <v>3360</v>
      </c>
      <c r="AJ42" s="73">
        <v>1</v>
      </c>
      <c r="AK42" s="73">
        <v>0</v>
      </c>
      <c r="AL42" s="73">
        <v>495</v>
      </c>
      <c r="AM42" s="73">
        <v>0</v>
      </c>
      <c r="AN42" s="73">
        <v>20</v>
      </c>
      <c r="AO42" s="73"/>
      <c r="AP42" s="73">
        <v>898</v>
      </c>
      <c r="AQ42" s="73">
        <v>19</v>
      </c>
      <c r="AR42" s="73">
        <v>625.79</v>
      </c>
      <c r="AS42" s="74">
        <v>61</v>
      </c>
      <c r="AT42" s="73">
        <v>95</v>
      </c>
      <c r="AU42" s="73">
        <v>9459.48</v>
      </c>
      <c r="AV42" s="73">
        <v>1966.64</v>
      </c>
      <c r="AW42" s="73">
        <v>214.285666666667</v>
      </c>
      <c r="AX42" s="73">
        <v>324</v>
      </c>
      <c r="AY42" s="73">
        <v>149.333333333333</v>
      </c>
      <c r="AZ42" s="73">
        <v>119.333333333333</v>
      </c>
      <c r="BA42" s="73">
        <v>1306</v>
      </c>
      <c r="BB42" s="73">
        <v>422</v>
      </c>
      <c r="BC42" s="73">
        <v>5431.7694023649701</v>
      </c>
      <c r="BD42" s="73">
        <v>1.3149999999999999</v>
      </c>
      <c r="BE42" s="73">
        <v>22776</v>
      </c>
      <c r="BF42" s="73">
        <v>4515</v>
      </c>
      <c r="BG42" s="73">
        <v>982</v>
      </c>
      <c r="BH42" s="73">
        <v>869</v>
      </c>
      <c r="BI42" s="73">
        <v>872</v>
      </c>
      <c r="BJ42" s="73">
        <v>445</v>
      </c>
      <c r="BK42" s="73">
        <v>553.01938896971296</v>
      </c>
      <c r="BL42" s="73">
        <v>396.05411982542</v>
      </c>
      <c r="BM42" s="73">
        <v>138.35598465811401</v>
      </c>
      <c r="BN42" s="73">
        <v>1217.4502</v>
      </c>
      <c r="BO42" s="73">
        <v>871.89739999999995</v>
      </c>
      <c r="BP42" s="73">
        <v>304.58519999999999</v>
      </c>
      <c r="BQ42" s="73">
        <v>3969</v>
      </c>
      <c r="BR42" s="73">
        <v>5689</v>
      </c>
      <c r="BS42" s="73">
        <v>0</v>
      </c>
      <c r="BT42" s="73">
        <v>3</v>
      </c>
      <c r="BU42" s="73">
        <v>198</v>
      </c>
      <c r="BV42" s="73">
        <v>100</v>
      </c>
      <c r="BW42" s="73">
        <v>0</v>
      </c>
      <c r="BX42" s="73">
        <v>0</v>
      </c>
      <c r="BY42" s="75">
        <v>6.55228E-4</v>
      </c>
      <c r="BZ42" s="75">
        <v>3.3366E-4</v>
      </c>
      <c r="CA42" s="72">
        <v>0</v>
      </c>
      <c r="CG42" s="76"/>
      <c r="CH42" s="77"/>
      <c r="CI42" s="78"/>
      <c r="CJ42" s="79"/>
      <c r="CO42" s="77"/>
    </row>
    <row r="43" spans="1:93" s="72" customFormat="1" x14ac:dyDescent="0.3">
      <c r="A43" s="72">
        <v>1730</v>
      </c>
      <c r="B43" s="72">
        <v>3</v>
      </c>
      <c r="D43" s="72" t="s">
        <v>292</v>
      </c>
      <c r="E43" s="73">
        <v>33887</v>
      </c>
      <c r="F43" s="73">
        <v>404.95</v>
      </c>
      <c r="G43" s="73">
        <v>8260</v>
      </c>
      <c r="H43" s="73">
        <v>2712</v>
      </c>
      <c r="I43" s="73">
        <v>3761</v>
      </c>
      <c r="J43" s="73">
        <v>2172.6</v>
      </c>
      <c r="K43" s="73">
        <v>411.66666666666703</v>
      </c>
      <c r="L43" s="73">
        <v>1866.6666666666699</v>
      </c>
      <c r="M43" s="73">
        <v>4209</v>
      </c>
      <c r="N43" s="73">
        <v>15333</v>
      </c>
      <c r="O43" s="73">
        <v>28610</v>
      </c>
      <c r="P43" s="73">
        <v>9140</v>
      </c>
      <c r="Q43" s="73">
        <v>0</v>
      </c>
      <c r="R43" s="73">
        <v>14217</v>
      </c>
      <c r="S43" s="73">
        <v>14217</v>
      </c>
      <c r="T43" s="73">
        <v>553</v>
      </c>
      <c r="U43" s="73">
        <v>0</v>
      </c>
      <c r="V43" s="73">
        <v>284</v>
      </c>
      <c r="W43" s="73">
        <v>208</v>
      </c>
      <c r="X43" s="73">
        <v>76</v>
      </c>
      <c r="Y43" s="73">
        <v>15884</v>
      </c>
      <c r="Z43" s="73">
        <v>15884</v>
      </c>
      <c r="AA43" s="73">
        <v>0</v>
      </c>
      <c r="AB43" s="73">
        <v>0</v>
      </c>
      <c r="AC43" s="73">
        <v>0</v>
      </c>
      <c r="AD43" s="73">
        <v>8100.84</v>
      </c>
      <c r="AE43" s="73">
        <v>0</v>
      </c>
      <c r="AF43" s="73">
        <v>3391</v>
      </c>
      <c r="AG43" s="73">
        <v>7862.60995260663</v>
      </c>
      <c r="AH43" s="73">
        <v>19</v>
      </c>
      <c r="AI43" s="73">
        <v>3793</v>
      </c>
      <c r="AJ43" s="73">
        <v>1</v>
      </c>
      <c r="AK43" s="73">
        <v>0</v>
      </c>
      <c r="AL43" s="73">
        <v>535</v>
      </c>
      <c r="AM43" s="73">
        <v>0</v>
      </c>
      <c r="AN43" s="73">
        <v>18</v>
      </c>
      <c r="AO43" s="73"/>
      <c r="AP43" s="73">
        <v>892</v>
      </c>
      <c r="AQ43" s="73">
        <v>19</v>
      </c>
      <c r="AR43" s="73">
        <v>505.584</v>
      </c>
      <c r="AS43" s="74">
        <v>28</v>
      </c>
      <c r="AT43" s="73">
        <v>29</v>
      </c>
      <c r="AU43" s="73">
        <v>10586.44</v>
      </c>
      <c r="AV43" s="73">
        <v>2796.63</v>
      </c>
      <c r="AW43" s="73">
        <v>218.380923794712</v>
      </c>
      <c r="AX43" s="73">
        <v>321</v>
      </c>
      <c r="AY43" s="73">
        <v>120</v>
      </c>
      <c r="AZ43" s="73">
        <v>88.6666666666667</v>
      </c>
      <c r="BA43" s="73">
        <v>1455</v>
      </c>
      <c r="BB43" s="73">
        <v>546</v>
      </c>
      <c r="BC43" s="73">
        <v>5284.7147569588697</v>
      </c>
      <c r="BD43" s="73">
        <v>1.0680000000000001</v>
      </c>
      <c r="BE43" s="73">
        <v>25627</v>
      </c>
      <c r="BF43" s="73">
        <v>4433</v>
      </c>
      <c r="BG43" s="73">
        <v>1115</v>
      </c>
      <c r="BH43" s="73">
        <v>809</v>
      </c>
      <c r="BI43" s="73">
        <v>842</v>
      </c>
      <c r="BJ43" s="73">
        <v>545</v>
      </c>
      <c r="BK43" s="73">
        <v>354.94189121128198</v>
      </c>
      <c r="BL43" s="73">
        <v>245.24501385041501</v>
      </c>
      <c r="BM43" s="73">
        <v>100.395895240494</v>
      </c>
      <c r="BN43" s="73">
        <v>950.28899999999999</v>
      </c>
      <c r="BO43" s="73">
        <v>656.59659999999997</v>
      </c>
      <c r="BP43" s="73">
        <v>268.79079999999999</v>
      </c>
      <c r="BQ43" s="73">
        <v>92998</v>
      </c>
      <c r="BR43" s="73">
        <v>7022</v>
      </c>
      <c r="BS43" s="73">
        <v>0</v>
      </c>
      <c r="BT43" s="73">
        <v>5</v>
      </c>
      <c r="BU43" s="73">
        <v>208</v>
      </c>
      <c r="BV43" s="73">
        <v>76</v>
      </c>
      <c r="BW43" s="73">
        <v>0</v>
      </c>
      <c r="BX43" s="73">
        <v>0</v>
      </c>
      <c r="BY43" s="75">
        <v>6.9887200000000001E-4</v>
      </c>
      <c r="BZ43" s="75">
        <v>3.02849E-4</v>
      </c>
      <c r="CA43" s="72">
        <v>0</v>
      </c>
      <c r="CG43" s="76"/>
      <c r="CH43" s="77"/>
      <c r="CI43" s="78"/>
      <c r="CJ43" s="79"/>
      <c r="CO43" s="77"/>
    </row>
    <row r="44" spans="1:93" s="72" customFormat="1" x14ac:dyDescent="0.3">
      <c r="A44" s="72">
        <v>1701</v>
      </c>
      <c r="B44" s="72">
        <v>3</v>
      </c>
      <c r="D44" s="72" t="s">
        <v>330</v>
      </c>
      <c r="E44" s="73">
        <v>19460</v>
      </c>
      <c r="F44" s="73">
        <v>291.2</v>
      </c>
      <c r="G44" s="73">
        <v>5585</v>
      </c>
      <c r="H44" s="73">
        <v>1822</v>
      </c>
      <c r="I44" s="73">
        <v>2635</v>
      </c>
      <c r="J44" s="73">
        <v>1629.9</v>
      </c>
      <c r="K44" s="73">
        <v>224.333333333333</v>
      </c>
      <c r="L44" s="73">
        <v>1256.3333333333301</v>
      </c>
      <c r="M44" s="73">
        <v>2832</v>
      </c>
      <c r="N44" s="73">
        <v>9224</v>
      </c>
      <c r="O44" s="73">
        <v>16380</v>
      </c>
      <c r="P44" s="73">
        <v>2320</v>
      </c>
      <c r="Q44" s="73">
        <v>175.2</v>
      </c>
      <c r="R44" s="73">
        <v>27845</v>
      </c>
      <c r="S44" s="73">
        <v>27845</v>
      </c>
      <c r="T44" s="73">
        <v>429</v>
      </c>
      <c r="U44" s="73">
        <v>0</v>
      </c>
      <c r="V44" s="73">
        <v>233</v>
      </c>
      <c r="W44" s="73">
        <v>117</v>
      </c>
      <c r="X44" s="73">
        <v>116</v>
      </c>
      <c r="Y44" s="73">
        <v>10051</v>
      </c>
      <c r="Z44" s="73">
        <v>10051</v>
      </c>
      <c r="AA44" s="73">
        <v>0</v>
      </c>
      <c r="AB44" s="73">
        <v>0</v>
      </c>
      <c r="AC44" s="73">
        <v>0</v>
      </c>
      <c r="AD44" s="73">
        <v>2140.8629999999998</v>
      </c>
      <c r="AE44" s="73">
        <v>0</v>
      </c>
      <c r="AF44" s="73">
        <v>3890</v>
      </c>
      <c r="AG44" s="73">
        <v>2677.3502157459102</v>
      </c>
      <c r="AH44" s="73">
        <v>29</v>
      </c>
      <c r="AI44" s="73">
        <v>2575</v>
      </c>
      <c r="AJ44" s="73">
        <v>1</v>
      </c>
      <c r="AK44" s="73">
        <v>0</v>
      </c>
      <c r="AL44" s="73">
        <v>205</v>
      </c>
      <c r="AM44" s="73">
        <v>0</v>
      </c>
      <c r="AN44" s="73">
        <v>13</v>
      </c>
      <c r="AO44" s="73"/>
      <c r="AP44" s="73">
        <v>426</v>
      </c>
      <c r="AQ44" s="73">
        <v>29</v>
      </c>
      <c r="AR44" s="73">
        <v>298.49</v>
      </c>
      <c r="AS44" s="74">
        <v>40</v>
      </c>
      <c r="AT44" s="73">
        <v>9</v>
      </c>
      <c r="AU44" s="73">
        <v>5847.76</v>
      </c>
      <c r="AV44" s="73">
        <v>1124.5</v>
      </c>
      <c r="AW44" s="73">
        <v>58.719945525291799</v>
      </c>
      <c r="AX44" s="73">
        <v>166</v>
      </c>
      <c r="AY44" s="73">
        <v>51.3333333333333</v>
      </c>
      <c r="AZ44" s="73">
        <v>44</v>
      </c>
      <c r="BA44" s="73">
        <v>1032</v>
      </c>
      <c r="BB44" s="73">
        <v>340</v>
      </c>
      <c r="BC44" s="73">
        <v>3449.0908827785802</v>
      </c>
      <c r="BD44" s="73">
        <v>0.47199999999999998</v>
      </c>
      <c r="BE44" s="73">
        <v>13875</v>
      </c>
      <c r="BF44" s="73">
        <v>3106</v>
      </c>
      <c r="BG44" s="73">
        <v>657</v>
      </c>
      <c r="BH44" s="73">
        <v>624</v>
      </c>
      <c r="BI44" s="73">
        <v>544</v>
      </c>
      <c r="BJ44" s="73">
        <v>316</v>
      </c>
      <c r="BK44" s="73">
        <v>302.433936921699</v>
      </c>
      <c r="BL44" s="73">
        <v>189.56851059596099</v>
      </c>
      <c r="BM44" s="73">
        <v>73.135498955327805</v>
      </c>
      <c r="BN44" s="73">
        <v>823.21100000000001</v>
      </c>
      <c r="BO44" s="73">
        <v>515.99659999999994</v>
      </c>
      <c r="BP44" s="73">
        <v>199.07140000000001</v>
      </c>
      <c r="BQ44" s="73">
        <v>41975</v>
      </c>
      <c r="BR44" s="73">
        <v>3142</v>
      </c>
      <c r="BS44" s="73">
        <v>0</v>
      </c>
      <c r="BT44" s="73">
        <v>4</v>
      </c>
      <c r="BU44" s="73">
        <v>117</v>
      </c>
      <c r="BV44" s="73">
        <v>116</v>
      </c>
      <c r="BW44" s="73">
        <v>0</v>
      </c>
      <c r="BX44" s="73">
        <v>0</v>
      </c>
      <c r="BY44" s="75">
        <v>5.2342199999999995E-4</v>
      </c>
      <c r="BZ44" s="75">
        <v>1.2335100000000001E-4</v>
      </c>
      <c r="CA44" s="72">
        <v>0</v>
      </c>
      <c r="CG44" s="76"/>
      <c r="CH44" s="77"/>
      <c r="CI44" s="78"/>
      <c r="CJ44" s="79"/>
      <c r="CO44" s="77"/>
    </row>
    <row r="45" spans="1:93" s="72" customFormat="1" x14ac:dyDescent="0.3">
      <c r="A45" s="72">
        <v>141</v>
      </c>
      <c r="B45" s="72">
        <v>4</v>
      </c>
      <c r="D45" s="72" t="s">
        <v>14</v>
      </c>
      <c r="E45" s="73">
        <v>73107</v>
      </c>
      <c r="F45" s="73">
        <v>1311.1</v>
      </c>
      <c r="G45" s="73">
        <v>14498</v>
      </c>
      <c r="H45" s="73">
        <v>4618</v>
      </c>
      <c r="I45" s="73">
        <v>12194</v>
      </c>
      <c r="J45" s="73">
        <v>8793.6</v>
      </c>
      <c r="K45" s="73">
        <v>2564.3333333333298</v>
      </c>
      <c r="L45" s="73">
        <v>8195.3333333333303</v>
      </c>
      <c r="M45" s="73">
        <v>11963</v>
      </c>
      <c r="N45" s="73">
        <v>34023</v>
      </c>
      <c r="O45" s="73">
        <v>83590</v>
      </c>
      <c r="P45" s="73">
        <v>115820</v>
      </c>
      <c r="Q45" s="73">
        <v>4355.2</v>
      </c>
      <c r="R45" s="73">
        <v>6711</v>
      </c>
      <c r="S45" s="73">
        <v>6711</v>
      </c>
      <c r="T45" s="73">
        <v>229</v>
      </c>
      <c r="U45" s="73">
        <v>0</v>
      </c>
      <c r="V45" s="73">
        <v>557</v>
      </c>
      <c r="W45" s="73">
        <v>411</v>
      </c>
      <c r="X45" s="73">
        <v>147</v>
      </c>
      <c r="Y45" s="73">
        <v>34004</v>
      </c>
      <c r="Z45" s="73">
        <v>34004</v>
      </c>
      <c r="AA45" s="73">
        <v>0</v>
      </c>
      <c r="AB45" s="73">
        <v>0</v>
      </c>
      <c r="AC45" s="73">
        <v>0</v>
      </c>
      <c r="AD45" s="73">
        <v>54610.423999999999</v>
      </c>
      <c r="AE45" s="73">
        <v>0</v>
      </c>
      <c r="AF45" s="73">
        <v>2053</v>
      </c>
      <c r="AG45" s="73">
        <v>21626.609654178701</v>
      </c>
      <c r="AH45" s="73">
        <v>3</v>
      </c>
      <c r="AI45" s="73">
        <v>6615</v>
      </c>
      <c r="AJ45" s="73">
        <v>1</v>
      </c>
      <c r="AK45" s="73">
        <v>0</v>
      </c>
      <c r="AL45" s="73">
        <v>7860</v>
      </c>
      <c r="AM45" s="73">
        <v>0</v>
      </c>
      <c r="AN45" s="73">
        <v>105</v>
      </c>
      <c r="AO45" s="73"/>
      <c r="AP45" s="73">
        <v>2727</v>
      </c>
      <c r="AQ45" s="73">
        <v>3</v>
      </c>
      <c r="AR45" s="73">
        <v>2526.8249999999998</v>
      </c>
      <c r="AS45" s="74">
        <v>421</v>
      </c>
      <c r="AT45" s="73">
        <v>332</v>
      </c>
      <c r="AU45" s="73">
        <v>17992.7</v>
      </c>
      <c r="AV45" s="73">
        <v>4149.3599999999997</v>
      </c>
      <c r="AW45" s="73">
        <v>759.28290905935398</v>
      </c>
      <c r="AX45" s="73">
        <v>1050</v>
      </c>
      <c r="AY45" s="73">
        <v>683.66666666666697</v>
      </c>
      <c r="AZ45" s="73">
        <v>628.66666666666697</v>
      </c>
      <c r="BA45" s="73">
        <v>5631</v>
      </c>
      <c r="BB45" s="73">
        <v>1681</v>
      </c>
      <c r="BC45" s="73">
        <v>14287.541789729399</v>
      </c>
      <c r="BD45" s="73">
        <v>8.5</v>
      </c>
      <c r="BE45" s="73">
        <v>58609</v>
      </c>
      <c r="BF45" s="73">
        <v>8244</v>
      </c>
      <c r="BG45" s="73">
        <v>1636</v>
      </c>
      <c r="BH45" s="73">
        <v>2019</v>
      </c>
      <c r="BI45" s="73">
        <v>1669</v>
      </c>
      <c r="BJ45" s="73">
        <v>898</v>
      </c>
      <c r="BK45" s="73">
        <v>1346.8141630396401</v>
      </c>
      <c r="BL45" s="73">
        <v>822.88069638866</v>
      </c>
      <c r="BM45" s="73">
        <v>318.342594988825</v>
      </c>
      <c r="BN45" s="73">
        <v>3010.2240000000002</v>
      </c>
      <c r="BO45" s="73">
        <v>1839.1959999999999</v>
      </c>
      <c r="BP45" s="73">
        <v>711.51800000000003</v>
      </c>
      <c r="BQ45" s="73">
        <v>125655</v>
      </c>
      <c r="BR45" s="73">
        <v>14439</v>
      </c>
      <c r="BS45" s="73">
        <v>0</v>
      </c>
      <c r="BT45" s="73">
        <v>1</v>
      </c>
      <c r="BU45" s="73">
        <v>411</v>
      </c>
      <c r="BV45" s="73">
        <v>147</v>
      </c>
      <c r="BW45" s="73">
        <v>10</v>
      </c>
      <c r="BX45" s="73">
        <v>7097</v>
      </c>
      <c r="BY45" s="75">
        <v>4.3936779999999998E-3</v>
      </c>
      <c r="BZ45" s="75">
        <v>6.5105689999999999E-3</v>
      </c>
      <c r="CA45" s="72">
        <v>7097</v>
      </c>
      <c r="CG45" s="76"/>
      <c r="CH45" s="77"/>
      <c r="CI45" s="78"/>
      <c r="CJ45" s="79"/>
      <c r="CO45" s="77"/>
    </row>
    <row r="46" spans="1:93" s="72" customFormat="1" x14ac:dyDescent="0.3">
      <c r="A46" s="72">
        <v>147</v>
      </c>
      <c r="B46" s="72">
        <v>4</v>
      </c>
      <c r="D46" s="72" t="s">
        <v>51</v>
      </c>
      <c r="E46" s="73">
        <v>23312</v>
      </c>
      <c r="F46" s="73">
        <v>243.95</v>
      </c>
      <c r="G46" s="73">
        <v>5139</v>
      </c>
      <c r="H46" s="73">
        <v>1732</v>
      </c>
      <c r="I46" s="73">
        <v>2660</v>
      </c>
      <c r="J46" s="73">
        <v>1646</v>
      </c>
      <c r="K46" s="73">
        <v>293</v>
      </c>
      <c r="L46" s="73">
        <v>1442</v>
      </c>
      <c r="M46" s="73">
        <v>2724</v>
      </c>
      <c r="N46" s="73">
        <v>10045</v>
      </c>
      <c r="O46" s="73">
        <v>21220</v>
      </c>
      <c r="P46" s="73">
        <v>13150</v>
      </c>
      <c r="Q46" s="73">
        <v>265.60000000000002</v>
      </c>
      <c r="R46" s="73">
        <v>2597</v>
      </c>
      <c r="S46" s="73">
        <v>2597</v>
      </c>
      <c r="T46" s="73">
        <v>19</v>
      </c>
      <c r="U46" s="73">
        <v>0</v>
      </c>
      <c r="V46" s="73">
        <v>145</v>
      </c>
      <c r="W46" s="73">
        <v>125</v>
      </c>
      <c r="X46" s="73">
        <v>20</v>
      </c>
      <c r="Y46" s="73">
        <v>10140</v>
      </c>
      <c r="Z46" s="73">
        <v>10140</v>
      </c>
      <c r="AA46" s="73">
        <v>0</v>
      </c>
      <c r="AB46" s="73">
        <v>0</v>
      </c>
      <c r="AC46" s="73">
        <v>0</v>
      </c>
      <c r="AD46" s="73">
        <v>12472.2</v>
      </c>
      <c r="AE46" s="73">
        <v>0</v>
      </c>
      <c r="AF46" s="73">
        <v>416</v>
      </c>
      <c r="AG46" s="73">
        <v>3707.1070336391399</v>
      </c>
      <c r="AH46" s="73">
        <v>3</v>
      </c>
      <c r="AI46" s="73">
        <v>2181</v>
      </c>
      <c r="AJ46" s="73">
        <v>1</v>
      </c>
      <c r="AK46" s="73">
        <v>0</v>
      </c>
      <c r="AL46" s="73">
        <v>615</v>
      </c>
      <c r="AM46" s="73">
        <v>0</v>
      </c>
      <c r="AN46" s="73">
        <v>41</v>
      </c>
      <c r="AO46" s="73"/>
      <c r="AP46" s="73">
        <v>605</v>
      </c>
      <c r="AQ46" s="73">
        <v>3</v>
      </c>
      <c r="AR46" s="73">
        <v>420.07</v>
      </c>
      <c r="AS46" s="74">
        <v>60</v>
      </c>
      <c r="AT46" s="73">
        <v>26</v>
      </c>
      <c r="AU46" s="73">
        <v>6913.98</v>
      </c>
      <c r="AV46" s="73">
        <v>1821.06</v>
      </c>
      <c r="AW46" s="73">
        <v>138.525112068966</v>
      </c>
      <c r="AX46" s="73">
        <v>237</v>
      </c>
      <c r="AY46" s="73">
        <v>83.3333333333333</v>
      </c>
      <c r="AZ46" s="73">
        <v>60</v>
      </c>
      <c r="BA46" s="73">
        <v>1149</v>
      </c>
      <c r="BB46" s="73">
        <v>358</v>
      </c>
      <c r="BC46" s="73">
        <v>3772.3054545454502</v>
      </c>
      <c r="BD46" s="73">
        <v>0.57399999999999995</v>
      </c>
      <c r="BE46" s="73">
        <v>18173</v>
      </c>
      <c r="BF46" s="73">
        <v>2860</v>
      </c>
      <c r="BG46" s="73">
        <v>547</v>
      </c>
      <c r="BH46" s="73">
        <v>502</v>
      </c>
      <c r="BI46" s="73">
        <v>532</v>
      </c>
      <c r="BJ46" s="73">
        <v>282</v>
      </c>
      <c r="BK46" s="73">
        <v>277.57988165680501</v>
      </c>
      <c r="BL46" s="73">
        <v>181.806706114398</v>
      </c>
      <c r="BM46" s="73">
        <v>67.041222879684398</v>
      </c>
      <c r="BN46" s="73">
        <v>728.63099999999997</v>
      </c>
      <c r="BO46" s="73">
        <v>477.23200000000003</v>
      </c>
      <c r="BP46" s="73">
        <v>175.97929999999999</v>
      </c>
      <c r="BQ46" s="73">
        <v>0</v>
      </c>
      <c r="BR46" s="73">
        <v>4942</v>
      </c>
      <c r="BS46" s="73">
        <v>0</v>
      </c>
      <c r="BT46" s="73">
        <v>1</v>
      </c>
      <c r="BU46" s="73">
        <v>125</v>
      </c>
      <c r="BV46" s="73">
        <v>20</v>
      </c>
      <c r="BW46" s="73">
        <v>0</v>
      </c>
      <c r="BX46" s="73">
        <v>1224</v>
      </c>
      <c r="BY46" s="75">
        <v>3.2157099999999999E-4</v>
      </c>
      <c r="BZ46" s="75">
        <v>1.6967100000000001E-4</v>
      </c>
      <c r="CA46" s="72">
        <v>0</v>
      </c>
      <c r="CG46" s="76"/>
      <c r="CH46" s="77"/>
      <c r="CI46" s="78"/>
      <c r="CJ46" s="79"/>
      <c r="CO46" s="77"/>
    </row>
    <row r="47" spans="1:93" s="72" customFormat="1" x14ac:dyDescent="0.3">
      <c r="A47" s="72">
        <v>148</v>
      </c>
      <c r="B47" s="72">
        <v>4</v>
      </c>
      <c r="D47" s="72" t="s">
        <v>69</v>
      </c>
      <c r="E47" s="73">
        <v>28587</v>
      </c>
      <c r="F47" s="73">
        <v>458.15</v>
      </c>
      <c r="G47" s="73">
        <v>6066</v>
      </c>
      <c r="H47" s="73">
        <v>2052</v>
      </c>
      <c r="I47" s="73">
        <v>2959</v>
      </c>
      <c r="J47" s="73">
        <v>1718.6</v>
      </c>
      <c r="K47" s="73">
        <v>251.666666666667</v>
      </c>
      <c r="L47" s="73">
        <v>1338.6666666666699</v>
      </c>
      <c r="M47" s="73">
        <v>3134</v>
      </c>
      <c r="N47" s="73">
        <v>11847</v>
      </c>
      <c r="O47" s="73">
        <v>26390</v>
      </c>
      <c r="P47" s="73">
        <v>11450</v>
      </c>
      <c r="Q47" s="73">
        <v>207.2</v>
      </c>
      <c r="R47" s="73">
        <v>16500</v>
      </c>
      <c r="S47" s="73">
        <v>16500</v>
      </c>
      <c r="T47" s="73">
        <v>152</v>
      </c>
      <c r="U47" s="73">
        <v>0</v>
      </c>
      <c r="V47" s="73">
        <v>344</v>
      </c>
      <c r="W47" s="73">
        <v>170</v>
      </c>
      <c r="X47" s="73">
        <v>175</v>
      </c>
      <c r="Y47" s="73">
        <v>12404</v>
      </c>
      <c r="Z47" s="73">
        <v>12404</v>
      </c>
      <c r="AA47" s="73">
        <v>0</v>
      </c>
      <c r="AB47" s="73">
        <v>0</v>
      </c>
      <c r="AC47" s="73">
        <v>0</v>
      </c>
      <c r="AD47" s="73">
        <v>6313.6360000000004</v>
      </c>
      <c r="AE47" s="73">
        <v>0</v>
      </c>
      <c r="AF47" s="73">
        <v>2285</v>
      </c>
      <c r="AG47" s="73">
        <v>3922.7297021378799</v>
      </c>
      <c r="AH47" s="73">
        <v>11</v>
      </c>
      <c r="AI47" s="73">
        <v>3191</v>
      </c>
      <c r="AJ47" s="73">
        <v>1</v>
      </c>
      <c r="AK47" s="73">
        <v>0</v>
      </c>
      <c r="AL47" s="73">
        <v>335</v>
      </c>
      <c r="AM47" s="73">
        <v>0</v>
      </c>
      <c r="AN47" s="73">
        <v>27</v>
      </c>
      <c r="AO47" s="73"/>
      <c r="AP47" s="73">
        <v>569</v>
      </c>
      <c r="AQ47" s="73">
        <v>11</v>
      </c>
      <c r="AR47" s="73">
        <v>355.65199999999999</v>
      </c>
      <c r="AS47" s="74">
        <v>102</v>
      </c>
      <c r="AT47" s="73">
        <v>39</v>
      </c>
      <c r="AU47" s="73">
        <v>7894.12</v>
      </c>
      <c r="AV47" s="73">
        <v>2049.4499999999998</v>
      </c>
      <c r="AW47" s="73">
        <v>164.93774102964099</v>
      </c>
      <c r="AX47" s="73">
        <v>220</v>
      </c>
      <c r="AY47" s="73">
        <v>75.3333333333333</v>
      </c>
      <c r="AZ47" s="73">
        <v>39.6666666666667</v>
      </c>
      <c r="BA47" s="73">
        <v>1087</v>
      </c>
      <c r="BB47" s="73">
        <v>309</v>
      </c>
      <c r="BC47" s="73">
        <v>4057.6106333555599</v>
      </c>
      <c r="BD47" s="73">
        <v>0.27800000000000002</v>
      </c>
      <c r="BE47" s="73">
        <v>22521</v>
      </c>
      <c r="BF47" s="73">
        <v>3318</v>
      </c>
      <c r="BG47" s="73">
        <v>696</v>
      </c>
      <c r="BH47" s="73">
        <v>522</v>
      </c>
      <c r="BI47" s="73">
        <v>588</v>
      </c>
      <c r="BJ47" s="73">
        <v>360</v>
      </c>
      <c r="BK47" s="73">
        <v>272.25483714930698</v>
      </c>
      <c r="BL47" s="73">
        <v>183.99716220574001</v>
      </c>
      <c r="BM47" s="73">
        <v>68.029071267333094</v>
      </c>
      <c r="BN47" s="73">
        <v>875.0145</v>
      </c>
      <c r="BO47" s="73">
        <v>591.35839999999996</v>
      </c>
      <c r="BP47" s="73">
        <v>218.64230000000001</v>
      </c>
      <c r="BQ47" s="73">
        <v>0</v>
      </c>
      <c r="BR47" s="73">
        <v>6028</v>
      </c>
      <c r="BS47" s="73">
        <v>0</v>
      </c>
      <c r="BT47" s="73">
        <v>3</v>
      </c>
      <c r="BU47" s="73">
        <v>170</v>
      </c>
      <c r="BV47" s="73">
        <v>175</v>
      </c>
      <c r="BW47" s="73">
        <v>0</v>
      </c>
      <c r="BX47" s="73">
        <v>0</v>
      </c>
      <c r="BY47" s="75">
        <v>3.6166699999999998E-4</v>
      </c>
      <c r="BZ47" s="75">
        <v>1.35525E-4</v>
      </c>
      <c r="CA47" s="72">
        <v>0</v>
      </c>
      <c r="CG47" s="76"/>
      <c r="CH47" s="77"/>
      <c r="CI47" s="78"/>
      <c r="CJ47" s="79"/>
      <c r="CO47" s="77"/>
    </row>
    <row r="48" spans="1:93" s="72" customFormat="1" x14ac:dyDescent="0.3">
      <c r="A48" s="72">
        <v>150</v>
      </c>
      <c r="B48" s="72">
        <v>4</v>
      </c>
      <c r="D48" s="72" t="s">
        <v>78</v>
      </c>
      <c r="E48" s="73">
        <v>100719</v>
      </c>
      <c r="F48" s="73">
        <v>1401.75</v>
      </c>
      <c r="G48" s="73">
        <v>18338</v>
      </c>
      <c r="H48" s="73">
        <v>5674</v>
      </c>
      <c r="I48" s="73">
        <v>14910</v>
      </c>
      <c r="J48" s="73">
        <v>10232.700000000001</v>
      </c>
      <c r="K48" s="73">
        <v>2706.6666666666702</v>
      </c>
      <c r="L48" s="73">
        <v>9169.6666666666697</v>
      </c>
      <c r="M48" s="73">
        <v>18296</v>
      </c>
      <c r="N48" s="73">
        <v>48379</v>
      </c>
      <c r="O48" s="73">
        <v>111540</v>
      </c>
      <c r="P48" s="73">
        <v>148900</v>
      </c>
      <c r="Q48" s="73">
        <v>3772.8</v>
      </c>
      <c r="R48" s="73">
        <v>13049</v>
      </c>
      <c r="S48" s="73">
        <v>13049</v>
      </c>
      <c r="T48" s="73">
        <v>385</v>
      </c>
      <c r="U48" s="73">
        <v>0</v>
      </c>
      <c r="V48" s="73">
        <v>588</v>
      </c>
      <c r="W48" s="73">
        <v>465</v>
      </c>
      <c r="X48" s="73">
        <v>123</v>
      </c>
      <c r="Y48" s="73">
        <v>46773</v>
      </c>
      <c r="Z48" s="73">
        <v>46773</v>
      </c>
      <c r="AA48" s="73">
        <v>0</v>
      </c>
      <c r="AB48" s="73">
        <v>0</v>
      </c>
      <c r="AC48" s="73">
        <v>3700</v>
      </c>
      <c r="AD48" s="73">
        <v>85547.816999999995</v>
      </c>
      <c r="AE48" s="73">
        <v>0</v>
      </c>
      <c r="AF48" s="73">
        <v>2865</v>
      </c>
      <c r="AG48" s="73">
        <v>21479.8224653863</v>
      </c>
      <c r="AH48" s="73">
        <v>8</v>
      </c>
      <c r="AI48" s="73">
        <v>10286</v>
      </c>
      <c r="AJ48" s="73">
        <v>1</v>
      </c>
      <c r="AK48" s="73">
        <v>0</v>
      </c>
      <c r="AL48" s="73">
        <v>9335</v>
      </c>
      <c r="AM48" s="73">
        <v>0</v>
      </c>
      <c r="AN48" s="73">
        <v>146</v>
      </c>
      <c r="AO48" s="73"/>
      <c r="AP48" s="73">
        <v>3558</v>
      </c>
      <c r="AQ48" s="73">
        <v>8</v>
      </c>
      <c r="AR48" s="73">
        <v>2672.4960000000001</v>
      </c>
      <c r="AS48" s="74">
        <v>358</v>
      </c>
      <c r="AT48" s="73">
        <v>406</v>
      </c>
      <c r="AU48" s="73">
        <v>27988.799999999999</v>
      </c>
      <c r="AV48" s="73">
        <v>6682.93</v>
      </c>
      <c r="AW48" s="73">
        <v>1130.7949042351199</v>
      </c>
      <c r="AX48" s="73">
        <v>1315</v>
      </c>
      <c r="AY48" s="73">
        <v>726.33333333333303</v>
      </c>
      <c r="AZ48" s="73">
        <v>683.33333333333303</v>
      </c>
      <c r="BA48" s="73">
        <v>6463</v>
      </c>
      <c r="BB48" s="73">
        <v>1956</v>
      </c>
      <c r="BC48" s="73">
        <v>16671.2883543924</v>
      </c>
      <c r="BD48" s="73">
        <v>7.3550000000000004</v>
      </c>
      <c r="BE48" s="73">
        <v>82381</v>
      </c>
      <c r="BF48" s="73">
        <v>10354</v>
      </c>
      <c r="BG48" s="73">
        <v>2310</v>
      </c>
      <c r="BH48" s="73">
        <v>2608</v>
      </c>
      <c r="BI48" s="73">
        <v>1946</v>
      </c>
      <c r="BJ48" s="73">
        <v>1179</v>
      </c>
      <c r="BK48" s="73">
        <v>1413.49656211917</v>
      </c>
      <c r="BL48" s="73">
        <v>841.84101083958706</v>
      </c>
      <c r="BM48" s="73">
        <v>343.47463280097497</v>
      </c>
      <c r="BN48" s="73">
        <v>3250.5291000000002</v>
      </c>
      <c r="BO48" s="73">
        <v>1935.9287999999999</v>
      </c>
      <c r="BP48" s="73">
        <v>789.86699999999996</v>
      </c>
      <c r="BQ48" s="73">
        <v>68583</v>
      </c>
      <c r="BR48" s="73">
        <v>19944</v>
      </c>
      <c r="BS48" s="73">
        <v>0</v>
      </c>
      <c r="BT48" s="73">
        <v>2</v>
      </c>
      <c r="BU48" s="73">
        <v>465</v>
      </c>
      <c r="BV48" s="73">
        <v>123</v>
      </c>
      <c r="BW48" s="73">
        <v>35</v>
      </c>
      <c r="BX48" s="73">
        <v>8739</v>
      </c>
      <c r="BY48" s="75">
        <v>5.5691309999999997E-3</v>
      </c>
      <c r="BZ48" s="75">
        <v>6.7474800000000001E-3</v>
      </c>
      <c r="CA48" s="72">
        <v>8234</v>
      </c>
      <c r="CG48" s="76"/>
      <c r="CH48" s="77"/>
      <c r="CI48" s="78"/>
      <c r="CJ48" s="79"/>
      <c r="CO48" s="77"/>
    </row>
    <row r="49" spans="1:93" s="72" customFormat="1" x14ac:dyDescent="0.3">
      <c r="A49" s="72">
        <v>1774</v>
      </c>
      <c r="B49" s="72">
        <v>4</v>
      </c>
      <c r="D49" s="72" t="s">
        <v>80</v>
      </c>
      <c r="E49" s="73">
        <v>26461</v>
      </c>
      <c r="F49" s="73">
        <v>516.25</v>
      </c>
      <c r="G49" s="73">
        <v>5854</v>
      </c>
      <c r="H49" s="73">
        <v>1910</v>
      </c>
      <c r="I49" s="73">
        <v>2858</v>
      </c>
      <c r="J49" s="73">
        <v>1736.5</v>
      </c>
      <c r="K49" s="73">
        <v>191.666666666667</v>
      </c>
      <c r="L49" s="73">
        <v>1243.6666666666699</v>
      </c>
      <c r="M49" s="73">
        <v>2704</v>
      </c>
      <c r="N49" s="73">
        <v>10821</v>
      </c>
      <c r="O49" s="73">
        <v>21330</v>
      </c>
      <c r="P49" s="73">
        <v>8370</v>
      </c>
      <c r="Q49" s="73">
        <v>224.8</v>
      </c>
      <c r="R49" s="73">
        <v>17570</v>
      </c>
      <c r="S49" s="73">
        <v>17570</v>
      </c>
      <c r="T49" s="73">
        <v>113</v>
      </c>
      <c r="U49" s="73">
        <v>0</v>
      </c>
      <c r="V49" s="73">
        <v>325</v>
      </c>
      <c r="W49" s="73">
        <v>160</v>
      </c>
      <c r="X49" s="73">
        <v>165</v>
      </c>
      <c r="Y49" s="73">
        <v>11215</v>
      </c>
      <c r="Z49" s="73">
        <v>11215</v>
      </c>
      <c r="AA49" s="73">
        <v>0</v>
      </c>
      <c r="AB49" s="73">
        <v>0</v>
      </c>
      <c r="AC49" s="73">
        <v>0</v>
      </c>
      <c r="AD49" s="73">
        <v>5259.835</v>
      </c>
      <c r="AE49" s="73">
        <v>0</v>
      </c>
      <c r="AF49" s="73">
        <v>1971</v>
      </c>
      <c r="AG49" s="73">
        <v>2949.4221003223402</v>
      </c>
      <c r="AH49" s="73">
        <v>11</v>
      </c>
      <c r="AI49" s="73">
        <v>3155</v>
      </c>
      <c r="AJ49" s="73">
        <v>1</v>
      </c>
      <c r="AK49" s="73">
        <v>0</v>
      </c>
      <c r="AL49" s="73">
        <v>290</v>
      </c>
      <c r="AM49" s="73">
        <v>0</v>
      </c>
      <c r="AN49" s="73">
        <v>38</v>
      </c>
      <c r="AO49" s="73"/>
      <c r="AP49" s="73">
        <v>501</v>
      </c>
      <c r="AQ49" s="73">
        <v>11</v>
      </c>
      <c r="AR49" s="73">
        <v>300.48700000000002</v>
      </c>
      <c r="AS49" s="74">
        <v>46</v>
      </c>
      <c r="AT49" s="73">
        <v>36</v>
      </c>
      <c r="AU49" s="73">
        <v>7252.7</v>
      </c>
      <c r="AV49" s="73">
        <v>1905.64</v>
      </c>
      <c r="AW49" s="73">
        <v>51.864859673990097</v>
      </c>
      <c r="AX49" s="73">
        <v>222</v>
      </c>
      <c r="AY49" s="73">
        <v>59</v>
      </c>
      <c r="AZ49" s="73">
        <v>34.6666666666667</v>
      </c>
      <c r="BA49" s="73">
        <v>1052</v>
      </c>
      <c r="BB49" s="73">
        <v>302</v>
      </c>
      <c r="BC49" s="73">
        <v>4172.50303605313</v>
      </c>
      <c r="BD49" s="73">
        <v>0.13300000000000001</v>
      </c>
      <c r="BE49" s="73">
        <v>20607</v>
      </c>
      <c r="BF49" s="73">
        <v>3184</v>
      </c>
      <c r="BG49" s="73">
        <v>760</v>
      </c>
      <c r="BH49" s="73">
        <v>529</v>
      </c>
      <c r="BI49" s="73">
        <v>557</v>
      </c>
      <c r="BJ49" s="73">
        <v>250</v>
      </c>
      <c r="BK49" s="73">
        <v>290.16504681230498</v>
      </c>
      <c r="BL49" s="73">
        <v>183.79184128399501</v>
      </c>
      <c r="BM49" s="73">
        <v>61.315559518501999</v>
      </c>
      <c r="BN49" s="73">
        <v>798.51139999999998</v>
      </c>
      <c r="BO49" s="73">
        <v>505.78070000000002</v>
      </c>
      <c r="BP49" s="73">
        <v>168.73560000000001</v>
      </c>
      <c r="BQ49" s="73">
        <v>10662</v>
      </c>
      <c r="BR49" s="73">
        <v>5093</v>
      </c>
      <c r="BS49" s="73">
        <v>0</v>
      </c>
      <c r="BT49" s="73">
        <v>5</v>
      </c>
      <c r="BU49" s="73">
        <v>160</v>
      </c>
      <c r="BV49" s="73">
        <v>165</v>
      </c>
      <c r="BW49" s="73">
        <v>6</v>
      </c>
      <c r="BX49" s="73">
        <v>0</v>
      </c>
      <c r="BY49" s="75">
        <v>2.8437999999999998E-4</v>
      </c>
      <c r="BZ49" s="75">
        <v>1.4677399999999999E-4</v>
      </c>
      <c r="CA49" s="72">
        <v>0</v>
      </c>
      <c r="CG49" s="76"/>
      <c r="CH49" s="77"/>
      <c r="CI49" s="78"/>
      <c r="CJ49" s="79"/>
      <c r="CO49" s="77"/>
    </row>
    <row r="50" spans="1:93" s="72" customFormat="1" x14ac:dyDescent="0.3">
      <c r="A50" s="72">
        <v>153</v>
      </c>
      <c r="B50" s="72">
        <v>4</v>
      </c>
      <c r="D50" s="72" t="s">
        <v>101</v>
      </c>
      <c r="E50" s="73">
        <v>159640</v>
      </c>
      <c r="F50" s="73">
        <v>2477.3000000000002</v>
      </c>
      <c r="G50" s="73">
        <v>28420</v>
      </c>
      <c r="H50" s="73">
        <v>9170</v>
      </c>
      <c r="I50" s="73">
        <v>27623</v>
      </c>
      <c r="J50" s="73">
        <v>19690</v>
      </c>
      <c r="K50" s="73">
        <v>6136.6666666666697</v>
      </c>
      <c r="L50" s="73">
        <v>17501.666666666701</v>
      </c>
      <c r="M50" s="73">
        <v>36748</v>
      </c>
      <c r="N50" s="73">
        <v>82270</v>
      </c>
      <c r="O50" s="73">
        <v>167890</v>
      </c>
      <c r="P50" s="73">
        <v>249670</v>
      </c>
      <c r="Q50" s="73">
        <v>5805.6</v>
      </c>
      <c r="R50" s="73">
        <v>14069</v>
      </c>
      <c r="S50" s="73">
        <v>14069</v>
      </c>
      <c r="T50" s="73">
        <v>204</v>
      </c>
      <c r="U50" s="73">
        <v>0</v>
      </c>
      <c r="V50" s="73">
        <v>916</v>
      </c>
      <c r="W50" s="73">
        <v>779</v>
      </c>
      <c r="X50" s="73">
        <v>137</v>
      </c>
      <c r="Y50" s="73">
        <v>79330</v>
      </c>
      <c r="Z50" s="73">
        <v>79330</v>
      </c>
      <c r="AA50" s="73">
        <v>0</v>
      </c>
      <c r="AB50" s="73">
        <v>0</v>
      </c>
      <c r="AC50" s="73">
        <v>0</v>
      </c>
      <c r="AD50" s="73">
        <v>172304.76</v>
      </c>
      <c r="AE50" s="73">
        <v>0</v>
      </c>
      <c r="AF50" s="73">
        <v>2054</v>
      </c>
      <c r="AG50" s="73">
        <v>22973.485602185901</v>
      </c>
      <c r="AH50" s="73">
        <v>8</v>
      </c>
      <c r="AI50" s="73">
        <v>14600</v>
      </c>
      <c r="AJ50" s="73">
        <v>1</v>
      </c>
      <c r="AK50" s="73">
        <v>0</v>
      </c>
      <c r="AL50" s="73">
        <v>16270</v>
      </c>
      <c r="AM50" s="73">
        <v>0</v>
      </c>
      <c r="AN50" s="73">
        <v>278</v>
      </c>
      <c r="AO50" s="73"/>
      <c r="AP50" s="73">
        <v>5864</v>
      </c>
      <c r="AQ50" s="73">
        <v>8</v>
      </c>
      <c r="AR50" s="73">
        <v>5849.2920000000004</v>
      </c>
      <c r="AS50" s="74">
        <v>600</v>
      </c>
      <c r="AT50" s="73">
        <v>590</v>
      </c>
      <c r="AU50" s="73">
        <v>38140.32</v>
      </c>
      <c r="AV50" s="73">
        <v>8319.1200000000008</v>
      </c>
      <c r="AW50" s="73">
        <v>1143.3462268384801</v>
      </c>
      <c r="AX50" s="73">
        <v>2323</v>
      </c>
      <c r="AY50" s="73">
        <v>1665</v>
      </c>
      <c r="AZ50" s="73">
        <v>1482.6666666666699</v>
      </c>
      <c r="BA50" s="73">
        <v>11365</v>
      </c>
      <c r="BB50" s="73">
        <v>3775</v>
      </c>
      <c r="BC50" s="73">
        <v>25152.723605852101</v>
      </c>
      <c r="BD50" s="73">
        <v>20.065999999999999</v>
      </c>
      <c r="BE50" s="73">
        <v>131220</v>
      </c>
      <c r="BF50" s="73">
        <v>16118</v>
      </c>
      <c r="BG50" s="73">
        <v>3132</v>
      </c>
      <c r="BH50" s="73">
        <v>4127</v>
      </c>
      <c r="BI50" s="73">
        <v>3411</v>
      </c>
      <c r="BJ50" s="73">
        <v>1569</v>
      </c>
      <c r="BK50" s="73">
        <v>2549.0520610109702</v>
      </c>
      <c r="BL50" s="73">
        <v>1585.7734778772201</v>
      </c>
      <c r="BM50" s="73">
        <v>520.73137526786797</v>
      </c>
      <c r="BN50" s="73">
        <v>6092.1639999999998</v>
      </c>
      <c r="BO50" s="73">
        <v>3789.9548</v>
      </c>
      <c r="BP50" s="73">
        <v>1244.5336</v>
      </c>
      <c r="BQ50" s="73">
        <v>219182</v>
      </c>
      <c r="BR50" s="73">
        <v>28673</v>
      </c>
      <c r="BS50" s="73">
        <v>0</v>
      </c>
      <c r="BT50" s="73">
        <v>2</v>
      </c>
      <c r="BU50" s="73">
        <v>779</v>
      </c>
      <c r="BV50" s="73">
        <v>137</v>
      </c>
      <c r="BW50" s="73">
        <v>9</v>
      </c>
      <c r="BX50" s="73">
        <v>15963</v>
      </c>
      <c r="BY50" s="75">
        <v>1.0740938E-2</v>
      </c>
      <c r="BZ50" s="75">
        <v>1.8027844000000001E-2</v>
      </c>
      <c r="CA50" s="72">
        <v>11523</v>
      </c>
      <c r="CG50" s="76"/>
      <c r="CH50" s="77"/>
      <c r="CI50" s="78"/>
      <c r="CJ50" s="79"/>
      <c r="CO50" s="77"/>
    </row>
    <row r="51" spans="1:93" s="72" customFormat="1" x14ac:dyDescent="0.3">
      <c r="A51" s="72">
        <v>158</v>
      </c>
      <c r="B51" s="72">
        <v>4</v>
      </c>
      <c r="D51" s="72" t="s">
        <v>119</v>
      </c>
      <c r="E51" s="73">
        <v>24311</v>
      </c>
      <c r="F51" s="73">
        <v>373.8</v>
      </c>
      <c r="G51" s="73">
        <v>5895</v>
      </c>
      <c r="H51" s="73">
        <v>2061</v>
      </c>
      <c r="I51" s="73">
        <v>2985</v>
      </c>
      <c r="J51" s="73">
        <v>1892</v>
      </c>
      <c r="K51" s="73">
        <v>315.66666666666703</v>
      </c>
      <c r="L51" s="73">
        <v>1471.6666666666699</v>
      </c>
      <c r="M51" s="73">
        <v>2978</v>
      </c>
      <c r="N51" s="73">
        <v>10585</v>
      </c>
      <c r="O51" s="73">
        <v>23720</v>
      </c>
      <c r="P51" s="73">
        <v>18190</v>
      </c>
      <c r="Q51" s="73">
        <v>1131.2</v>
      </c>
      <c r="R51" s="73">
        <v>10475</v>
      </c>
      <c r="S51" s="73">
        <v>10475</v>
      </c>
      <c r="T51" s="73">
        <v>75</v>
      </c>
      <c r="U51" s="73">
        <v>0</v>
      </c>
      <c r="V51" s="73">
        <v>258</v>
      </c>
      <c r="W51" s="73">
        <v>160</v>
      </c>
      <c r="X51" s="73">
        <v>99</v>
      </c>
      <c r="Y51" s="73">
        <v>10930</v>
      </c>
      <c r="Z51" s="73">
        <v>10930</v>
      </c>
      <c r="AA51" s="73">
        <v>0</v>
      </c>
      <c r="AB51" s="73">
        <v>0</v>
      </c>
      <c r="AC51" s="73">
        <v>0</v>
      </c>
      <c r="AD51" s="73">
        <v>11421.85</v>
      </c>
      <c r="AE51" s="73">
        <v>0</v>
      </c>
      <c r="AF51" s="73">
        <v>1818</v>
      </c>
      <c r="AG51" s="73">
        <v>4189.3268246445496</v>
      </c>
      <c r="AH51" s="73">
        <v>6</v>
      </c>
      <c r="AI51" s="73">
        <v>2600</v>
      </c>
      <c r="AJ51" s="73">
        <v>1</v>
      </c>
      <c r="AK51" s="73">
        <v>0</v>
      </c>
      <c r="AL51" s="73">
        <v>940</v>
      </c>
      <c r="AM51" s="73">
        <v>0</v>
      </c>
      <c r="AN51" s="73">
        <v>31</v>
      </c>
      <c r="AO51" s="73"/>
      <c r="AP51" s="73">
        <v>584</v>
      </c>
      <c r="AQ51" s="73">
        <v>6</v>
      </c>
      <c r="AR51" s="73">
        <v>409.59</v>
      </c>
      <c r="AS51" s="74">
        <v>29</v>
      </c>
      <c r="AT51" s="73">
        <v>22</v>
      </c>
      <c r="AU51" s="73">
        <v>6641.05</v>
      </c>
      <c r="AV51" s="73">
        <v>1666.5</v>
      </c>
      <c r="AW51" s="73">
        <v>62.034100671140898</v>
      </c>
      <c r="AX51" s="73">
        <v>227</v>
      </c>
      <c r="AY51" s="73">
        <v>92.6666666666667</v>
      </c>
      <c r="AZ51" s="73">
        <v>69.3333333333333</v>
      </c>
      <c r="BA51" s="73">
        <v>1156</v>
      </c>
      <c r="BB51" s="73">
        <v>324</v>
      </c>
      <c r="BC51" s="73">
        <v>4000.3546714997701</v>
      </c>
      <c r="BD51" s="73">
        <v>0.63300000000000001</v>
      </c>
      <c r="BE51" s="73">
        <v>18416</v>
      </c>
      <c r="BF51" s="73">
        <v>3198</v>
      </c>
      <c r="BG51" s="73">
        <v>636</v>
      </c>
      <c r="BH51" s="73">
        <v>603</v>
      </c>
      <c r="BI51" s="73">
        <v>617</v>
      </c>
      <c r="BJ51" s="73">
        <v>272</v>
      </c>
      <c r="BK51" s="73">
        <v>332.35498627630398</v>
      </c>
      <c r="BL51" s="73">
        <v>225.20512351326599</v>
      </c>
      <c r="BM51" s="73">
        <v>68.894419030192097</v>
      </c>
      <c r="BN51" s="73">
        <v>908.73599999999999</v>
      </c>
      <c r="BO51" s="73">
        <v>615.76329999999996</v>
      </c>
      <c r="BP51" s="73">
        <v>188.3734</v>
      </c>
      <c r="BQ51" s="73">
        <v>26592</v>
      </c>
      <c r="BR51" s="73">
        <v>4551</v>
      </c>
      <c r="BS51" s="73">
        <v>0</v>
      </c>
      <c r="BT51" s="73">
        <v>1</v>
      </c>
      <c r="BU51" s="73">
        <v>160</v>
      </c>
      <c r="BV51" s="73">
        <v>99</v>
      </c>
      <c r="BW51" s="73">
        <v>0</v>
      </c>
      <c r="BX51" s="73">
        <v>0</v>
      </c>
      <c r="BY51" s="75">
        <v>3.3804199999999999E-4</v>
      </c>
      <c r="BZ51" s="75">
        <v>2.4523999999999998E-4</v>
      </c>
      <c r="CA51" s="72">
        <v>0</v>
      </c>
      <c r="CG51" s="76"/>
      <c r="CH51" s="77"/>
      <c r="CI51" s="78"/>
      <c r="CJ51" s="79"/>
      <c r="CO51" s="77"/>
    </row>
    <row r="52" spans="1:93" s="72" customFormat="1" x14ac:dyDescent="0.3">
      <c r="A52" s="72">
        <v>160</v>
      </c>
      <c r="B52" s="72">
        <v>4</v>
      </c>
      <c r="D52" s="72" t="s">
        <v>123</v>
      </c>
      <c r="E52" s="73">
        <v>60948</v>
      </c>
      <c r="F52" s="73">
        <v>989.45</v>
      </c>
      <c r="G52" s="73">
        <v>11416</v>
      </c>
      <c r="H52" s="73">
        <v>3651</v>
      </c>
      <c r="I52" s="73">
        <v>7153</v>
      </c>
      <c r="J52" s="73">
        <v>4478.7</v>
      </c>
      <c r="K52" s="73">
        <v>808.66666666666697</v>
      </c>
      <c r="L52" s="73">
        <v>4056.6666666666702</v>
      </c>
      <c r="M52" s="73">
        <v>6889</v>
      </c>
      <c r="N52" s="73">
        <v>25534</v>
      </c>
      <c r="O52" s="73">
        <v>59530</v>
      </c>
      <c r="P52" s="73">
        <v>41350</v>
      </c>
      <c r="Q52" s="73">
        <v>3094.4</v>
      </c>
      <c r="R52" s="73">
        <v>31215</v>
      </c>
      <c r="S52" s="73">
        <v>31215</v>
      </c>
      <c r="T52" s="73">
        <v>500</v>
      </c>
      <c r="U52" s="73">
        <v>0</v>
      </c>
      <c r="V52" s="73">
        <v>664</v>
      </c>
      <c r="W52" s="73">
        <v>358</v>
      </c>
      <c r="X52" s="73">
        <v>306</v>
      </c>
      <c r="Y52" s="73">
        <v>26743</v>
      </c>
      <c r="Z52" s="73">
        <v>26743</v>
      </c>
      <c r="AA52" s="73">
        <v>0</v>
      </c>
      <c r="AB52" s="73">
        <v>0</v>
      </c>
      <c r="AC52" s="73">
        <v>0</v>
      </c>
      <c r="AD52" s="73">
        <v>15029.566000000001</v>
      </c>
      <c r="AE52" s="73">
        <v>0</v>
      </c>
      <c r="AF52" s="73">
        <v>5176</v>
      </c>
      <c r="AG52" s="73">
        <v>9946.9288349361505</v>
      </c>
      <c r="AH52" s="73">
        <v>25</v>
      </c>
      <c r="AI52" s="73">
        <v>6112</v>
      </c>
      <c r="AJ52" s="73">
        <v>1</v>
      </c>
      <c r="AK52" s="73">
        <v>0</v>
      </c>
      <c r="AL52" s="73">
        <v>840</v>
      </c>
      <c r="AM52" s="73">
        <v>0</v>
      </c>
      <c r="AN52" s="73">
        <v>89</v>
      </c>
      <c r="AO52" s="73"/>
      <c r="AP52" s="73">
        <v>1376</v>
      </c>
      <c r="AQ52" s="73">
        <v>25</v>
      </c>
      <c r="AR52" s="73">
        <v>1078.3</v>
      </c>
      <c r="AS52" s="74">
        <v>312</v>
      </c>
      <c r="AT52" s="73">
        <v>206</v>
      </c>
      <c r="AU52" s="73">
        <v>14614.8</v>
      </c>
      <c r="AV52" s="73">
        <v>3829.83</v>
      </c>
      <c r="AW52" s="73">
        <v>476.84323269130698</v>
      </c>
      <c r="AX52" s="73">
        <v>568</v>
      </c>
      <c r="AY52" s="73">
        <v>214</v>
      </c>
      <c r="AZ52" s="73">
        <v>161.333333333333</v>
      </c>
      <c r="BA52" s="73">
        <v>3248</v>
      </c>
      <c r="BB52" s="73">
        <v>1184</v>
      </c>
      <c r="BC52" s="73">
        <v>9481.3008511902808</v>
      </c>
      <c r="BD52" s="73">
        <v>1.911</v>
      </c>
      <c r="BE52" s="73">
        <v>49532</v>
      </c>
      <c r="BF52" s="73">
        <v>6513</v>
      </c>
      <c r="BG52" s="73">
        <v>1252</v>
      </c>
      <c r="BH52" s="73">
        <v>1118</v>
      </c>
      <c r="BI52" s="73">
        <v>1182</v>
      </c>
      <c r="BJ52" s="73">
        <v>589</v>
      </c>
      <c r="BK52" s="73">
        <v>648.61852073439798</v>
      </c>
      <c r="BL52" s="73">
        <v>405.28190554537599</v>
      </c>
      <c r="BM52" s="73">
        <v>136.489567363422</v>
      </c>
      <c r="BN52" s="73">
        <v>2034.8742</v>
      </c>
      <c r="BO52" s="73">
        <v>1271.4680000000001</v>
      </c>
      <c r="BP52" s="73">
        <v>428.20100000000002</v>
      </c>
      <c r="BQ52" s="73">
        <v>103844</v>
      </c>
      <c r="BR52" s="73">
        <v>13150</v>
      </c>
      <c r="BS52" s="73">
        <v>0</v>
      </c>
      <c r="BT52" s="73">
        <v>8</v>
      </c>
      <c r="BU52" s="73">
        <v>358</v>
      </c>
      <c r="BV52" s="73">
        <v>306</v>
      </c>
      <c r="BW52" s="73">
        <v>0</v>
      </c>
      <c r="BX52" s="73">
        <v>1013</v>
      </c>
      <c r="BY52" s="75">
        <v>1.019977E-3</v>
      </c>
      <c r="BZ52" s="75">
        <v>5.1633199999999999E-4</v>
      </c>
      <c r="CA52" s="72">
        <v>0</v>
      </c>
      <c r="CG52" s="76"/>
      <c r="CH52" s="77"/>
      <c r="CI52" s="78"/>
      <c r="CJ52" s="79"/>
      <c r="CO52" s="77"/>
    </row>
    <row r="53" spans="1:93" s="72" customFormat="1" x14ac:dyDescent="0.3">
      <c r="A53" s="72">
        <v>163</v>
      </c>
      <c r="B53" s="72">
        <v>4</v>
      </c>
      <c r="D53" s="72" t="s">
        <v>136</v>
      </c>
      <c r="E53" s="73">
        <v>35916</v>
      </c>
      <c r="F53" s="73">
        <v>478.1</v>
      </c>
      <c r="G53" s="73">
        <v>8005</v>
      </c>
      <c r="H53" s="73">
        <v>2546</v>
      </c>
      <c r="I53" s="73">
        <v>4417</v>
      </c>
      <c r="J53" s="73">
        <v>2851.6</v>
      </c>
      <c r="K53" s="73">
        <v>395.66666666666703</v>
      </c>
      <c r="L53" s="73">
        <v>2165.6666666666702</v>
      </c>
      <c r="M53" s="73">
        <v>4132</v>
      </c>
      <c r="N53" s="73">
        <v>15322</v>
      </c>
      <c r="O53" s="73">
        <v>36780</v>
      </c>
      <c r="P53" s="73">
        <v>35780</v>
      </c>
      <c r="Q53" s="73">
        <v>1220</v>
      </c>
      <c r="R53" s="73">
        <v>13791</v>
      </c>
      <c r="S53" s="73">
        <v>13791</v>
      </c>
      <c r="T53" s="73">
        <v>108</v>
      </c>
      <c r="U53" s="73">
        <v>0</v>
      </c>
      <c r="V53" s="73">
        <v>330</v>
      </c>
      <c r="W53" s="73">
        <v>212</v>
      </c>
      <c r="X53" s="73">
        <v>118</v>
      </c>
      <c r="Y53" s="73">
        <v>15654</v>
      </c>
      <c r="Z53" s="73">
        <v>15654</v>
      </c>
      <c r="AA53" s="73">
        <v>0</v>
      </c>
      <c r="AB53" s="73">
        <v>0</v>
      </c>
      <c r="AC53" s="73">
        <v>0</v>
      </c>
      <c r="AD53" s="73">
        <v>12820.626</v>
      </c>
      <c r="AE53" s="73">
        <v>0</v>
      </c>
      <c r="AF53" s="73">
        <v>1650</v>
      </c>
      <c r="AG53" s="73">
        <v>4263.7168141592902</v>
      </c>
      <c r="AH53" s="73">
        <v>9</v>
      </c>
      <c r="AI53" s="73">
        <v>3318</v>
      </c>
      <c r="AJ53" s="73">
        <v>1</v>
      </c>
      <c r="AK53" s="73">
        <v>0</v>
      </c>
      <c r="AL53" s="73">
        <v>455</v>
      </c>
      <c r="AM53" s="73">
        <v>0</v>
      </c>
      <c r="AN53" s="73">
        <v>43</v>
      </c>
      <c r="AO53" s="73"/>
      <c r="AP53" s="73">
        <v>838</v>
      </c>
      <c r="AQ53" s="73">
        <v>9</v>
      </c>
      <c r="AR53" s="73">
        <v>607.65599999999995</v>
      </c>
      <c r="AS53" s="74">
        <v>117</v>
      </c>
      <c r="AT53" s="73">
        <v>33</v>
      </c>
      <c r="AU53" s="73">
        <v>9127.02</v>
      </c>
      <c r="AV53" s="73">
        <v>2389.37</v>
      </c>
      <c r="AW53" s="73">
        <v>272.40523213650903</v>
      </c>
      <c r="AX53" s="73">
        <v>339</v>
      </c>
      <c r="AY53" s="73">
        <v>112</v>
      </c>
      <c r="AZ53" s="73">
        <v>92</v>
      </c>
      <c r="BA53" s="73">
        <v>1770</v>
      </c>
      <c r="BB53" s="73">
        <v>512</v>
      </c>
      <c r="BC53" s="73">
        <v>6342.1108310992004</v>
      </c>
      <c r="BD53" s="73">
        <v>0.71499999999999997</v>
      </c>
      <c r="BE53" s="73">
        <v>27911</v>
      </c>
      <c r="BF53" s="73">
        <v>4588</v>
      </c>
      <c r="BG53" s="73">
        <v>871</v>
      </c>
      <c r="BH53" s="73">
        <v>799</v>
      </c>
      <c r="BI53" s="73">
        <v>776</v>
      </c>
      <c r="BJ53" s="73">
        <v>421</v>
      </c>
      <c r="BK53" s="73">
        <v>486.378689152932</v>
      </c>
      <c r="BL53" s="73">
        <v>295.834828158937</v>
      </c>
      <c r="BM53" s="73">
        <v>103.833652740514</v>
      </c>
      <c r="BN53" s="73">
        <v>1331.529</v>
      </c>
      <c r="BO53" s="73">
        <v>809.88879999999995</v>
      </c>
      <c r="BP53" s="73">
        <v>284.25900000000001</v>
      </c>
      <c r="BQ53" s="73">
        <v>37469</v>
      </c>
      <c r="BR53" s="73">
        <v>7234</v>
      </c>
      <c r="BS53" s="73">
        <v>0</v>
      </c>
      <c r="BT53" s="73">
        <v>2</v>
      </c>
      <c r="BU53" s="73">
        <v>212</v>
      </c>
      <c r="BV53" s="73">
        <v>118</v>
      </c>
      <c r="BW53" s="73">
        <v>0</v>
      </c>
      <c r="BX53" s="73">
        <v>1341</v>
      </c>
      <c r="BY53" s="75">
        <v>6.3890099999999999E-4</v>
      </c>
      <c r="BZ53" s="75">
        <v>2.7189E-4</v>
      </c>
      <c r="CA53" s="72">
        <v>0</v>
      </c>
      <c r="CG53" s="76"/>
      <c r="CH53" s="77"/>
      <c r="CI53" s="78"/>
      <c r="CJ53" s="79"/>
      <c r="CO53" s="77"/>
    </row>
    <row r="54" spans="1:93" s="72" customFormat="1" x14ac:dyDescent="0.3">
      <c r="A54" s="72">
        <v>164</v>
      </c>
      <c r="B54" s="72">
        <v>4</v>
      </c>
      <c r="D54" s="72" t="s">
        <v>140</v>
      </c>
      <c r="E54" s="73">
        <v>81140</v>
      </c>
      <c r="F54" s="73">
        <v>1400</v>
      </c>
      <c r="G54" s="73">
        <v>16367</v>
      </c>
      <c r="H54" s="73">
        <v>5238</v>
      </c>
      <c r="I54" s="73">
        <v>12922</v>
      </c>
      <c r="J54" s="73">
        <v>8992.2999999999993</v>
      </c>
      <c r="K54" s="73">
        <v>2159.6666666666702</v>
      </c>
      <c r="L54" s="73">
        <v>7030.6666666666697</v>
      </c>
      <c r="M54" s="73">
        <v>14982</v>
      </c>
      <c r="N54" s="73">
        <v>39033</v>
      </c>
      <c r="O54" s="73">
        <v>89370</v>
      </c>
      <c r="P54" s="73">
        <v>116040</v>
      </c>
      <c r="Q54" s="73">
        <v>4730.3999999999996</v>
      </c>
      <c r="R54" s="73">
        <v>6081</v>
      </c>
      <c r="S54" s="73">
        <v>6081</v>
      </c>
      <c r="T54" s="73">
        <v>102</v>
      </c>
      <c r="U54" s="73">
        <v>0</v>
      </c>
      <c r="V54" s="73">
        <v>527</v>
      </c>
      <c r="W54" s="73">
        <v>467</v>
      </c>
      <c r="X54" s="73">
        <v>60</v>
      </c>
      <c r="Y54" s="73">
        <v>39297</v>
      </c>
      <c r="Z54" s="73">
        <v>39297</v>
      </c>
      <c r="AA54" s="73">
        <v>0</v>
      </c>
      <c r="AB54" s="73">
        <v>0</v>
      </c>
      <c r="AC54" s="73">
        <v>0</v>
      </c>
      <c r="AD54" s="73">
        <v>72306.48</v>
      </c>
      <c r="AE54" s="73">
        <v>0</v>
      </c>
      <c r="AF54" s="73">
        <v>1020</v>
      </c>
      <c r="AG54" s="73">
        <v>13385.5409995148</v>
      </c>
      <c r="AH54" s="73">
        <v>3</v>
      </c>
      <c r="AI54" s="73">
        <v>8356</v>
      </c>
      <c r="AJ54" s="73">
        <v>1</v>
      </c>
      <c r="AK54" s="73">
        <v>0</v>
      </c>
      <c r="AL54" s="73">
        <v>7005</v>
      </c>
      <c r="AM54" s="73">
        <v>0</v>
      </c>
      <c r="AN54" s="73">
        <v>149</v>
      </c>
      <c r="AO54" s="73"/>
      <c r="AP54" s="73">
        <v>2791</v>
      </c>
      <c r="AQ54" s="73">
        <v>3</v>
      </c>
      <c r="AR54" s="73">
        <v>2126.46</v>
      </c>
      <c r="AS54" s="74">
        <v>225</v>
      </c>
      <c r="AT54" s="73">
        <v>208</v>
      </c>
      <c r="AU54" s="73">
        <v>22809.599999999999</v>
      </c>
      <c r="AV54" s="73">
        <v>4926.51</v>
      </c>
      <c r="AW54" s="73">
        <v>524.65603085657904</v>
      </c>
      <c r="AX54" s="73">
        <v>1012</v>
      </c>
      <c r="AY54" s="73">
        <v>536</v>
      </c>
      <c r="AZ54" s="73">
        <v>438.33333333333297</v>
      </c>
      <c r="BA54" s="73">
        <v>4871</v>
      </c>
      <c r="BB54" s="73">
        <v>1704</v>
      </c>
      <c r="BC54" s="73">
        <v>12516.5361426819</v>
      </c>
      <c r="BD54" s="73">
        <v>6.37</v>
      </c>
      <c r="BE54" s="73">
        <v>64773</v>
      </c>
      <c r="BF54" s="73">
        <v>9101</v>
      </c>
      <c r="BG54" s="73">
        <v>2028</v>
      </c>
      <c r="BH54" s="73">
        <v>2146</v>
      </c>
      <c r="BI54" s="73">
        <v>1881</v>
      </c>
      <c r="BJ54" s="73">
        <v>1056</v>
      </c>
      <c r="BK54" s="73">
        <v>1308.44520955798</v>
      </c>
      <c r="BL54" s="73">
        <v>819.66609664859902</v>
      </c>
      <c r="BM54" s="73">
        <v>356.973509428201</v>
      </c>
      <c r="BN54" s="73">
        <v>2977.9344000000001</v>
      </c>
      <c r="BO54" s="73">
        <v>1865.5056</v>
      </c>
      <c r="BP54" s="73">
        <v>812.44799999999998</v>
      </c>
      <c r="BQ54" s="73">
        <v>41789</v>
      </c>
      <c r="BR54" s="73">
        <v>15189</v>
      </c>
      <c r="BS54" s="73">
        <v>0</v>
      </c>
      <c r="BT54" s="73">
        <v>1</v>
      </c>
      <c r="BU54" s="73">
        <v>467</v>
      </c>
      <c r="BV54" s="73">
        <v>60</v>
      </c>
      <c r="BW54" s="73">
        <v>0</v>
      </c>
      <c r="BX54" s="73">
        <v>6759</v>
      </c>
      <c r="BY54" s="75">
        <v>4.4883340000000001E-3</v>
      </c>
      <c r="BZ54" s="75">
        <v>7.1095209999999997E-3</v>
      </c>
      <c r="CA54" s="72">
        <v>0</v>
      </c>
      <c r="CG54" s="76"/>
      <c r="CH54" s="77"/>
      <c r="CI54" s="78"/>
      <c r="CJ54" s="79"/>
      <c r="CO54" s="77"/>
    </row>
    <row r="55" spans="1:93" s="72" customFormat="1" x14ac:dyDescent="0.3">
      <c r="A55" s="72">
        <v>1735</v>
      </c>
      <c r="B55" s="72">
        <v>4</v>
      </c>
      <c r="D55" s="72" t="s">
        <v>148</v>
      </c>
      <c r="E55" s="73">
        <v>35017</v>
      </c>
      <c r="F55" s="73">
        <v>605.15</v>
      </c>
      <c r="G55" s="73">
        <v>8826</v>
      </c>
      <c r="H55" s="73">
        <v>3063</v>
      </c>
      <c r="I55" s="73">
        <v>4135</v>
      </c>
      <c r="J55" s="73">
        <v>2549.6999999999998</v>
      </c>
      <c r="K55" s="73">
        <v>413.33333333333297</v>
      </c>
      <c r="L55" s="73">
        <v>1901.3333333333301</v>
      </c>
      <c r="M55" s="73">
        <v>4537</v>
      </c>
      <c r="N55" s="73">
        <v>15381</v>
      </c>
      <c r="O55" s="73">
        <v>30210</v>
      </c>
      <c r="P55" s="73">
        <v>13220</v>
      </c>
      <c r="Q55" s="73">
        <v>436.8</v>
      </c>
      <c r="R55" s="73">
        <v>21233</v>
      </c>
      <c r="S55" s="73">
        <v>21233</v>
      </c>
      <c r="T55" s="73">
        <v>308</v>
      </c>
      <c r="U55" s="73">
        <v>0</v>
      </c>
      <c r="V55" s="73">
        <v>444</v>
      </c>
      <c r="W55" s="73">
        <v>209</v>
      </c>
      <c r="X55" s="73">
        <v>235</v>
      </c>
      <c r="Y55" s="73">
        <v>15853</v>
      </c>
      <c r="Z55" s="73">
        <v>15853</v>
      </c>
      <c r="AA55" s="73">
        <v>0</v>
      </c>
      <c r="AB55" s="73">
        <v>0</v>
      </c>
      <c r="AC55" s="73">
        <v>0</v>
      </c>
      <c r="AD55" s="73">
        <v>9638.6239999999998</v>
      </c>
      <c r="AE55" s="73">
        <v>0</v>
      </c>
      <c r="AF55" s="73">
        <v>2671</v>
      </c>
      <c r="AG55" s="73">
        <v>4341.9714497934201</v>
      </c>
      <c r="AH55" s="73">
        <v>9</v>
      </c>
      <c r="AI55" s="73">
        <v>4363</v>
      </c>
      <c r="AJ55" s="73">
        <v>1</v>
      </c>
      <c r="AK55" s="73">
        <v>0</v>
      </c>
      <c r="AL55" s="73">
        <v>735</v>
      </c>
      <c r="AM55" s="73">
        <v>0</v>
      </c>
      <c r="AN55" s="73">
        <v>45</v>
      </c>
      <c r="AO55" s="73"/>
      <c r="AP55" s="73">
        <v>819</v>
      </c>
      <c r="AQ55" s="73">
        <v>9</v>
      </c>
      <c r="AR55" s="73">
        <v>450.24</v>
      </c>
      <c r="AS55" s="74">
        <v>86</v>
      </c>
      <c r="AT55" s="73">
        <v>59</v>
      </c>
      <c r="AU55" s="73">
        <v>10455.9</v>
      </c>
      <c r="AV55" s="73">
        <v>2377.2800000000002</v>
      </c>
      <c r="AW55" s="73">
        <v>174.948194322728</v>
      </c>
      <c r="AX55" s="73">
        <v>283</v>
      </c>
      <c r="AY55" s="73">
        <v>115</v>
      </c>
      <c r="AZ55" s="73">
        <v>79.6666666666667</v>
      </c>
      <c r="BA55" s="73">
        <v>1488</v>
      </c>
      <c r="BB55" s="73">
        <v>405</v>
      </c>
      <c r="BC55" s="73">
        <v>6371.2098568975398</v>
      </c>
      <c r="BD55" s="73">
        <v>0.72799999999999998</v>
      </c>
      <c r="BE55" s="73">
        <v>26191</v>
      </c>
      <c r="BF55" s="73">
        <v>4649</v>
      </c>
      <c r="BG55" s="73">
        <v>1114</v>
      </c>
      <c r="BH55" s="73">
        <v>810</v>
      </c>
      <c r="BI55" s="73">
        <v>970</v>
      </c>
      <c r="BJ55" s="73">
        <v>533</v>
      </c>
      <c r="BK55" s="73">
        <v>450.174118463382</v>
      </c>
      <c r="BL55" s="73">
        <v>321.828657036523</v>
      </c>
      <c r="BM55" s="73">
        <v>118.21292499842301</v>
      </c>
      <c r="BN55" s="73">
        <v>1192.6539</v>
      </c>
      <c r="BO55" s="73">
        <v>852.62609999999995</v>
      </c>
      <c r="BP55" s="73">
        <v>313.18349999999998</v>
      </c>
      <c r="BQ55" s="73">
        <v>31752</v>
      </c>
      <c r="BR55" s="73">
        <v>6432</v>
      </c>
      <c r="BS55" s="73">
        <v>0</v>
      </c>
      <c r="BT55" s="73">
        <v>5</v>
      </c>
      <c r="BU55" s="73">
        <v>209</v>
      </c>
      <c r="BV55" s="73">
        <v>235</v>
      </c>
      <c r="BW55" s="73">
        <v>17</v>
      </c>
      <c r="BX55" s="73">
        <v>1469</v>
      </c>
      <c r="BY55" s="75">
        <v>7.7573300000000002E-4</v>
      </c>
      <c r="BZ55" s="75">
        <v>3.3383000000000002E-4</v>
      </c>
      <c r="CA55" s="72">
        <v>1469</v>
      </c>
      <c r="CG55" s="76"/>
      <c r="CH55" s="77"/>
      <c r="CI55" s="78"/>
      <c r="CJ55" s="79"/>
      <c r="CO55" s="77"/>
    </row>
    <row r="56" spans="1:93" s="72" customFormat="1" x14ac:dyDescent="0.3">
      <c r="A56" s="72">
        <v>166</v>
      </c>
      <c r="B56" s="72">
        <v>4</v>
      </c>
      <c r="D56" s="72" t="s">
        <v>158</v>
      </c>
      <c r="E56" s="73">
        <v>54319</v>
      </c>
      <c r="F56" s="73">
        <v>787.15</v>
      </c>
      <c r="G56" s="73">
        <v>9259</v>
      </c>
      <c r="H56" s="73">
        <v>2995</v>
      </c>
      <c r="I56" s="73">
        <v>6830</v>
      </c>
      <c r="J56" s="73">
        <v>4534.2</v>
      </c>
      <c r="K56" s="73">
        <v>831.33333333333303</v>
      </c>
      <c r="L56" s="73">
        <v>3556.3333333333298</v>
      </c>
      <c r="M56" s="73">
        <v>7001</v>
      </c>
      <c r="N56" s="73">
        <v>22996</v>
      </c>
      <c r="O56" s="73">
        <v>56560</v>
      </c>
      <c r="P56" s="73">
        <v>64660</v>
      </c>
      <c r="Q56" s="73">
        <v>3222.4</v>
      </c>
      <c r="R56" s="73">
        <v>14051</v>
      </c>
      <c r="S56" s="73">
        <v>14051</v>
      </c>
      <c r="T56" s="73">
        <v>2128</v>
      </c>
      <c r="U56" s="73">
        <v>0</v>
      </c>
      <c r="V56" s="73">
        <v>383</v>
      </c>
      <c r="W56" s="73">
        <v>276.42</v>
      </c>
      <c r="X56" s="73">
        <v>112</v>
      </c>
      <c r="Y56" s="73">
        <v>22958</v>
      </c>
      <c r="Z56" s="73">
        <v>23417.16</v>
      </c>
      <c r="AA56" s="73">
        <v>0</v>
      </c>
      <c r="AB56" s="73">
        <v>0</v>
      </c>
      <c r="AC56" s="73">
        <v>5700</v>
      </c>
      <c r="AD56" s="73">
        <v>33679.385999999999</v>
      </c>
      <c r="AE56" s="73">
        <v>0</v>
      </c>
      <c r="AF56" s="73">
        <v>5768</v>
      </c>
      <c r="AG56" s="73">
        <v>19748.090611286199</v>
      </c>
      <c r="AH56" s="73">
        <v>10</v>
      </c>
      <c r="AI56" s="73">
        <v>5333</v>
      </c>
      <c r="AJ56" s="73">
        <v>1</v>
      </c>
      <c r="AK56" s="73">
        <v>0</v>
      </c>
      <c r="AL56" s="73">
        <v>1815</v>
      </c>
      <c r="AM56" s="73">
        <v>0</v>
      </c>
      <c r="AN56" s="73">
        <v>87</v>
      </c>
      <c r="AO56" s="73"/>
      <c r="AP56" s="73">
        <v>1357</v>
      </c>
      <c r="AQ56" s="73">
        <v>10</v>
      </c>
      <c r="AR56" s="73">
        <v>1094.4359999999999</v>
      </c>
      <c r="AS56" s="74">
        <v>222</v>
      </c>
      <c r="AT56" s="73">
        <v>92</v>
      </c>
      <c r="AU56" s="73">
        <v>12885.86</v>
      </c>
      <c r="AV56" s="73">
        <v>3632.16</v>
      </c>
      <c r="AW56" s="73">
        <v>527.85138219895305</v>
      </c>
      <c r="AX56" s="73">
        <v>543</v>
      </c>
      <c r="AY56" s="73">
        <v>218</v>
      </c>
      <c r="AZ56" s="73">
        <v>185</v>
      </c>
      <c r="BA56" s="73">
        <v>2725</v>
      </c>
      <c r="BB56" s="73">
        <v>1030</v>
      </c>
      <c r="BC56" s="73">
        <v>7079.9032499674604</v>
      </c>
      <c r="BD56" s="73">
        <v>1.7609999999999999</v>
      </c>
      <c r="BE56" s="73">
        <v>45060</v>
      </c>
      <c r="BF56" s="73">
        <v>5223</v>
      </c>
      <c r="BG56" s="73">
        <v>1041</v>
      </c>
      <c r="BH56" s="73">
        <v>1033</v>
      </c>
      <c r="BI56" s="73">
        <v>965</v>
      </c>
      <c r="BJ56" s="73">
        <v>507</v>
      </c>
      <c r="BK56" s="73">
        <v>619.75431657809895</v>
      </c>
      <c r="BL56" s="73">
        <v>393.222066382089</v>
      </c>
      <c r="BM56" s="73">
        <v>136.47234950779699</v>
      </c>
      <c r="BN56" s="73">
        <v>1692.0096000000001</v>
      </c>
      <c r="BO56" s="73">
        <v>1073.5472</v>
      </c>
      <c r="BP56" s="73">
        <v>372.5872</v>
      </c>
      <c r="BQ56" s="73">
        <v>67719</v>
      </c>
      <c r="BR56" s="73">
        <v>12726</v>
      </c>
      <c r="BS56" s="73">
        <v>0</v>
      </c>
      <c r="BT56" s="73">
        <v>1</v>
      </c>
      <c r="BU56" s="73">
        <v>271</v>
      </c>
      <c r="BV56" s="73">
        <v>112</v>
      </c>
      <c r="BW56" s="73">
        <v>36</v>
      </c>
      <c r="BX56" s="73">
        <v>4545</v>
      </c>
      <c r="BY56" s="75">
        <v>2.5566830000000001E-3</v>
      </c>
      <c r="BZ56" s="75">
        <v>2.1632019999999999E-3</v>
      </c>
      <c r="CA56" s="72">
        <v>3052</v>
      </c>
      <c r="CG56" s="76"/>
      <c r="CH56" s="77"/>
      <c r="CI56" s="78"/>
      <c r="CJ56" s="79"/>
      <c r="CO56" s="77"/>
    </row>
    <row r="57" spans="1:93" s="72" customFormat="1" x14ac:dyDescent="0.3">
      <c r="A57" s="72">
        <v>168</v>
      </c>
      <c r="B57" s="72">
        <v>4</v>
      </c>
      <c r="D57" s="72" t="s">
        <v>184</v>
      </c>
      <c r="E57" s="73">
        <v>22683</v>
      </c>
      <c r="F57" s="73">
        <v>269.85000000000002</v>
      </c>
      <c r="G57" s="73">
        <v>5383</v>
      </c>
      <c r="H57" s="73">
        <v>1730</v>
      </c>
      <c r="I57" s="73">
        <v>2876</v>
      </c>
      <c r="J57" s="73">
        <v>1853.9</v>
      </c>
      <c r="K57" s="73">
        <v>293.66666666666703</v>
      </c>
      <c r="L57" s="73">
        <v>1824.6666666666699</v>
      </c>
      <c r="M57" s="73">
        <v>2598</v>
      </c>
      <c r="N57" s="73">
        <v>9938</v>
      </c>
      <c r="O57" s="73">
        <v>18320</v>
      </c>
      <c r="P57" s="73">
        <v>6800</v>
      </c>
      <c r="Q57" s="73">
        <v>423.2</v>
      </c>
      <c r="R57" s="73">
        <v>9874</v>
      </c>
      <c r="S57" s="73">
        <v>9874</v>
      </c>
      <c r="T57" s="73">
        <v>88</v>
      </c>
      <c r="U57" s="73">
        <v>0</v>
      </c>
      <c r="V57" s="73">
        <v>192</v>
      </c>
      <c r="W57" s="73">
        <v>121</v>
      </c>
      <c r="X57" s="73">
        <v>71</v>
      </c>
      <c r="Y57" s="73">
        <v>10221</v>
      </c>
      <c r="Z57" s="73">
        <v>10221</v>
      </c>
      <c r="AA57" s="73">
        <v>0</v>
      </c>
      <c r="AB57" s="73">
        <v>0</v>
      </c>
      <c r="AC57" s="73">
        <v>0</v>
      </c>
      <c r="AD57" s="73">
        <v>7635.0870000000004</v>
      </c>
      <c r="AE57" s="73">
        <v>0</v>
      </c>
      <c r="AF57" s="73">
        <v>1454</v>
      </c>
      <c r="AG57" s="73">
        <v>3310.6888175065201</v>
      </c>
      <c r="AH57" s="73">
        <v>7</v>
      </c>
      <c r="AI57" s="73">
        <v>2107</v>
      </c>
      <c r="AJ57" s="73">
        <v>1</v>
      </c>
      <c r="AK57" s="73">
        <v>0</v>
      </c>
      <c r="AL57" s="73">
        <v>470</v>
      </c>
      <c r="AM57" s="73">
        <v>0</v>
      </c>
      <c r="AN57" s="73">
        <v>33</v>
      </c>
      <c r="AO57" s="73"/>
      <c r="AP57" s="73">
        <v>608</v>
      </c>
      <c r="AQ57" s="73">
        <v>7</v>
      </c>
      <c r="AR57" s="73">
        <v>434.928</v>
      </c>
      <c r="AS57" s="74">
        <v>86</v>
      </c>
      <c r="AT57" s="73">
        <v>19</v>
      </c>
      <c r="AU57" s="73">
        <v>5729.12</v>
      </c>
      <c r="AV57" s="73">
        <v>1416.6</v>
      </c>
      <c r="AW57" s="73">
        <v>70.142678101772404</v>
      </c>
      <c r="AX57" s="73">
        <v>260</v>
      </c>
      <c r="AY57" s="73">
        <v>104</v>
      </c>
      <c r="AZ57" s="73">
        <v>90</v>
      </c>
      <c r="BA57" s="73">
        <v>1531</v>
      </c>
      <c r="BB57" s="73">
        <v>565</v>
      </c>
      <c r="BC57" s="73">
        <v>4181.6053346300096</v>
      </c>
      <c r="BD57" s="73">
        <v>0.58499999999999996</v>
      </c>
      <c r="BE57" s="73">
        <v>17300</v>
      </c>
      <c r="BF57" s="73">
        <v>3154</v>
      </c>
      <c r="BG57" s="73">
        <v>499</v>
      </c>
      <c r="BH57" s="73">
        <v>529</v>
      </c>
      <c r="BI57" s="73">
        <v>505</v>
      </c>
      <c r="BJ57" s="73">
        <v>262</v>
      </c>
      <c r="BK57" s="73">
        <v>338.09505919186</v>
      </c>
      <c r="BL57" s="73">
        <v>202.240338518736</v>
      </c>
      <c r="BM57" s="73">
        <v>66.385617845612003</v>
      </c>
      <c r="BN57" s="73">
        <v>945.98</v>
      </c>
      <c r="BO57" s="73">
        <v>565.86249999999995</v>
      </c>
      <c r="BP57" s="73">
        <v>185.745</v>
      </c>
      <c r="BQ57" s="73">
        <v>111519</v>
      </c>
      <c r="BR57" s="73">
        <v>4264</v>
      </c>
      <c r="BS57" s="73">
        <v>0</v>
      </c>
      <c r="BT57" s="73">
        <v>3</v>
      </c>
      <c r="BU57" s="73">
        <v>121</v>
      </c>
      <c r="BV57" s="73">
        <v>71</v>
      </c>
      <c r="BW57" s="73">
        <v>0</v>
      </c>
      <c r="BX57" s="73">
        <v>0</v>
      </c>
      <c r="BY57" s="75">
        <v>3.5065999999999998E-4</v>
      </c>
      <c r="BZ57" s="75">
        <v>2.22866E-4</v>
      </c>
      <c r="CA57" s="72">
        <v>0</v>
      </c>
      <c r="CG57" s="76"/>
      <c r="CH57" s="77"/>
      <c r="CI57" s="78"/>
      <c r="CJ57" s="79"/>
      <c r="CO57" s="77"/>
    </row>
    <row r="58" spans="1:93" s="72" customFormat="1" x14ac:dyDescent="0.3">
      <c r="A58" s="72">
        <v>173</v>
      </c>
      <c r="B58" s="72">
        <v>4</v>
      </c>
      <c r="D58" s="72" t="s">
        <v>222</v>
      </c>
      <c r="E58" s="73">
        <v>31836</v>
      </c>
      <c r="F58" s="73">
        <v>530.95000000000005</v>
      </c>
      <c r="G58" s="73">
        <v>7416</v>
      </c>
      <c r="H58" s="73">
        <v>2465</v>
      </c>
      <c r="I58" s="73">
        <v>4477</v>
      </c>
      <c r="J58" s="73">
        <v>3003.5</v>
      </c>
      <c r="K58" s="73">
        <v>514</v>
      </c>
      <c r="L58" s="73">
        <v>2338</v>
      </c>
      <c r="M58" s="73">
        <v>4756</v>
      </c>
      <c r="N58" s="73">
        <v>14478</v>
      </c>
      <c r="O58" s="73">
        <v>33280</v>
      </c>
      <c r="P58" s="73">
        <v>30060</v>
      </c>
      <c r="Q58" s="73">
        <v>3003.2</v>
      </c>
      <c r="R58" s="73">
        <v>2155</v>
      </c>
      <c r="S58" s="73">
        <v>2155</v>
      </c>
      <c r="T58" s="73">
        <v>40</v>
      </c>
      <c r="U58" s="73">
        <v>0</v>
      </c>
      <c r="V58" s="73">
        <v>235</v>
      </c>
      <c r="W58" s="73">
        <v>215</v>
      </c>
      <c r="X58" s="73">
        <v>20</v>
      </c>
      <c r="Y58" s="73">
        <v>14735</v>
      </c>
      <c r="Z58" s="73">
        <v>14735</v>
      </c>
      <c r="AA58" s="73">
        <v>0</v>
      </c>
      <c r="AB58" s="73">
        <v>0</v>
      </c>
      <c r="AC58" s="73">
        <v>0</v>
      </c>
      <c r="AD58" s="73">
        <v>21689.919999999998</v>
      </c>
      <c r="AE58" s="73">
        <v>0</v>
      </c>
      <c r="AF58" s="73">
        <v>324</v>
      </c>
      <c r="AG58" s="73">
        <v>4699.2546697038697</v>
      </c>
      <c r="AH58" s="73">
        <v>3</v>
      </c>
      <c r="AI58" s="73">
        <v>3259</v>
      </c>
      <c r="AJ58" s="73">
        <v>1</v>
      </c>
      <c r="AK58" s="73">
        <v>0</v>
      </c>
      <c r="AL58" s="73">
        <v>1670</v>
      </c>
      <c r="AM58" s="73">
        <v>0</v>
      </c>
      <c r="AN58" s="73">
        <v>48</v>
      </c>
      <c r="AO58" s="73"/>
      <c r="AP58" s="73">
        <v>947</v>
      </c>
      <c r="AQ58" s="73">
        <v>3</v>
      </c>
      <c r="AR58" s="73">
        <v>666.85500000000002</v>
      </c>
      <c r="AS58" s="74">
        <v>102</v>
      </c>
      <c r="AT58" s="73">
        <v>79</v>
      </c>
      <c r="AU58" s="73">
        <v>8982.4</v>
      </c>
      <c r="AV58" s="73">
        <v>2252.25</v>
      </c>
      <c r="AW58" s="73">
        <v>157.91155528255501</v>
      </c>
      <c r="AX58" s="73">
        <v>381</v>
      </c>
      <c r="AY58" s="73">
        <v>148.333333333333</v>
      </c>
      <c r="AZ58" s="73">
        <v>116.333333333333</v>
      </c>
      <c r="BA58" s="73">
        <v>1824</v>
      </c>
      <c r="BB58" s="73">
        <v>518</v>
      </c>
      <c r="BC58" s="73">
        <v>5507.5080150753802</v>
      </c>
      <c r="BD58" s="73">
        <v>1.2310000000000001</v>
      </c>
      <c r="BE58" s="73">
        <v>24420</v>
      </c>
      <c r="BF58" s="73">
        <v>4140</v>
      </c>
      <c r="BG58" s="73">
        <v>811</v>
      </c>
      <c r="BH58" s="73">
        <v>870</v>
      </c>
      <c r="BI58" s="73">
        <v>793</v>
      </c>
      <c r="BJ58" s="73">
        <v>417</v>
      </c>
      <c r="BK58" s="73">
        <v>518.75856803528995</v>
      </c>
      <c r="BL58" s="73">
        <v>328.78489989820201</v>
      </c>
      <c r="BM58" s="73">
        <v>114.554937224296</v>
      </c>
      <c r="BN58" s="73">
        <v>1215.2375</v>
      </c>
      <c r="BO58" s="73">
        <v>770.20749999999998</v>
      </c>
      <c r="BP58" s="73">
        <v>268.35500000000002</v>
      </c>
      <c r="BQ58" s="73">
        <v>40377</v>
      </c>
      <c r="BR58" s="73">
        <v>6351</v>
      </c>
      <c r="BS58" s="73">
        <v>0</v>
      </c>
      <c r="BT58" s="73">
        <v>1</v>
      </c>
      <c r="BU58" s="73">
        <v>215</v>
      </c>
      <c r="BV58" s="73">
        <v>20</v>
      </c>
      <c r="BW58" s="73">
        <v>8</v>
      </c>
      <c r="BX58" s="73">
        <v>2091</v>
      </c>
      <c r="BY58" s="75">
        <v>6.3914199999999999E-4</v>
      </c>
      <c r="BZ58" s="75">
        <v>7.6082799999999996E-4</v>
      </c>
      <c r="CA58" s="72">
        <v>2091</v>
      </c>
      <c r="CG58" s="76"/>
      <c r="CH58" s="77"/>
      <c r="CI58" s="78"/>
      <c r="CJ58" s="79"/>
      <c r="CO58" s="77"/>
    </row>
    <row r="59" spans="1:93" s="72" customFormat="1" x14ac:dyDescent="0.3">
      <c r="A59" s="72">
        <v>1773</v>
      </c>
      <c r="B59" s="72">
        <v>4</v>
      </c>
      <c r="D59" s="72" t="s">
        <v>223</v>
      </c>
      <c r="E59" s="73">
        <v>18252</v>
      </c>
      <c r="F59" s="73">
        <v>213.15</v>
      </c>
      <c r="G59" s="73">
        <v>3945</v>
      </c>
      <c r="H59" s="73">
        <v>1163</v>
      </c>
      <c r="I59" s="73">
        <v>2092</v>
      </c>
      <c r="J59" s="73">
        <v>1288.9000000000001</v>
      </c>
      <c r="K59" s="73">
        <v>196</v>
      </c>
      <c r="L59" s="73">
        <v>1172</v>
      </c>
      <c r="M59" s="73">
        <v>2100</v>
      </c>
      <c r="N59" s="73">
        <v>7945</v>
      </c>
      <c r="O59" s="73">
        <v>15300</v>
      </c>
      <c r="P59" s="73">
        <v>3960</v>
      </c>
      <c r="Q59" s="73">
        <v>272</v>
      </c>
      <c r="R59" s="73">
        <v>11366</v>
      </c>
      <c r="S59" s="73">
        <v>11366</v>
      </c>
      <c r="T59" s="73">
        <v>470</v>
      </c>
      <c r="U59" s="73">
        <v>0</v>
      </c>
      <c r="V59" s="73">
        <v>179</v>
      </c>
      <c r="W59" s="73">
        <v>84</v>
      </c>
      <c r="X59" s="73">
        <v>95</v>
      </c>
      <c r="Y59" s="73">
        <v>8031</v>
      </c>
      <c r="Z59" s="73">
        <v>8031</v>
      </c>
      <c r="AA59" s="73">
        <v>0</v>
      </c>
      <c r="AB59" s="73">
        <v>0</v>
      </c>
      <c r="AC59" s="73">
        <v>0</v>
      </c>
      <c r="AD59" s="73">
        <v>3790.6320000000001</v>
      </c>
      <c r="AE59" s="73">
        <v>0</v>
      </c>
      <c r="AF59" s="73">
        <v>2918</v>
      </c>
      <c r="AG59" s="73">
        <v>4499.7749239608002</v>
      </c>
      <c r="AH59" s="73">
        <v>8</v>
      </c>
      <c r="AI59" s="73">
        <v>1895</v>
      </c>
      <c r="AJ59" s="73">
        <v>1</v>
      </c>
      <c r="AK59" s="73">
        <v>0</v>
      </c>
      <c r="AL59" s="73">
        <v>405</v>
      </c>
      <c r="AM59" s="73">
        <v>0</v>
      </c>
      <c r="AN59" s="73">
        <v>13</v>
      </c>
      <c r="AO59" s="73"/>
      <c r="AP59" s="73">
        <v>420</v>
      </c>
      <c r="AQ59" s="73">
        <v>8</v>
      </c>
      <c r="AR59" s="73">
        <v>268.34500000000003</v>
      </c>
      <c r="AS59" s="74">
        <v>32</v>
      </c>
      <c r="AT59" s="73">
        <v>27</v>
      </c>
      <c r="AU59" s="73">
        <v>4994.22</v>
      </c>
      <c r="AV59" s="73">
        <v>1263.9000000000001</v>
      </c>
      <c r="AW59" s="73">
        <v>129.89773381295001</v>
      </c>
      <c r="AX59" s="73">
        <v>166</v>
      </c>
      <c r="AY59" s="73">
        <v>59.6666666666667</v>
      </c>
      <c r="AZ59" s="73">
        <v>42.6666666666667</v>
      </c>
      <c r="BA59" s="73">
        <v>976</v>
      </c>
      <c r="BB59" s="73">
        <v>384</v>
      </c>
      <c r="BC59" s="73">
        <v>3249.70643351226</v>
      </c>
      <c r="BD59" s="73">
        <v>0.23400000000000001</v>
      </c>
      <c r="BE59" s="73">
        <v>14307</v>
      </c>
      <c r="BF59" s="73">
        <v>2309</v>
      </c>
      <c r="BG59" s="73">
        <v>473</v>
      </c>
      <c r="BH59" s="73">
        <v>377</v>
      </c>
      <c r="BI59" s="73">
        <v>361</v>
      </c>
      <c r="BJ59" s="73">
        <v>212</v>
      </c>
      <c r="BK59" s="73">
        <v>216.98328975221</v>
      </c>
      <c r="BL59" s="73">
        <v>126.306101357241</v>
      </c>
      <c r="BM59" s="73">
        <v>47.665707881957402</v>
      </c>
      <c r="BN59" s="73">
        <v>612.59119999999996</v>
      </c>
      <c r="BO59" s="73">
        <v>356.58969999999999</v>
      </c>
      <c r="BP59" s="73">
        <v>134.57069999999999</v>
      </c>
      <c r="BQ59" s="73">
        <v>41245</v>
      </c>
      <c r="BR59" s="73">
        <v>3485</v>
      </c>
      <c r="BS59" s="73">
        <v>0</v>
      </c>
      <c r="BT59" s="73">
        <v>2</v>
      </c>
      <c r="BU59" s="73">
        <v>84</v>
      </c>
      <c r="BV59" s="73">
        <v>95</v>
      </c>
      <c r="BW59" s="73">
        <v>0</v>
      </c>
      <c r="BX59" s="73">
        <v>526</v>
      </c>
      <c r="BY59" s="75">
        <v>3.7635300000000001E-4</v>
      </c>
      <c r="BZ59" s="75">
        <v>1.6223E-4</v>
      </c>
      <c r="CA59" s="72">
        <v>0</v>
      </c>
      <c r="CG59" s="76"/>
      <c r="CH59" s="77"/>
      <c r="CI59" s="78"/>
      <c r="CJ59" s="79"/>
      <c r="CO59" s="77"/>
    </row>
    <row r="60" spans="1:93" s="72" customFormat="1" x14ac:dyDescent="0.3">
      <c r="A60" s="72">
        <v>175</v>
      </c>
      <c r="B60" s="72">
        <v>4</v>
      </c>
      <c r="D60" s="72" t="s">
        <v>224</v>
      </c>
      <c r="E60" s="73">
        <v>18009</v>
      </c>
      <c r="F60" s="73">
        <v>370.3</v>
      </c>
      <c r="G60" s="73">
        <v>4070</v>
      </c>
      <c r="H60" s="73">
        <v>1248</v>
      </c>
      <c r="I60" s="73">
        <v>2111</v>
      </c>
      <c r="J60" s="73">
        <v>1234</v>
      </c>
      <c r="K60" s="73">
        <v>200.333333333333</v>
      </c>
      <c r="L60" s="73">
        <v>1094.3333333333301</v>
      </c>
      <c r="M60" s="73">
        <v>2250</v>
      </c>
      <c r="N60" s="73">
        <v>7797</v>
      </c>
      <c r="O60" s="73">
        <v>17440</v>
      </c>
      <c r="P60" s="73">
        <v>12150</v>
      </c>
      <c r="Q60" s="73">
        <v>1064</v>
      </c>
      <c r="R60" s="73">
        <v>17979</v>
      </c>
      <c r="S60" s="73">
        <v>17979</v>
      </c>
      <c r="T60" s="73">
        <v>222</v>
      </c>
      <c r="U60" s="73">
        <v>0</v>
      </c>
      <c r="V60" s="73">
        <v>228</v>
      </c>
      <c r="W60" s="73">
        <v>104</v>
      </c>
      <c r="X60" s="73">
        <v>124</v>
      </c>
      <c r="Y60" s="73">
        <v>8770</v>
      </c>
      <c r="Z60" s="73">
        <v>8770</v>
      </c>
      <c r="AA60" s="73">
        <v>0</v>
      </c>
      <c r="AB60" s="73">
        <v>0</v>
      </c>
      <c r="AC60" s="73">
        <v>0</v>
      </c>
      <c r="AD60" s="73">
        <v>4437.62</v>
      </c>
      <c r="AE60" s="73">
        <v>0</v>
      </c>
      <c r="AF60" s="73">
        <v>2614</v>
      </c>
      <c r="AG60" s="73">
        <v>2586.4252513598199</v>
      </c>
      <c r="AH60" s="73">
        <v>14</v>
      </c>
      <c r="AI60" s="73">
        <v>2112</v>
      </c>
      <c r="AJ60" s="73">
        <v>1</v>
      </c>
      <c r="AK60" s="73">
        <v>0</v>
      </c>
      <c r="AL60" s="73">
        <v>190</v>
      </c>
      <c r="AM60" s="73">
        <v>0</v>
      </c>
      <c r="AN60" s="73">
        <v>41</v>
      </c>
      <c r="AO60" s="73"/>
      <c r="AP60" s="73">
        <v>382</v>
      </c>
      <c r="AQ60" s="73">
        <v>14</v>
      </c>
      <c r="AR60" s="73">
        <v>291.83999999999997</v>
      </c>
      <c r="AS60" s="74">
        <v>79</v>
      </c>
      <c r="AT60" s="73">
        <v>28</v>
      </c>
      <c r="AU60" s="73">
        <v>5002.8900000000003</v>
      </c>
      <c r="AV60" s="73">
        <v>1119.96</v>
      </c>
      <c r="AW60" s="73">
        <v>105.930286580743</v>
      </c>
      <c r="AX60" s="73">
        <v>158</v>
      </c>
      <c r="AY60" s="73">
        <v>60</v>
      </c>
      <c r="AZ60" s="73">
        <v>42</v>
      </c>
      <c r="BA60" s="73">
        <v>894</v>
      </c>
      <c r="BB60" s="73">
        <v>329</v>
      </c>
      <c r="BC60" s="73">
        <v>2517.8428091843002</v>
      </c>
      <c r="BD60" s="73">
        <v>0.371</v>
      </c>
      <c r="BE60" s="73">
        <v>13939</v>
      </c>
      <c r="BF60" s="73">
        <v>2347</v>
      </c>
      <c r="BG60" s="73">
        <v>475</v>
      </c>
      <c r="BH60" s="73">
        <v>383</v>
      </c>
      <c r="BI60" s="73">
        <v>377</v>
      </c>
      <c r="BJ60" s="73">
        <v>220</v>
      </c>
      <c r="BK60" s="73">
        <v>189.672976054732</v>
      </c>
      <c r="BL60" s="73">
        <v>114.254047890536</v>
      </c>
      <c r="BM60" s="73">
        <v>45.870467502850602</v>
      </c>
      <c r="BN60" s="73">
        <v>616.17079999999999</v>
      </c>
      <c r="BO60" s="73">
        <v>371.16520000000003</v>
      </c>
      <c r="BP60" s="73">
        <v>149.0146</v>
      </c>
      <c r="BQ60" s="73">
        <v>0</v>
      </c>
      <c r="BR60" s="73">
        <v>3648</v>
      </c>
      <c r="BS60" s="73">
        <v>0</v>
      </c>
      <c r="BT60" s="73">
        <v>1</v>
      </c>
      <c r="BU60" s="73">
        <v>104</v>
      </c>
      <c r="BV60" s="73">
        <v>124</v>
      </c>
      <c r="BW60" s="73">
        <v>5</v>
      </c>
      <c r="BX60" s="73">
        <v>0</v>
      </c>
      <c r="BY60" s="75">
        <v>2.7506699999999999E-4</v>
      </c>
      <c r="BZ60" s="75">
        <v>1.7006200000000001E-4</v>
      </c>
      <c r="CA60" s="72">
        <v>0</v>
      </c>
      <c r="CG60" s="76"/>
      <c r="CH60" s="77"/>
      <c r="CI60" s="78"/>
      <c r="CJ60" s="79"/>
      <c r="CO60" s="77"/>
    </row>
    <row r="61" spans="1:93" s="72" customFormat="1" x14ac:dyDescent="0.3">
      <c r="A61" s="72">
        <v>177</v>
      </c>
      <c r="B61" s="72">
        <v>4</v>
      </c>
      <c r="D61" s="72" t="s">
        <v>242</v>
      </c>
      <c r="E61" s="73">
        <v>37712</v>
      </c>
      <c r="F61" s="73">
        <v>610.75</v>
      </c>
      <c r="G61" s="73">
        <v>8358</v>
      </c>
      <c r="H61" s="73">
        <v>2641</v>
      </c>
      <c r="I61" s="73">
        <v>4501</v>
      </c>
      <c r="J61" s="73">
        <v>2834.6</v>
      </c>
      <c r="K61" s="73">
        <v>375</v>
      </c>
      <c r="L61" s="73">
        <v>2140</v>
      </c>
      <c r="M61" s="73">
        <v>4442</v>
      </c>
      <c r="N61" s="73">
        <v>16288</v>
      </c>
      <c r="O61" s="73">
        <v>34720</v>
      </c>
      <c r="P61" s="73">
        <v>21640</v>
      </c>
      <c r="Q61" s="73">
        <v>1917.6</v>
      </c>
      <c r="R61" s="73">
        <v>17095</v>
      </c>
      <c r="S61" s="73">
        <v>17095</v>
      </c>
      <c r="T61" s="73">
        <v>134</v>
      </c>
      <c r="U61" s="73">
        <v>0</v>
      </c>
      <c r="V61" s="73">
        <v>399</v>
      </c>
      <c r="W61" s="73">
        <v>211</v>
      </c>
      <c r="X61" s="73">
        <v>188</v>
      </c>
      <c r="Y61" s="73">
        <v>16664</v>
      </c>
      <c r="Z61" s="73">
        <v>16664</v>
      </c>
      <c r="AA61" s="73">
        <v>0</v>
      </c>
      <c r="AB61" s="73">
        <v>0</v>
      </c>
      <c r="AC61" s="73">
        <v>0</v>
      </c>
      <c r="AD61" s="73">
        <v>11064.896000000001</v>
      </c>
      <c r="AE61" s="73">
        <v>0</v>
      </c>
      <c r="AF61" s="73">
        <v>2224</v>
      </c>
      <c r="AG61" s="73">
        <v>4868.04155783853</v>
      </c>
      <c r="AH61" s="73">
        <v>14</v>
      </c>
      <c r="AI61" s="73">
        <v>3838</v>
      </c>
      <c r="AJ61" s="73">
        <v>1</v>
      </c>
      <c r="AK61" s="73">
        <v>0</v>
      </c>
      <c r="AL61" s="73">
        <v>675</v>
      </c>
      <c r="AM61" s="73">
        <v>0</v>
      </c>
      <c r="AN61" s="73">
        <v>15</v>
      </c>
      <c r="AO61" s="73"/>
      <c r="AP61" s="73">
        <v>800</v>
      </c>
      <c r="AQ61" s="73">
        <v>14</v>
      </c>
      <c r="AR61" s="73">
        <v>563.79399999999998</v>
      </c>
      <c r="AS61" s="74">
        <v>62</v>
      </c>
      <c r="AT61" s="73">
        <v>71</v>
      </c>
      <c r="AU61" s="73">
        <v>10342.200000000001</v>
      </c>
      <c r="AV61" s="73">
        <v>2498.56</v>
      </c>
      <c r="AW61" s="73">
        <v>261.41615890794498</v>
      </c>
      <c r="AX61" s="73">
        <v>320</v>
      </c>
      <c r="AY61" s="73">
        <v>111.333333333333</v>
      </c>
      <c r="AZ61" s="73">
        <v>84</v>
      </c>
      <c r="BA61" s="73">
        <v>1765</v>
      </c>
      <c r="BB61" s="73">
        <v>579</v>
      </c>
      <c r="BC61" s="73">
        <v>6058.9735320305999</v>
      </c>
      <c r="BD61" s="73">
        <v>0.438</v>
      </c>
      <c r="BE61" s="73">
        <v>29354</v>
      </c>
      <c r="BF61" s="73">
        <v>4717</v>
      </c>
      <c r="BG61" s="73">
        <v>1000</v>
      </c>
      <c r="BH61" s="73">
        <v>758</v>
      </c>
      <c r="BI61" s="73">
        <v>811</v>
      </c>
      <c r="BJ61" s="73">
        <v>461</v>
      </c>
      <c r="BK61" s="73">
        <v>468.63436149784002</v>
      </c>
      <c r="BL61" s="73">
        <v>290.02598415746502</v>
      </c>
      <c r="BM61" s="73">
        <v>113.96915506481</v>
      </c>
      <c r="BN61" s="73">
        <v>1270.3305</v>
      </c>
      <c r="BO61" s="73">
        <v>786.17550000000006</v>
      </c>
      <c r="BP61" s="73">
        <v>308.93700000000001</v>
      </c>
      <c r="BQ61" s="73">
        <v>55646</v>
      </c>
      <c r="BR61" s="73">
        <v>7322</v>
      </c>
      <c r="BS61" s="73">
        <v>0</v>
      </c>
      <c r="BT61" s="73">
        <v>4</v>
      </c>
      <c r="BU61" s="73">
        <v>211</v>
      </c>
      <c r="BV61" s="73">
        <v>188</v>
      </c>
      <c r="BW61" s="73">
        <v>0</v>
      </c>
      <c r="BX61" s="73">
        <v>532</v>
      </c>
      <c r="BY61" s="75">
        <v>4.2256800000000001E-4</v>
      </c>
      <c r="BZ61" s="75">
        <v>2.2431099999999999E-4</v>
      </c>
      <c r="CA61" s="72">
        <v>0</v>
      </c>
      <c r="CG61" s="76"/>
      <c r="CH61" s="77"/>
      <c r="CI61" s="78"/>
      <c r="CJ61" s="79"/>
      <c r="CO61" s="77"/>
    </row>
    <row r="62" spans="1:93" s="72" customFormat="1" x14ac:dyDescent="0.3">
      <c r="A62" s="72">
        <v>1742</v>
      </c>
      <c r="B62" s="72">
        <v>4</v>
      </c>
      <c r="D62" s="72" t="s">
        <v>250</v>
      </c>
      <c r="E62" s="73">
        <v>38177</v>
      </c>
      <c r="F62" s="73">
        <v>583.1</v>
      </c>
      <c r="G62" s="73">
        <v>7214</v>
      </c>
      <c r="H62" s="73">
        <v>2372</v>
      </c>
      <c r="I62" s="73">
        <v>3846</v>
      </c>
      <c r="J62" s="73">
        <v>2268.6</v>
      </c>
      <c r="K62" s="73">
        <v>360</v>
      </c>
      <c r="L62" s="73">
        <v>1979</v>
      </c>
      <c r="M62" s="73">
        <v>3656</v>
      </c>
      <c r="N62" s="73">
        <v>14775</v>
      </c>
      <c r="O62" s="73">
        <v>39610</v>
      </c>
      <c r="P62" s="73">
        <v>34590</v>
      </c>
      <c r="Q62" s="73">
        <v>2912</v>
      </c>
      <c r="R62" s="73">
        <v>9410</v>
      </c>
      <c r="S62" s="73">
        <v>9410</v>
      </c>
      <c r="T62" s="73">
        <v>27</v>
      </c>
      <c r="U62" s="73">
        <v>0</v>
      </c>
      <c r="V62" s="73">
        <v>312</v>
      </c>
      <c r="W62" s="73">
        <v>235</v>
      </c>
      <c r="X62" s="73">
        <v>77</v>
      </c>
      <c r="Y62" s="73">
        <v>15774</v>
      </c>
      <c r="Z62" s="73">
        <v>15774</v>
      </c>
      <c r="AA62" s="73">
        <v>0</v>
      </c>
      <c r="AB62" s="73">
        <v>0</v>
      </c>
      <c r="AC62" s="73">
        <v>0</v>
      </c>
      <c r="AD62" s="73">
        <v>17272.53</v>
      </c>
      <c r="AE62" s="73">
        <v>0</v>
      </c>
      <c r="AF62" s="73">
        <v>936</v>
      </c>
      <c r="AG62" s="73">
        <v>3786.5499629119399</v>
      </c>
      <c r="AH62" s="73">
        <v>9</v>
      </c>
      <c r="AI62" s="73">
        <v>3751</v>
      </c>
      <c r="AJ62" s="73">
        <v>1</v>
      </c>
      <c r="AK62" s="73">
        <v>0</v>
      </c>
      <c r="AL62" s="73">
        <v>1360</v>
      </c>
      <c r="AM62" s="73">
        <v>0</v>
      </c>
      <c r="AN62" s="73">
        <v>55</v>
      </c>
      <c r="AO62" s="73"/>
      <c r="AP62" s="73">
        <v>721</v>
      </c>
      <c r="AQ62" s="73">
        <v>9</v>
      </c>
      <c r="AR62" s="73">
        <v>551.64</v>
      </c>
      <c r="AS62" s="74">
        <v>138</v>
      </c>
      <c r="AT62" s="73">
        <v>40</v>
      </c>
      <c r="AU62" s="73">
        <v>9311.9</v>
      </c>
      <c r="AV62" s="73">
        <v>2695.59</v>
      </c>
      <c r="AW62" s="73">
        <v>440.48689743589699</v>
      </c>
      <c r="AX62" s="73">
        <v>275</v>
      </c>
      <c r="AY62" s="73">
        <v>128.333333333333</v>
      </c>
      <c r="AZ62" s="73">
        <v>85</v>
      </c>
      <c r="BA62" s="73">
        <v>1619</v>
      </c>
      <c r="BB62" s="73">
        <v>505</v>
      </c>
      <c r="BC62" s="73">
        <v>5676.7105744125301</v>
      </c>
      <c r="BD62" s="73">
        <v>0.59699999999999998</v>
      </c>
      <c r="BE62" s="73">
        <v>30963</v>
      </c>
      <c r="BF62" s="73">
        <v>3898</v>
      </c>
      <c r="BG62" s="73">
        <v>944</v>
      </c>
      <c r="BH62" s="73">
        <v>649</v>
      </c>
      <c r="BI62" s="73">
        <v>716</v>
      </c>
      <c r="BJ62" s="73">
        <v>449</v>
      </c>
      <c r="BK62" s="73">
        <v>330.92738683910198</v>
      </c>
      <c r="BL62" s="73">
        <v>222.77554203119101</v>
      </c>
      <c r="BM62" s="73">
        <v>93.194674781285698</v>
      </c>
      <c r="BN62" s="73">
        <v>1098.7275</v>
      </c>
      <c r="BO62" s="73">
        <v>739.64750000000004</v>
      </c>
      <c r="BP62" s="73">
        <v>309.42</v>
      </c>
      <c r="BQ62" s="73">
        <v>18888</v>
      </c>
      <c r="BR62" s="73">
        <v>9194</v>
      </c>
      <c r="BS62" s="73">
        <v>0</v>
      </c>
      <c r="BT62" s="73">
        <v>2</v>
      </c>
      <c r="BU62" s="73">
        <v>235</v>
      </c>
      <c r="BV62" s="73">
        <v>77</v>
      </c>
      <c r="BW62" s="73">
        <v>8</v>
      </c>
      <c r="BX62" s="73">
        <v>1782</v>
      </c>
      <c r="BY62" s="75">
        <v>4.26606E-4</v>
      </c>
      <c r="BZ62" s="75">
        <v>2.66956E-4</v>
      </c>
      <c r="CA62" s="72">
        <v>1782</v>
      </c>
      <c r="CG62" s="76"/>
      <c r="CH62" s="77"/>
      <c r="CI62" s="78"/>
      <c r="CJ62" s="79"/>
      <c r="CO62" s="77"/>
    </row>
    <row r="63" spans="1:93" s="72" customFormat="1" x14ac:dyDescent="0.3">
      <c r="A63" s="72">
        <v>180</v>
      </c>
      <c r="B63" s="72">
        <v>4</v>
      </c>
      <c r="D63" s="72" t="s">
        <v>276</v>
      </c>
      <c r="E63" s="73">
        <v>17145</v>
      </c>
      <c r="F63" s="73">
        <v>355.6</v>
      </c>
      <c r="G63" s="73">
        <v>2660</v>
      </c>
      <c r="H63" s="73">
        <v>830</v>
      </c>
      <c r="I63" s="73">
        <v>1395</v>
      </c>
      <c r="J63" s="73">
        <v>767.7</v>
      </c>
      <c r="K63" s="73">
        <v>116</v>
      </c>
      <c r="L63" s="73">
        <v>595</v>
      </c>
      <c r="M63" s="73">
        <v>1458</v>
      </c>
      <c r="N63" s="73">
        <v>6041</v>
      </c>
      <c r="O63" s="73">
        <v>16130</v>
      </c>
      <c r="P63" s="73">
        <v>10280</v>
      </c>
      <c r="Q63" s="73">
        <v>303.2</v>
      </c>
      <c r="R63" s="73">
        <v>13398</v>
      </c>
      <c r="S63" s="73">
        <v>13398</v>
      </c>
      <c r="T63" s="73">
        <v>171</v>
      </c>
      <c r="U63" s="73">
        <v>0</v>
      </c>
      <c r="V63" s="73">
        <v>211</v>
      </c>
      <c r="W63" s="73">
        <v>125</v>
      </c>
      <c r="X63" s="73">
        <v>87</v>
      </c>
      <c r="Y63" s="73">
        <v>6273</v>
      </c>
      <c r="Z63" s="73">
        <v>6273</v>
      </c>
      <c r="AA63" s="73">
        <v>0</v>
      </c>
      <c r="AB63" s="73">
        <v>0</v>
      </c>
      <c r="AC63" s="73">
        <v>0</v>
      </c>
      <c r="AD63" s="73">
        <v>2226.915</v>
      </c>
      <c r="AE63" s="73">
        <v>0</v>
      </c>
      <c r="AF63" s="73">
        <v>2581</v>
      </c>
      <c r="AG63" s="73">
        <v>3261.2016360822499</v>
      </c>
      <c r="AH63" s="73">
        <v>6</v>
      </c>
      <c r="AI63" s="73">
        <v>2012</v>
      </c>
      <c r="AJ63" s="73">
        <v>1</v>
      </c>
      <c r="AK63" s="73">
        <v>0</v>
      </c>
      <c r="AL63" s="73">
        <v>185</v>
      </c>
      <c r="AM63" s="73">
        <v>0</v>
      </c>
      <c r="AN63" s="73">
        <v>15</v>
      </c>
      <c r="AO63" s="73"/>
      <c r="AP63" s="73">
        <v>264</v>
      </c>
      <c r="AQ63" s="73">
        <v>6</v>
      </c>
      <c r="AR63" s="73">
        <v>309.012</v>
      </c>
      <c r="AS63" s="74">
        <v>229</v>
      </c>
      <c r="AT63" s="73">
        <v>32</v>
      </c>
      <c r="AU63" s="73">
        <v>3815.68</v>
      </c>
      <c r="AV63" s="73">
        <v>1136.24</v>
      </c>
      <c r="AW63" s="73">
        <v>89.823803698435299</v>
      </c>
      <c r="AX63" s="73">
        <v>98</v>
      </c>
      <c r="AY63" s="73">
        <v>41.3333333333333</v>
      </c>
      <c r="AZ63" s="73">
        <v>23.3333333333333</v>
      </c>
      <c r="BA63" s="73">
        <v>479</v>
      </c>
      <c r="BB63" s="73">
        <v>171</v>
      </c>
      <c r="BC63" s="73">
        <v>1201.59194259837</v>
      </c>
      <c r="BD63" s="73">
        <v>8.5000000000000006E-2</v>
      </c>
      <c r="BE63" s="73">
        <v>14485</v>
      </c>
      <c r="BF63" s="73">
        <v>1558</v>
      </c>
      <c r="BG63" s="73">
        <v>272</v>
      </c>
      <c r="BH63" s="73">
        <v>224</v>
      </c>
      <c r="BI63" s="73">
        <v>266</v>
      </c>
      <c r="BJ63" s="73">
        <v>159</v>
      </c>
      <c r="BK63" s="73">
        <v>106.716786226686</v>
      </c>
      <c r="BL63" s="73">
        <v>70.4918220946915</v>
      </c>
      <c r="BM63" s="73">
        <v>27.903012912482101</v>
      </c>
      <c r="BN63" s="73">
        <v>423.70479999999998</v>
      </c>
      <c r="BO63" s="73">
        <v>279.8784</v>
      </c>
      <c r="BP63" s="73">
        <v>110.7852</v>
      </c>
      <c r="BQ63" s="73">
        <v>312</v>
      </c>
      <c r="BR63" s="73">
        <v>4682</v>
      </c>
      <c r="BS63" s="73">
        <v>0</v>
      </c>
      <c r="BT63" s="73">
        <v>2</v>
      </c>
      <c r="BU63" s="73">
        <v>125</v>
      </c>
      <c r="BV63" s="73">
        <v>87</v>
      </c>
      <c r="BW63" s="73">
        <v>0</v>
      </c>
      <c r="BX63" s="73">
        <v>660</v>
      </c>
      <c r="BY63" s="75">
        <v>3.6141800000000001E-4</v>
      </c>
      <c r="BZ63" s="75">
        <v>4.5343000000000003E-5</v>
      </c>
      <c r="CA63" s="72">
        <v>0</v>
      </c>
      <c r="CG63" s="76"/>
      <c r="CH63" s="77"/>
      <c r="CI63" s="78"/>
      <c r="CJ63" s="79"/>
      <c r="CO63" s="77"/>
    </row>
    <row r="64" spans="1:93" s="72" customFormat="1" x14ac:dyDescent="0.3">
      <c r="A64" s="72">
        <v>1708</v>
      </c>
      <c r="B64" s="72">
        <v>4</v>
      </c>
      <c r="D64" s="72" t="s">
        <v>279</v>
      </c>
      <c r="E64" s="73">
        <v>44126</v>
      </c>
      <c r="F64" s="73">
        <v>643.29999999999995</v>
      </c>
      <c r="G64" s="73">
        <v>9877</v>
      </c>
      <c r="H64" s="73">
        <v>3173</v>
      </c>
      <c r="I64" s="73">
        <v>6344</v>
      </c>
      <c r="J64" s="73">
        <v>4228.6000000000004</v>
      </c>
      <c r="K64" s="73">
        <v>730.33333333333303</v>
      </c>
      <c r="L64" s="73">
        <v>2969.3333333333298</v>
      </c>
      <c r="M64" s="73">
        <v>6368</v>
      </c>
      <c r="N64" s="73">
        <v>19915</v>
      </c>
      <c r="O64" s="73">
        <v>42340</v>
      </c>
      <c r="P64" s="73">
        <v>28440</v>
      </c>
      <c r="Q64" s="73">
        <v>1342.4</v>
      </c>
      <c r="R64" s="73">
        <v>28826</v>
      </c>
      <c r="S64" s="73">
        <v>28826</v>
      </c>
      <c r="T64" s="73">
        <v>3333</v>
      </c>
      <c r="U64" s="73">
        <v>0</v>
      </c>
      <c r="V64" s="73">
        <v>432</v>
      </c>
      <c r="W64" s="73">
        <v>269</v>
      </c>
      <c r="X64" s="73">
        <v>164</v>
      </c>
      <c r="Y64" s="73">
        <v>21154</v>
      </c>
      <c r="Z64" s="73">
        <v>21154</v>
      </c>
      <c r="AA64" s="73">
        <v>0</v>
      </c>
      <c r="AB64" s="73">
        <v>0</v>
      </c>
      <c r="AC64" s="73">
        <v>5750</v>
      </c>
      <c r="AD64" s="73">
        <v>12544.322</v>
      </c>
      <c r="AE64" s="73">
        <v>0</v>
      </c>
      <c r="AF64" s="73">
        <v>15683</v>
      </c>
      <c r="AG64" s="73">
        <v>21560.118100687199</v>
      </c>
      <c r="AH64" s="73">
        <v>34</v>
      </c>
      <c r="AI64" s="73">
        <v>5184</v>
      </c>
      <c r="AJ64" s="73">
        <v>1</v>
      </c>
      <c r="AK64" s="73">
        <v>0</v>
      </c>
      <c r="AL64" s="73">
        <v>925</v>
      </c>
      <c r="AM64" s="73">
        <v>0</v>
      </c>
      <c r="AN64" s="73">
        <v>86</v>
      </c>
      <c r="AO64" s="73"/>
      <c r="AP64" s="73">
        <v>1185</v>
      </c>
      <c r="AQ64" s="73">
        <v>34</v>
      </c>
      <c r="AR64" s="73">
        <v>974.928</v>
      </c>
      <c r="AS64" s="74">
        <v>137</v>
      </c>
      <c r="AT64" s="73">
        <v>57</v>
      </c>
      <c r="AU64" s="73">
        <v>11810.21</v>
      </c>
      <c r="AV64" s="73">
        <v>2616.87</v>
      </c>
      <c r="AW64" s="73">
        <v>326.00947036299601</v>
      </c>
      <c r="AX64" s="73">
        <v>474</v>
      </c>
      <c r="AY64" s="73">
        <v>198.333333333333</v>
      </c>
      <c r="AZ64" s="73">
        <v>165.333333333333</v>
      </c>
      <c r="BA64" s="73">
        <v>2239</v>
      </c>
      <c r="BB64" s="73">
        <v>662</v>
      </c>
      <c r="BC64" s="73">
        <v>7717.73179790624</v>
      </c>
      <c r="BD64" s="73">
        <v>1.758</v>
      </c>
      <c r="BE64" s="73">
        <v>34249</v>
      </c>
      <c r="BF64" s="73">
        <v>5557</v>
      </c>
      <c r="BG64" s="73">
        <v>1147</v>
      </c>
      <c r="BH64" s="73">
        <v>1117</v>
      </c>
      <c r="BI64" s="73">
        <v>1047</v>
      </c>
      <c r="BJ64" s="73">
        <v>594</v>
      </c>
      <c r="BK64" s="73">
        <v>671.45066654060702</v>
      </c>
      <c r="BL64" s="73">
        <v>440.17099366550099</v>
      </c>
      <c r="BM64" s="73">
        <v>159.31711260281699</v>
      </c>
      <c r="BN64" s="73">
        <v>1764.8186000000001</v>
      </c>
      <c r="BO64" s="73">
        <v>1156.9308000000001</v>
      </c>
      <c r="BP64" s="73">
        <v>418.74380000000002</v>
      </c>
      <c r="BQ64" s="73">
        <v>15876</v>
      </c>
      <c r="BR64" s="73">
        <v>8552</v>
      </c>
      <c r="BS64" s="73">
        <v>0</v>
      </c>
      <c r="BT64" s="73">
        <v>8</v>
      </c>
      <c r="BU64" s="73">
        <v>269</v>
      </c>
      <c r="BV64" s="73">
        <v>164</v>
      </c>
      <c r="BW64" s="73">
        <v>27</v>
      </c>
      <c r="BX64" s="73">
        <v>1650</v>
      </c>
      <c r="BY64" s="75">
        <v>1.4218099999999999E-3</v>
      </c>
      <c r="BZ64" s="75">
        <v>8.3077599999999998E-4</v>
      </c>
      <c r="CA64" s="72">
        <v>1650</v>
      </c>
      <c r="CG64" s="76"/>
      <c r="CH64" s="77"/>
      <c r="CI64" s="78"/>
      <c r="CJ64" s="79"/>
      <c r="CO64" s="77"/>
    </row>
    <row r="65" spans="1:93" s="72" customFormat="1" x14ac:dyDescent="0.3">
      <c r="A65" s="72">
        <v>183</v>
      </c>
      <c r="B65" s="72">
        <v>4</v>
      </c>
      <c r="D65" s="72" t="s">
        <v>290</v>
      </c>
      <c r="E65" s="73">
        <v>21275</v>
      </c>
      <c r="F65" s="73">
        <v>456.05</v>
      </c>
      <c r="G65" s="73">
        <v>4126</v>
      </c>
      <c r="H65" s="73">
        <v>1323</v>
      </c>
      <c r="I65" s="73">
        <v>2090</v>
      </c>
      <c r="J65" s="73">
        <v>1206.5999999999999</v>
      </c>
      <c r="K65" s="73">
        <v>132</v>
      </c>
      <c r="L65" s="73">
        <v>1018</v>
      </c>
      <c r="M65" s="73">
        <v>2072</v>
      </c>
      <c r="N65" s="73">
        <v>8377</v>
      </c>
      <c r="O65" s="73">
        <v>15460</v>
      </c>
      <c r="P65" s="73">
        <v>3010</v>
      </c>
      <c r="Q65" s="73">
        <v>508.8</v>
      </c>
      <c r="R65" s="73">
        <v>14703</v>
      </c>
      <c r="S65" s="73">
        <v>14703</v>
      </c>
      <c r="T65" s="73">
        <v>42</v>
      </c>
      <c r="U65" s="73">
        <v>0</v>
      </c>
      <c r="V65" s="73">
        <v>295</v>
      </c>
      <c r="W65" s="73">
        <v>120</v>
      </c>
      <c r="X65" s="73">
        <v>175</v>
      </c>
      <c r="Y65" s="73">
        <v>8834</v>
      </c>
      <c r="Z65" s="73">
        <v>8834</v>
      </c>
      <c r="AA65" s="73">
        <v>0</v>
      </c>
      <c r="AB65" s="73">
        <v>0</v>
      </c>
      <c r="AC65" s="73">
        <v>0</v>
      </c>
      <c r="AD65" s="73">
        <v>2606.0300000000002</v>
      </c>
      <c r="AE65" s="73">
        <v>0</v>
      </c>
      <c r="AF65" s="73">
        <v>1093</v>
      </c>
      <c r="AG65" s="73">
        <v>1577.0481519159</v>
      </c>
      <c r="AH65" s="73">
        <v>11</v>
      </c>
      <c r="AI65" s="73">
        <v>2547</v>
      </c>
      <c r="AJ65" s="73">
        <v>1</v>
      </c>
      <c r="AK65" s="73">
        <v>0</v>
      </c>
      <c r="AL65" s="73">
        <v>130</v>
      </c>
      <c r="AM65" s="73">
        <v>0</v>
      </c>
      <c r="AN65" s="73">
        <v>24</v>
      </c>
      <c r="AO65" s="73"/>
      <c r="AP65" s="73">
        <v>394</v>
      </c>
      <c r="AQ65" s="73">
        <v>11</v>
      </c>
      <c r="AR65" s="73">
        <v>237.54599999999999</v>
      </c>
      <c r="AS65" s="74">
        <v>36</v>
      </c>
      <c r="AT65" s="73">
        <v>21</v>
      </c>
      <c r="AU65" s="73">
        <v>5629.71</v>
      </c>
      <c r="AV65" s="73">
        <v>1553.19</v>
      </c>
      <c r="AW65" s="73">
        <v>65.885305949008497</v>
      </c>
      <c r="AX65" s="73">
        <v>183</v>
      </c>
      <c r="AY65" s="73">
        <v>33</v>
      </c>
      <c r="AZ65" s="73">
        <v>24.3333333333333</v>
      </c>
      <c r="BA65" s="73">
        <v>886</v>
      </c>
      <c r="BB65" s="73">
        <v>227</v>
      </c>
      <c r="BC65" s="73">
        <v>3131.7327975183298</v>
      </c>
      <c r="BD65" s="73">
        <v>0.11</v>
      </c>
      <c r="BE65" s="73">
        <v>17149</v>
      </c>
      <c r="BF65" s="73">
        <v>2322</v>
      </c>
      <c r="BG65" s="73">
        <v>481</v>
      </c>
      <c r="BH65" s="73">
        <v>351</v>
      </c>
      <c r="BI65" s="73">
        <v>443</v>
      </c>
      <c r="BJ65" s="73">
        <v>254</v>
      </c>
      <c r="BK65" s="73">
        <v>188.89832465474299</v>
      </c>
      <c r="BL65" s="73">
        <v>120.468779714739</v>
      </c>
      <c r="BM65" s="73">
        <v>47.668485397328503</v>
      </c>
      <c r="BN65" s="73">
        <v>615.84990000000005</v>
      </c>
      <c r="BO65" s="73">
        <v>392.75459999999998</v>
      </c>
      <c r="BP65" s="73">
        <v>155.40969999999999</v>
      </c>
      <c r="BQ65" s="73">
        <v>7938</v>
      </c>
      <c r="BR65" s="73">
        <v>4399</v>
      </c>
      <c r="BS65" s="73">
        <v>0</v>
      </c>
      <c r="BT65" s="73">
        <v>4</v>
      </c>
      <c r="BU65" s="73">
        <v>120</v>
      </c>
      <c r="BV65" s="73">
        <v>175</v>
      </c>
      <c r="BW65" s="73">
        <v>0</v>
      </c>
      <c r="BX65" s="73">
        <v>0</v>
      </c>
      <c r="BY65" s="75">
        <v>1.32812E-4</v>
      </c>
      <c r="BZ65" s="75">
        <v>6.4517999999999995E-5</v>
      </c>
      <c r="CA65" s="72">
        <v>0</v>
      </c>
      <c r="CG65" s="76"/>
      <c r="CH65" s="77"/>
      <c r="CI65" s="78"/>
      <c r="CJ65" s="79"/>
      <c r="CO65" s="77"/>
    </row>
    <row r="66" spans="1:93" s="72" customFormat="1" x14ac:dyDescent="0.3">
      <c r="A66" s="72">
        <v>1700</v>
      </c>
      <c r="B66" s="72">
        <v>4</v>
      </c>
      <c r="D66" s="72" t="s">
        <v>291</v>
      </c>
      <c r="E66" s="73">
        <v>33743</v>
      </c>
      <c r="F66" s="73">
        <v>424.9</v>
      </c>
      <c r="G66" s="73">
        <v>6419</v>
      </c>
      <c r="H66" s="73">
        <v>2035</v>
      </c>
      <c r="I66" s="73">
        <v>4068</v>
      </c>
      <c r="J66" s="73">
        <v>2665.8</v>
      </c>
      <c r="K66" s="73">
        <v>472.33333333333297</v>
      </c>
      <c r="L66" s="73">
        <v>2652.3333333333298</v>
      </c>
      <c r="M66" s="73">
        <v>3426</v>
      </c>
      <c r="N66" s="73">
        <v>13578</v>
      </c>
      <c r="O66" s="73">
        <v>32150</v>
      </c>
      <c r="P66" s="73">
        <v>14500</v>
      </c>
      <c r="Q66" s="73">
        <v>887.2</v>
      </c>
      <c r="R66" s="73">
        <v>10605</v>
      </c>
      <c r="S66" s="73">
        <v>10605</v>
      </c>
      <c r="T66" s="73">
        <v>208</v>
      </c>
      <c r="U66" s="73">
        <v>0</v>
      </c>
      <c r="V66" s="73">
        <v>310</v>
      </c>
      <c r="W66" s="73">
        <v>224</v>
      </c>
      <c r="X66" s="73">
        <v>86</v>
      </c>
      <c r="Y66" s="73">
        <v>14022</v>
      </c>
      <c r="Z66" s="73">
        <v>14022</v>
      </c>
      <c r="AA66" s="73">
        <v>0</v>
      </c>
      <c r="AB66" s="73">
        <v>0</v>
      </c>
      <c r="AC66" s="73">
        <v>0</v>
      </c>
      <c r="AD66" s="73">
        <v>8371.134</v>
      </c>
      <c r="AE66" s="73">
        <v>0</v>
      </c>
      <c r="AF66" s="73">
        <v>2728</v>
      </c>
      <c r="AG66" s="73">
        <v>8512.9847405900291</v>
      </c>
      <c r="AH66" s="73">
        <v>10</v>
      </c>
      <c r="AI66" s="73">
        <v>3019</v>
      </c>
      <c r="AJ66" s="73">
        <v>1</v>
      </c>
      <c r="AK66" s="73">
        <v>0</v>
      </c>
      <c r="AL66" s="73">
        <v>310</v>
      </c>
      <c r="AM66" s="73">
        <v>0</v>
      </c>
      <c r="AN66" s="73">
        <v>83</v>
      </c>
      <c r="AO66" s="73"/>
      <c r="AP66" s="73">
        <v>863</v>
      </c>
      <c r="AQ66" s="73">
        <v>10</v>
      </c>
      <c r="AR66" s="73">
        <v>711.20399999999995</v>
      </c>
      <c r="AS66" s="74">
        <v>313</v>
      </c>
      <c r="AT66" s="73">
        <v>67</v>
      </c>
      <c r="AU66" s="73">
        <v>7646.72</v>
      </c>
      <c r="AV66" s="73">
        <v>2075.7600000000002</v>
      </c>
      <c r="AW66" s="73">
        <v>344.06405389867001</v>
      </c>
      <c r="AX66" s="73">
        <v>370</v>
      </c>
      <c r="AY66" s="73">
        <v>149.666666666667</v>
      </c>
      <c r="AZ66" s="73">
        <v>140.666666666667</v>
      </c>
      <c r="BA66" s="73">
        <v>2180</v>
      </c>
      <c r="BB66" s="73">
        <v>609</v>
      </c>
      <c r="BC66" s="73">
        <v>6429.6232031250001</v>
      </c>
      <c r="BD66" s="73">
        <v>1.1060000000000001</v>
      </c>
      <c r="BE66" s="73">
        <v>27324</v>
      </c>
      <c r="BF66" s="73">
        <v>3744</v>
      </c>
      <c r="BG66" s="73">
        <v>640</v>
      </c>
      <c r="BH66" s="73">
        <v>668</v>
      </c>
      <c r="BI66" s="73">
        <v>639</v>
      </c>
      <c r="BJ66" s="73">
        <v>325</v>
      </c>
      <c r="BK66" s="73">
        <v>435.74480102695799</v>
      </c>
      <c r="BL66" s="73">
        <v>250.572272143774</v>
      </c>
      <c r="BM66" s="73">
        <v>81.179332477535297</v>
      </c>
      <c r="BN66" s="73">
        <v>1279.6235999999999</v>
      </c>
      <c r="BO66" s="73">
        <v>735.83939999999996</v>
      </c>
      <c r="BP66" s="73">
        <v>238.39410000000001</v>
      </c>
      <c r="BQ66" s="73">
        <v>3969</v>
      </c>
      <c r="BR66" s="73">
        <v>7566</v>
      </c>
      <c r="BS66" s="73">
        <v>0</v>
      </c>
      <c r="BT66" s="73">
        <v>4</v>
      </c>
      <c r="BU66" s="73">
        <v>224</v>
      </c>
      <c r="BV66" s="73">
        <v>86</v>
      </c>
      <c r="BW66" s="73">
        <v>0</v>
      </c>
      <c r="BX66" s="73">
        <v>1038</v>
      </c>
      <c r="BY66" s="75">
        <v>5.0626600000000001E-4</v>
      </c>
      <c r="BZ66" s="75">
        <v>2.1592700000000001E-4</v>
      </c>
      <c r="CA66" s="72">
        <v>0</v>
      </c>
      <c r="CG66" s="76"/>
      <c r="CH66" s="77"/>
      <c r="CI66" s="78"/>
      <c r="CJ66" s="79"/>
      <c r="CO66" s="77"/>
    </row>
    <row r="67" spans="1:93" s="72" customFormat="1" x14ac:dyDescent="0.3">
      <c r="A67" s="72">
        <v>189</v>
      </c>
      <c r="B67" s="72">
        <v>4</v>
      </c>
      <c r="D67" s="72" t="s">
        <v>336</v>
      </c>
      <c r="E67" s="73">
        <v>24446</v>
      </c>
      <c r="F67" s="73">
        <v>309.75</v>
      </c>
      <c r="G67" s="73">
        <v>5195</v>
      </c>
      <c r="H67" s="73">
        <v>1707</v>
      </c>
      <c r="I67" s="73">
        <v>2410</v>
      </c>
      <c r="J67" s="73">
        <v>1366</v>
      </c>
      <c r="K67" s="73">
        <v>192</v>
      </c>
      <c r="L67" s="73">
        <v>1156</v>
      </c>
      <c r="M67" s="73">
        <v>2430</v>
      </c>
      <c r="N67" s="73">
        <v>9781</v>
      </c>
      <c r="O67" s="73">
        <v>21510</v>
      </c>
      <c r="P67" s="73">
        <v>10590</v>
      </c>
      <c r="Q67" s="73">
        <v>545.6</v>
      </c>
      <c r="R67" s="73">
        <v>9459</v>
      </c>
      <c r="S67" s="73">
        <v>9459</v>
      </c>
      <c r="T67" s="73">
        <v>80</v>
      </c>
      <c r="U67" s="73">
        <v>0</v>
      </c>
      <c r="V67" s="73">
        <v>239</v>
      </c>
      <c r="W67" s="73">
        <v>141</v>
      </c>
      <c r="X67" s="73">
        <v>98</v>
      </c>
      <c r="Y67" s="73">
        <v>10440</v>
      </c>
      <c r="Z67" s="73">
        <v>10440</v>
      </c>
      <c r="AA67" s="73">
        <v>0</v>
      </c>
      <c r="AB67" s="73">
        <v>0</v>
      </c>
      <c r="AC67" s="73">
        <v>0</v>
      </c>
      <c r="AD67" s="73">
        <v>7412.4</v>
      </c>
      <c r="AE67" s="73">
        <v>0</v>
      </c>
      <c r="AF67" s="73">
        <v>1601</v>
      </c>
      <c r="AG67" s="73">
        <v>4102.9506237551104</v>
      </c>
      <c r="AH67" s="73">
        <v>9</v>
      </c>
      <c r="AI67" s="73">
        <v>2666</v>
      </c>
      <c r="AJ67" s="73">
        <v>1</v>
      </c>
      <c r="AK67" s="73">
        <v>0</v>
      </c>
      <c r="AL67" s="73">
        <v>345</v>
      </c>
      <c r="AM67" s="73">
        <v>0</v>
      </c>
      <c r="AN67" s="73">
        <v>32</v>
      </c>
      <c r="AO67" s="73"/>
      <c r="AP67" s="73">
        <v>530</v>
      </c>
      <c r="AQ67" s="73">
        <v>9</v>
      </c>
      <c r="AR67" s="73">
        <v>360.59399999999999</v>
      </c>
      <c r="AS67" s="74">
        <v>52</v>
      </c>
      <c r="AT67" s="73">
        <v>13</v>
      </c>
      <c r="AU67" s="73">
        <v>6935.76</v>
      </c>
      <c r="AV67" s="73">
        <v>1824.44</v>
      </c>
      <c r="AW67" s="73">
        <v>96.126727272727294</v>
      </c>
      <c r="AX67" s="73">
        <v>212</v>
      </c>
      <c r="AY67" s="73">
        <v>61</v>
      </c>
      <c r="AZ67" s="73">
        <v>44</v>
      </c>
      <c r="BA67" s="73">
        <v>964</v>
      </c>
      <c r="BB67" s="73">
        <v>214</v>
      </c>
      <c r="BC67" s="73">
        <v>3754.4703084062298</v>
      </c>
      <c r="BD67" s="73">
        <v>0.17499999999999999</v>
      </c>
      <c r="BE67" s="73">
        <v>19251</v>
      </c>
      <c r="BF67" s="73">
        <v>2938</v>
      </c>
      <c r="BG67" s="73">
        <v>550</v>
      </c>
      <c r="BH67" s="73">
        <v>455</v>
      </c>
      <c r="BI67" s="73">
        <v>493</v>
      </c>
      <c r="BJ67" s="73">
        <v>272</v>
      </c>
      <c r="BK67" s="73">
        <v>221.12452107279699</v>
      </c>
      <c r="BL67" s="73">
        <v>143.27298850574701</v>
      </c>
      <c r="BM67" s="73">
        <v>49.5894636015326</v>
      </c>
      <c r="BN67" s="73">
        <v>695.09699999999998</v>
      </c>
      <c r="BO67" s="73">
        <v>450.37349999999998</v>
      </c>
      <c r="BP67" s="73">
        <v>155.8827</v>
      </c>
      <c r="BQ67" s="73">
        <v>0</v>
      </c>
      <c r="BR67" s="73">
        <v>5226</v>
      </c>
      <c r="BS67" s="73">
        <v>0</v>
      </c>
      <c r="BT67" s="73">
        <v>2</v>
      </c>
      <c r="BU67" s="73">
        <v>141</v>
      </c>
      <c r="BV67" s="73">
        <v>98</v>
      </c>
      <c r="BW67" s="73">
        <v>0</v>
      </c>
      <c r="BX67" s="73">
        <v>0</v>
      </c>
      <c r="BY67" s="75">
        <v>2.53959E-4</v>
      </c>
      <c r="BZ67" s="75">
        <v>1.17432E-4</v>
      </c>
      <c r="CA67" s="72">
        <v>0</v>
      </c>
      <c r="CG67" s="76"/>
      <c r="CH67" s="77"/>
      <c r="CI67" s="78"/>
      <c r="CJ67" s="79"/>
      <c r="CO67" s="77"/>
    </row>
    <row r="68" spans="1:93" s="72" customFormat="1" x14ac:dyDescent="0.3">
      <c r="A68" s="72">
        <v>1896</v>
      </c>
      <c r="B68" s="72">
        <v>4</v>
      </c>
      <c r="D68" s="72" t="s">
        <v>356</v>
      </c>
      <c r="E68" s="73">
        <v>22685</v>
      </c>
      <c r="F68" s="73">
        <v>498.4</v>
      </c>
      <c r="G68" s="73">
        <v>3885</v>
      </c>
      <c r="H68" s="73">
        <v>1166</v>
      </c>
      <c r="I68" s="73">
        <v>2289</v>
      </c>
      <c r="J68" s="73">
        <v>1384.7</v>
      </c>
      <c r="K68" s="73">
        <v>206</v>
      </c>
      <c r="L68" s="73">
        <v>1021</v>
      </c>
      <c r="M68" s="73">
        <v>2174</v>
      </c>
      <c r="N68" s="73">
        <v>8812</v>
      </c>
      <c r="O68" s="73">
        <v>20280</v>
      </c>
      <c r="P68" s="73">
        <v>7250</v>
      </c>
      <c r="Q68" s="73">
        <v>425.6</v>
      </c>
      <c r="R68" s="73">
        <v>8227</v>
      </c>
      <c r="S68" s="73">
        <v>8309.27</v>
      </c>
      <c r="T68" s="73">
        <v>559</v>
      </c>
      <c r="U68" s="73">
        <v>0</v>
      </c>
      <c r="V68" s="73">
        <v>235</v>
      </c>
      <c r="W68" s="73">
        <v>161.16</v>
      </c>
      <c r="X68" s="73">
        <v>77.77</v>
      </c>
      <c r="Y68" s="73">
        <v>9043</v>
      </c>
      <c r="Z68" s="73">
        <v>9223.86</v>
      </c>
      <c r="AA68" s="73">
        <v>0</v>
      </c>
      <c r="AB68" s="73">
        <v>0</v>
      </c>
      <c r="AC68" s="73">
        <v>4550</v>
      </c>
      <c r="AD68" s="73">
        <v>6529.0460000000003</v>
      </c>
      <c r="AE68" s="73">
        <v>0</v>
      </c>
      <c r="AF68" s="73">
        <v>2916.88</v>
      </c>
      <c r="AG68" s="73">
        <v>7692.91571818803</v>
      </c>
      <c r="AH68" s="73">
        <v>4.04</v>
      </c>
      <c r="AI68" s="73">
        <v>2301</v>
      </c>
      <c r="AJ68" s="73">
        <v>1</v>
      </c>
      <c r="AK68" s="73">
        <v>0</v>
      </c>
      <c r="AL68" s="73">
        <v>290</v>
      </c>
      <c r="AM68" s="73">
        <v>0</v>
      </c>
      <c r="AN68" s="73">
        <v>29</v>
      </c>
      <c r="AO68" s="73"/>
      <c r="AP68" s="73">
        <v>447</v>
      </c>
      <c r="AQ68" s="73">
        <v>4</v>
      </c>
      <c r="AR68" s="73">
        <v>310.47500000000002</v>
      </c>
      <c r="AS68" s="74">
        <v>161</v>
      </c>
      <c r="AT68" s="73">
        <v>34</v>
      </c>
      <c r="AU68" s="73">
        <v>5652.9</v>
      </c>
      <c r="AV68" s="73">
        <v>1662.86</v>
      </c>
      <c r="AW68" s="73">
        <v>200.63418601474999</v>
      </c>
      <c r="AX68" s="73">
        <v>191</v>
      </c>
      <c r="AY68" s="73">
        <v>83.3333333333333</v>
      </c>
      <c r="AZ68" s="73">
        <v>61</v>
      </c>
      <c r="BA68" s="73">
        <v>815</v>
      </c>
      <c r="BB68" s="73">
        <v>323</v>
      </c>
      <c r="BC68" s="73">
        <v>2853.5336799537799</v>
      </c>
      <c r="BD68" s="73">
        <v>0.307</v>
      </c>
      <c r="BE68" s="73">
        <v>18800</v>
      </c>
      <c r="BF68" s="73">
        <v>2336</v>
      </c>
      <c r="BG68" s="73">
        <v>383</v>
      </c>
      <c r="BH68" s="73">
        <v>387</v>
      </c>
      <c r="BI68" s="73">
        <v>335</v>
      </c>
      <c r="BJ68" s="73">
        <v>221</v>
      </c>
      <c r="BK68" s="73">
        <v>216.364160123853</v>
      </c>
      <c r="BL68" s="73">
        <v>116.52733606104201</v>
      </c>
      <c r="BM68" s="73">
        <v>44.712197279663798</v>
      </c>
      <c r="BN68" s="73">
        <v>662.9796</v>
      </c>
      <c r="BO68" s="73">
        <v>357.06119999999999</v>
      </c>
      <c r="BP68" s="73">
        <v>137.00640000000001</v>
      </c>
      <c r="BQ68" s="73">
        <v>0</v>
      </c>
      <c r="BR68" s="73">
        <v>5645</v>
      </c>
      <c r="BS68" s="73">
        <v>0</v>
      </c>
      <c r="BT68" s="73">
        <v>3</v>
      </c>
      <c r="BU68" s="73">
        <v>158</v>
      </c>
      <c r="BV68" s="73">
        <v>77</v>
      </c>
      <c r="BW68" s="73">
        <v>23</v>
      </c>
      <c r="BX68" s="73">
        <v>1380</v>
      </c>
      <c r="BY68" s="75">
        <v>4.0715899999999998E-4</v>
      </c>
      <c r="BZ68" s="75">
        <v>1.6422E-4</v>
      </c>
      <c r="CA68" s="72">
        <v>1380</v>
      </c>
      <c r="CG68" s="76"/>
      <c r="CH68" s="77"/>
      <c r="CI68" s="78"/>
      <c r="CJ68" s="79"/>
      <c r="CO68" s="77"/>
    </row>
    <row r="69" spans="1:93" s="72" customFormat="1" x14ac:dyDescent="0.3">
      <c r="A69" s="72">
        <v>193</v>
      </c>
      <c r="B69" s="72">
        <v>4</v>
      </c>
      <c r="D69" s="72" t="s">
        <v>358</v>
      </c>
      <c r="E69" s="73">
        <v>128840</v>
      </c>
      <c r="F69" s="73">
        <v>2732.1</v>
      </c>
      <c r="G69" s="73">
        <v>20473</v>
      </c>
      <c r="H69" s="73">
        <v>6288</v>
      </c>
      <c r="I69" s="73">
        <v>18259</v>
      </c>
      <c r="J69" s="73">
        <v>12196.9</v>
      </c>
      <c r="K69" s="73">
        <v>3483</v>
      </c>
      <c r="L69" s="73">
        <v>10375</v>
      </c>
      <c r="M69" s="73">
        <v>24770</v>
      </c>
      <c r="N69" s="73">
        <v>62159</v>
      </c>
      <c r="O69" s="73">
        <v>143650</v>
      </c>
      <c r="P69" s="73">
        <v>242220</v>
      </c>
      <c r="Q69" s="73">
        <v>7888.8</v>
      </c>
      <c r="R69" s="73">
        <v>11062</v>
      </c>
      <c r="S69" s="73">
        <v>11062</v>
      </c>
      <c r="T69" s="73">
        <v>875</v>
      </c>
      <c r="U69" s="73">
        <v>0</v>
      </c>
      <c r="V69" s="73">
        <v>692</v>
      </c>
      <c r="W69" s="73">
        <v>571</v>
      </c>
      <c r="X69" s="73">
        <v>121</v>
      </c>
      <c r="Y69" s="73">
        <v>60621</v>
      </c>
      <c r="Z69" s="73">
        <v>60621</v>
      </c>
      <c r="AA69" s="73">
        <v>41</v>
      </c>
      <c r="AB69" s="73">
        <v>0</v>
      </c>
      <c r="AC69" s="73">
        <v>4550</v>
      </c>
      <c r="AD69" s="73">
        <v>125485.47</v>
      </c>
      <c r="AE69" s="73">
        <v>0</v>
      </c>
      <c r="AF69" s="73">
        <v>5310</v>
      </c>
      <c r="AG69" s="73">
        <v>57312.591103292303</v>
      </c>
      <c r="AH69" s="73">
        <v>3</v>
      </c>
      <c r="AI69" s="73">
        <v>13924</v>
      </c>
      <c r="AJ69" s="73">
        <v>1</v>
      </c>
      <c r="AK69" s="73">
        <v>0</v>
      </c>
      <c r="AL69" s="73">
        <v>7405</v>
      </c>
      <c r="AM69" s="73">
        <v>0</v>
      </c>
      <c r="AN69" s="73">
        <v>123</v>
      </c>
      <c r="AO69" s="73"/>
      <c r="AP69" s="73">
        <v>4260</v>
      </c>
      <c r="AQ69" s="73">
        <v>3</v>
      </c>
      <c r="AR69" s="73">
        <v>3120.64</v>
      </c>
      <c r="AS69" s="74">
        <v>301</v>
      </c>
      <c r="AT69" s="73">
        <v>254</v>
      </c>
      <c r="AU69" s="73">
        <v>36656.730000000003</v>
      </c>
      <c r="AV69" s="73">
        <v>9033.49</v>
      </c>
      <c r="AW69" s="73">
        <v>1541.6967276520299</v>
      </c>
      <c r="AX69" s="73">
        <v>1669</v>
      </c>
      <c r="AY69" s="73">
        <v>875.66666666666697</v>
      </c>
      <c r="AZ69" s="73">
        <v>801.33333333333303</v>
      </c>
      <c r="BA69" s="73">
        <v>6892</v>
      </c>
      <c r="BB69" s="73">
        <v>2792</v>
      </c>
      <c r="BC69" s="73">
        <v>15860.6883487455</v>
      </c>
      <c r="BD69" s="73">
        <v>9.1140000000000008</v>
      </c>
      <c r="BE69" s="73">
        <v>108367</v>
      </c>
      <c r="BF69" s="73">
        <v>11730</v>
      </c>
      <c r="BG69" s="73">
        <v>2455</v>
      </c>
      <c r="BH69" s="73">
        <v>3063</v>
      </c>
      <c r="BI69" s="73">
        <v>2285</v>
      </c>
      <c r="BJ69" s="73">
        <v>1269</v>
      </c>
      <c r="BK69" s="73">
        <v>1486.4600913874699</v>
      </c>
      <c r="BL69" s="73">
        <v>862.34000428894296</v>
      </c>
      <c r="BM69" s="73">
        <v>331.37517197010902</v>
      </c>
      <c r="BN69" s="73">
        <v>3466.4495999999999</v>
      </c>
      <c r="BO69" s="73">
        <v>2010.9911999999999</v>
      </c>
      <c r="BP69" s="73">
        <v>772.77239999999995</v>
      </c>
      <c r="BQ69" s="73">
        <v>160063</v>
      </c>
      <c r="BR69" s="73">
        <v>27136</v>
      </c>
      <c r="BS69" s="73">
        <v>0</v>
      </c>
      <c r="BT69" s="73">
        <v>1</v>
      </c>
      <c r="BU69" s="73">
        <v>571</v>
      </c>
      <c r="BV69" s="73">
        <v>121</v>
      </c>
      <c r="BW69" s="73">
        <v>0</v>
      </c>
      <c r="BX69" s="73">
        <v>9313</v>
      </c>
      <c r="BY69" s="75">
        <v>5.7861910000000004E-3</v>
      </c>
      <c r="BZ69" s="75">
        <v>7.03815E-3</v>
      </c>
      <c r="CA69" s="72">
        <v>9313</v>
      </c>
      <c r="CG69" s="76"/>
      <c r="CH69" s="77"/>
      <c r="CI69" s="78"/>
      <c r="CJ69" s="79"/>
      <c r="CO69" s="77"/>
    </row>
    <row r="70" spans="1:93" s="72" customFormat="1" x14ac:dyDescent="0.3">
      <c r="A70" s="72">
        <v>197</v>
      </c>
      <c r="B70" s="72">
        <v>5</v>
      </c>
      <c r="D70" s="72" t="s">
        <v>9</v>
      </c>
      <c r="E70" s="73">
        <v>27121</v>
      </c>
      <c r="F70" s="73">
        <v>358.05</v>
      </c>
      <c r="G70" s="73">
        <v>6112</v>
      </c>
      <c r="H70" s="73">
        <v>1987</v>
      </c>
      <c r="I70" s="73">
        <v>3751</v>
      </c>
      <c r="J70" s="73">
        <v>2503.1999999999998</v>
      </c>
      <c r="K70" s="73">
        <v>283.66666666666703</v>
      </c>
      <c r="L70" s="73">
        <v>1802.6666666666699</v>
      </c>
      <c r="M70" s="73">
        <v>3465</v>
      </c>
      <c r="N70" s="73">
        <v>11982</v>
      </c>
      <c r="O70" s="73">
        <v>26750</v>
      </c>
      <c r="P70" s="73">
        <v>17590</v>
      </c>
      <c r="Q70" s="73">
        <v>1175.2</v>
      </c>
      <c r="R70" s="73">
        <v>9653</v>
      </c>
      <c r="S70" s="73">
        <v>9653</v>
      </c>
      <c r="T70" s="73">
        <v>52</v>
      </c>
      <c r="U70" s="73">
        <v>0</v>
      </c>
      <c r="V70" s="73">
        <v>277</v>
      </c>
      <c r="W70" s="73">
        <v>165</v>
      </c>
      <c r="X70" s="73">
        <v>112</v>
      </c>
      <c r="Y70" s="73">
        <v>12478</v>
      </c>
      <c r="Z70" s="73">
        <v>12478</v>
      </c>
      <c r="AA70" s="73">
        <v>0</v>
      </c>
      <c r="AB70" s="73">
        <v>0</v>
      </c>
      <c r="AC70" s="73">
        <v>0</v>
      </c>
      <c r="AD70" s="73">
        <v>9670.4500000000007</v>
      </c>
      <c r="AE70" s="73">
        <v>0</v>
      </c>
      <c r="AF70" s="73">
        <v>945</v>
      </c>
      <c r="AG70" s="73">
        <v>2640.8392581143698</v>
      </c>
      <c r="AH70" s="73">
        <v>11</v>
      </c>
      <c r="AI70" s="73">
        <v>2631</v>
      </c>
      <c r="AJ70" s="73">
        <v>1</v>
      </c>
      <c r="AK70" s="73">
        <v>0</v>
      </c>
      <c r="AL70" s="73">
        <v>585</v>
      </c>
      <c r="AM70" s="73">
        <v>0</v>
      </c>
      <c r="AN70" s="73">
        <v>27</v>
      </c>
      <c r="AO70" s="73"/>
      <c r="AP70" s="73">
        <v>656</v>
      </c>
      <c r="AQ70" s="73">
        <v>11</v>
      </c>
      <c r="AR70" s="73">
        <v>393.97500000000002</v>
      </c>
      <c r="AS70" s="74">
        <v>106</v>
      </c>
      <c r="AT70" s="73">
        <v>25</v>
      </c>
      <c r="AU70" s="73">
        <v>7022.93</v>
      </c>
      <c r="AV70" s="73">
        <v>1629.8</v>
      </c>
      <c r="AW70" s="73">
        <v>156.395609271523</v>
      </c>
      <c r="AX70" s="73">
        <v>255</v>
      </c>
      <c r="AY70" s="73">
        <v>75.6666666666667</v>
      </c>
      <c r="AZ70" s="73">
        <v>56.3333333333333</v>
      </c>
      <c r="BA70" s="73">
        <v>1519</v>
      </c>
      <c r="BB70" s="73">
        <v>396</v>
      </c>
      <c r="BC70" s="73">
        <v>4832.2792299433604</v>
      </c>
      <c r="BD70" s="73">
        <v>0.375</v>
      </c>
      <c r="BE70" s="73">
        <v>21009</v>
      </c>
      <c r="BF70" s="73">
        <v>3454</v>
      </c>
      <c r="BG70" s="73">
        <v>671</v>
      </c>
      <c r="BH70" s="73">
        <v>626</v>
      </c>
      <c r="BI70" s="73">
        <v>657</v>
      </c>
      <c r="BJ70" s="73">
        <v>343</v>
      </c>
      <c r="BK70" s="73">
        <v>409.44311588395601</v>
      </c>
      <c r="BL70" s="73">
        <v>268.81615643532598</v>
      </c>
      <c r="BM70" s="73">
        <v>94.486872896297498</v>
      </c>
      <c r="BN70" s="73">
        <v>1053.7683</v>
      </c>
      <c r="BO70" s="73">
        <v>691.84199999999998</v>
      </c>
      <c r="BP70" s="73">
        <v>243.1773</v>
      </c>
      <c r="BQ70" s="73">
        <v>18250</v>
      </c>
      <c r="BR70" s="73">
        <v>5253</v>
      </c>
      <c r="BS70" s="73">
        <v>0</v>
      </c>
      <c r="BT70" s="73">
        <v>3</v>
      </c>
      <c r="BU70" s="73">
        <v>165</v>
      </c>
      <c r="BV70" s="73">
        <v>112</v>
      </c>
      <c r="BW70" s="73">
        <v>5</v>
      </c>
      <c r="BX70" s="73">
        <v>996</v>
      </c>
      <c r="BY70" s="75">
        <v>6.4835299999999995E-4</v>
      </c>
      <c r="BZ70" s="75">
        <v>1.9834099999999999E-4</v>
      </c>
      <c r="CA70" s="72">
        <v>0</v>
      </c>
      <c r="CG70" s="76"/>
      <c r="CH70" s="77"/>
      <c r="CI70" s="78"/>
      <c r="CJ70" s="79"/>
      <c r="CO70" s="77"/>
    </row>
    <row r="71" spans="1:93" s="72" customFormat="1" x14ac:dyDescent="0.3">
      <c r="A71" s="72">
        <v>200</v>
      </c>
      <c r="B71" s="72">
        <v>5</v>
      </c>
      <c r="D71" s="72" t="s">
        <v>23</v>
      </c>
      <c r="E71" s="73">
        <v>163818</v>
      </c>
      <c r="F71" s="73">
        <v>2918.3</v>
      </c>
      <c r="G71" s="73">
        <v>34526</v>
      </c>
      <c r="H71" s="73">
        <v>10726</v>
      </c>
      <c r="I71" s="73">
        <v>23129</v>
      </c>
      <c r="J71" s="73">
        <v>15287.4</v>
      </c>
      <c r="K71" s="73">
        <v>3327</v>
      </c>
      <c r="L71" s="73">
        <v>12773</v>
      </c>
      <c r="M71" s="73">
        <v>26565</v>
      </c>
      <c r="N71" s="73">
        <v>77475</v>
      </c>
      <c r="O71" s="73">
        <v>171250</v>
      </c>
      <c r="P71" s="73">
        <v>259060</v>
      </c>
      <c r="Q71" s="73">
        <v>8522.4</v>
      </c>
      <c r="R71" s="73">
        <v>33983</v>
      </c>
      <c r="S71" s="73">
        <v>33983</v>
      </c>
      <c r="T71" s="73">
        <v>132</v>
      </c>
      <c r="U71" s="73">
        <v>0</v>
      </c>
      <c r="V71" s="73">
        <v>1028</v>
      </c>
      <c r="W71" s="73">
        <v>844</v>
      </c>
      <c r="X71" s="73">
        <v>184</v>
      </c>
      <c r="Y71" s="73">
        <v>78416</v>
      </c>
      <c r="Z71" s="73">
        <v>78416</v>
      </c>
      <c r="AA71" s="73">
        <v>0</v>
      </c>
      <c r="AB71" s="73">
        <v>0</v>
      </c>
      <c r="AC71" s="73">
        <v>0</v>
      </c>
      <c r="AD71" s="73">
        <v>138325.82399999999</v>
      </c>
      <c r="AE71" s="73">
        <v>0</v>
      </c>
      <c r="AF71" s="73">
        <v>2448</v>
      </c>
      <c r="AG71" s="73">
        <v>11755.135981239901</v>
      </c>
      <c r="AH71" s="73">
        <v>25</v>
      </c>
      <c r="AI71" s="73">
        <v>17375</v>
      </c>
      <c r="AJ71" s="73">
        <v>1</v>
      </c>
      <c r="AK71" s="73">
        <v>0</v>
      </c>
      <c r="AL71" s="73">
        <v>8940</v>
      </c>
      <c r="AM71" s="73">
        <v>0</v>
      </c>
      <c r="AN71" s="73">
        <v>134</v>
      </c>
      <c r="AO71" s="73"/>
      <c r="AP71" s="73">
        <v>5309</v>
      </c>
      <c r="AQ71" s="73">
        <v>25</v>
      </c>
      <c r="AR71" s="73">
        <v>3556.11</v>
      </c>
      <c r="AS71" s="74">
        <v>491</v>
      </c>
      <c r="AT71" s="73">
        <v>335</v>
      </c>
      <c r="AU71" s="73">
        <v>48521.88</v>
      </c>
      <c r="AV71" s="73">
        <v>11016.18</v>
      </c>
      <c r="AW71" s="73">
        <v>1254.8301931850899</v>
      </c>
      <c r="AX71" s="73">
        <v>1997</v>
      </c>
      <c r="AY71" s="73">
        <v>919</v>
      </c>
      <c r="AZ71" s="73">
        <v>855</v>
      </c>
      <c r="BA71" s="73">
        <v>9446</v>
      </c>
      <c r="BB71" s="73">
        <v>3189</v>
      </c>
      <c r="BC71" s="73">
        <v>30812.850274246699</v>
      </c>
      <c r="BD71" s="73">
        <v>8.3520000000000003</v>
      </c>
      <c r="BE71" s="73">
        <v>129292</v>
      </c>
      <c r="BF71" s="73">
        <v>19794</v>
      </c>
      <c r="BG71" s="73">
        <v>4006</v>
      </c>
      <c r="BH71" s="73">
        <v>4353</v>
      </c>
      <c r="BI71" s="73">
        <v>3544</v>
      </c>
      <c r="BJ71" s="73">
        <v>2003</v>
      </c>
      <c r="BK71" s="73">
        <v>2327.9285273413602</v>
      </c>
      <c r="BL71" s="73">
        <v>1382.6035604978599</v>
      </c>
      <c r="BM71" s="73">
        <v>534.36496888390104</v>
      </c>
      <c r="BN71" s="73">
        <v>5363.8972000000003</v>
      </c>
      <c r="BO71" s="73">
        <v>3185.7264</v>
      </c>
      <c r="BP71" s="73">
        <v>1231.2572</v>
      </c>
      <c r="BQ71" s="73">
        <v>489092</v>
      </c>
      <c r="BR71" s="73">
        <v>31470</v>
      </c>
      <c r="BS71" s="73">
        <v>0</v>
      </c>
      <c r="BT71" s="73">
        <v>4</v>
      </c>
      <c r="BU71" s="73">
        <v>844</v>
      </c>
      <c r="BV71" s="73">
        <v>184</v>
      </c>
      <c r="BW71" s="73">
        <v>0</v>
      </c>
      <c r="BX71" s="73">
        <v>11306</v>
      </c>
      <c r="BY71" s="75">
        <v>3.582399E-3</v>
      </c>
      <c r="BZ71" s="75">
        <v>4.7824729999999998E-3</v>
      </c>
      <c r="CA71" s="72">
        <v>0</v>
      </c>
      <c r="CG71" s="76"/>
      <c r="CH71" s="77"/>
      <c r="CI71" s="78"/>
      <c r="CJ71" s="79"/>
      <c r="CO71" s="77"/>
    </row>
    <row r="72" spans="1:93" s="72" customFormat="1" x14ac:dyDescent="0.3">
      <c r="A72" s="72">
        <v>202</v>
      </c>
      <c r="B72" s="72">
        <v>5</v>
      </c>
      <c r="D72" s="72" t="s">
        <v>24</v>
      </c>
      <c r="E72" s="73">
        <v>161348</v>
      </c>
      <c r="F72" s="73">
        <v>2457.6999999999998</v>
      </c>
      <c r="G72" s="73">
        <v>24793</v>
      </c>
      <c r="H72" s="73">
        <v>7249</v>
      </c>
      <c r="I72" s="73">
        <v>29388</v>
      </c>
      <c r="J72" s="73">
        <v>21379.5</v>
      </c>
      <c r="K72" s="73">
        <v>7394</v>
      </c>
      <c r="L72" s="73">
        <v>18007</v>
      </c>
      <c r="M72" s="73">
        <v>39296</v>
      </c>
      <c r="N72" s="73">
        <v>85102</v>
      </c>
      <c r="O72" s="73">
        <v>191530</v>
      </c>
      <c r="P72" s="73">
        <v>334860</v>
      </c>
      <c r="Q72" s="73">
        <v>6689.6</v>
      </c>
      <c r="R72" s="73">
        <v>9768</v>
      </c>
      <c r="S72" s="73">
        <v>9768</v>
      </c>
      <c r="T72" s="73">
        <v>386</v>
      </c>
      <c r="U72" s="73">
        <v>0</v>
      </c>
      <c r="V72" s="73">
        <v>674</v>
      </c>
      <c r="W72" s="73">
        <v>630.24</v>
      </c>
      <c r="X72" s="73">
        <v>51</v>
      </c>
      <c r="Y72" s="73">
        <v>80085</v>
      </c>
      <c r="Z72" s="73">
        <v>80885.850000000006</v>
      </c>
      <c r="AA72" s="73">
        <v>0</v>
      </c>
      <c r="AB72" s="73">
        <v>0</v>
      </c>
      <c r="AC72" s="73">
        <v>0</v>
      </c>
      <c r="AD72" s="73">
        <v>178829.80499999999</v>
      </c>
      <c r="AE72" s="73">
        <v>0</v>
      </c>
      <c r="AF72" s="73">
        <v>2340</v>
      </c>
      <c r="AG72" s="73">
        <v>37405.277920031498</v>
      </c>
      <c r="AH72" s="73">
        <v>6</v>
      </c>
      <c r="AI72" s="73">
        <v>19226</v>
      </c>
      <c r="AJ72" s="73">
        <v>1</v>
      </c>
      <c r="AK72" s="73">
        <v>0</v>
      </c>
      <c r="AL72" s="73">
        <v>20525</v>
      </c>
      <c r="AM72" s="73">
        <v>0</v>
      </c>
      <c r="AN72" s="73">
        <v>158</v>
      </c>
      <c r="AO72" s="73"/>
      <c r="AP72" s="73">
        <v>6675</v>
      </c>
      <c r="AQ72" s="73">
        <v>6</v>
      </c>
      <c r="AR72" s="73">
        <v>5855.62</v>
      </c>
      <c r="AS72" s="74">
        <v>569</v>
      </c>
      <c r="AT72" s="73">
        <v>642</v>
      </c>
      <c r="AU72" s="73">
        <v>43955.46</v>
      </c>
      <c r="AV72" s="73">
        <v>9734.48</v>
      </c>
      <c r="AW72" s="73">
        <v>1598.88514844569</v>
      </c>
      <c r="AX72" s="73">
        <v>2416</v>
      </c>
      <c r="AY72" s="73">
        <v>1785.3333333333301</v>
      </c>
      <c r="AZ72" s="73">
        <v>1680</v>
      </c>
      <c r="BA72" s="73">
        <v>10613</v>
      </c>
      <c r="BB72" s="73">
        <v>3971</v>
      </c>
      <c r="BC72" s="73">
        <v>21572.703240511099</v>
      </c>
      <c r="BD72" s="73">
        <v>23.233000000000001</v>
      </c>
      <c r="BE72" s="73">
        <v>136555</v>
      </c>
      <c r="BF72" s="73">
        <v>14814</v>
      </c>
      <c r="BG72" s="73">
        <v>2730</v>
      </c>
      <c r="BH72" s="73">
        <v>4786</v>
      </c>
      <c r="BI72" s="73">
        <v>2918</v>
      </c>
      <c r="BJ72" s="73">
        <v>1270</v>
      </c>
      <c r="BK72" s="73">
        <v>2599.92446150965</v>
      </c>
      <c r="BL72" s="73">
        <v>1347.0806892676501</v>
      </c>
      <c r="BM72" s="73">
        <v>465.31146282075298</v>
      </c>
      <c r="BN72" s="73">
        <v>5297.0420999999997</v>
      </c>
      <c r="BO72" s="73">
        <v>2744.5194000000001</v>
      </c>
      <c r="BP72" s="73">
        <v>948.01769999999999</v>
      </c>
      <c r="BQ72" s="73">
        <v>392735</v>
      </c>
      <c r="BR72" s="73">
        <v>30340</v>
      </c>
      <c r="BS72" s="73">
        <v>0</v>
      </c>
      <c r="BT72" s="73">
        <v>1</v>
      </c>
      <c r="BU72" s="73">
        <v>624</v>
      </c>
      <c r="BV72" s="73">
        <v>51</v>
      </c>
      <c r="BW72" s="73">
        <v>18</v>
      </c>
      <c r="BX72" s="73">
        <v>18048</v>
      </c>
      <c r="BY72" s="75">
        <v>1.6613725999999999E-2</v>
      </c>
      <c r="BZ72" s="75">
        <v>2.0141675000000001E-2</v>
      </c>
      <c r="CA72" s="72">
        <v>18048</v>
      </c>
      <c r="CG72" s="76"/>
      <c r="CH72" s="77"/>
      <c r="CI72" s="78"/>
      <c r="CJ72" s="79"/>
      <c r="CO72" s="77"/>
    </row>
    <row r="73" spans="1:93" s="72" customFormat="1" x14ac:dyDescent="0.3">
      <c r="A73" s="72">
        <v>203</v>
      </c>
      <c r="B73" s="72">
        <v>5</v>
      </c>
      <c r="D73" s="72" t="s">
        <v>30</v>
      </c>
      <c r="E73" s="73">
        <v>59082</v>
      </c>
      <c r="F73" s="73">
        <v>1474.55</v>
      </c>
      <c r="G73" s="73">
        <v>9770</v>
      </c>
      <c r="H73" s="73">
        <v>3165</v>
      </c>
      <c r="I73" s="73">
        <v>5634</v>
      </c>
      <c r="J73" s="73">
        <v>2946.5</v>
      </c>
      <c r="K73" s="73">
        <v>523</v>
      </c>
      <c r="L73" s="73">
        <v>2535</v>
      </c>
      <c r="M73" s="73">
        <v>6318</v>
      </c>
      <c r="N73" s="73">
        <v>23140</v>
      </c>
      <c r="O73" s="73">
        <v>55830</v>
      </c>
      <c r="P73" s="73">
        <v>33450</v>
      </c>
      <c r="Q73" s="73">
        <v>3796</v>
      </c>
      <c r="R73" s="73">
        <v>17586</v>
      </c>
      <c r="S73" s="73">
        <v>17586</v>
      </c>
      <c r="T73" s="73">
        <v>80</v>
      </c>
      <c r="U73" s="73">
        <v>0</v>
      </c>
      <c r="V73" s="73">
        <v>636</v>
      </c>
      <c r="W73" s="73">
        <v>374</v>
      </c>
      <c r="X73" s="73">
        <v>261</v>
      </c>
      <c r="Y73" s="73">
        <v>26875</v>
      </c>
      <c r="Z73" s="73">
        <v>26875</v>
      </c>
      <c r="AA73" s="73">
        <v>0</v>
      </c>
      <c r="AB73" s="73">
        <v>0</v>
      </c>
      <c r="AC73" s="73">
        <v>0</v>
      </c>
      <c r="AD73" s="73">
        <v>23730.625</v>
      </c>
      <c r="AE73" s="73">
        <v>0</v>
      </c>
      <c r="AF73" s="73">
        <v>1228</v>
      </c>
      <c r="AG73" s="73">
        <v>4106.9113551454802</v>
      </c>
      <c r="AH73" s="73">
        <v>19</v>
      </c>
      <c r="AI73" s="73">
        <v>7915</v>
      </c>
      <c r="AJ73" s="73">
        <v>1</v>
      </c>
      <c r="AK73" s="73">
        <v>0</v>
      </c>
      <c r="AL73" s="73">
        <v>1690</v>
      </c>
      <c r="AM73" s="73">
        <v>0</v>
      </c>
      <c r="AN73" s="73">
        <v>65</v>
      </c>
      <c r="AO73" s="73"/>
      <c r="AP73" s="73">
        <v>1120</v>
      </c>
      <c r="AQ73" s="73">
        <v>19</v>
      </c>
      <c r="AR73" s="73">
        <v>954.51300000000003</v>
      </c>
      <c r="AS73" s="74">
        <v>799</v>
      </c>
      <c r="AT73" s="73">
        <v>107</v>
      </c>
      <c r="AU73" s="73">
        <v>15450.48</v>
      </c>
      <c r="AV73" s="73">
        <v>4546.1000000000004</v>
      </c>
      <c r="AW73" s="73">
        <v>680.20733494053297</v>
      </c>
      <c r="AX73" s="73">
        <v>483</v>
      </c>
      <c r="AY73" s="73">
        <v>161</v>
      </c>
      <c r="AZ73" s="73">
        <v>126.666666666667</v>
      </c>
      <c r="BA73" s="73">
        <v>2012</v>
      </c>
      <c r="BB73" s="73">
        <v>698</v>
      </c>
      <c r="BC73" s="73">
        <v>6996.0360759690202</v>
      </c>
      <c r="BD73" s="73">
        <v>0.35499999999999998</v>
      </c>
      <c r="BE73" s="73">
        <v>49312</v>
      </c>
      <c r="BF73" s="73">
        <v>5366</v>
      </c>
      <c r="BG73" s="73">
        <v>1239</v>
      </c>
      <c r="BH73" s="73">
        <v>954</v>
      </c>
      <c r="BI73" s="73">
        <v>980</v>
      </c>
      <c r="BJ73" s="73">
        <v>577</v>
      </c>
      <c r="BK73" s="73">
        <v>344.91866046511598</v>
      </c>
      <c r="BL73" s="73">
        <v>228.15503255813999</v>
      </c>
      <c r="BM73" s="73">
        <v>88.696502325581406</v>
      </c>
      <c r="BN73" s="73">
        <v>1364.4202</v>
      </c>
      <c r="BO73" s="73">
        <v>902.52970000000005</v>
      </c>
      <c r="BP73" s="73">
        <v>350.86329999999998</v>
      </c>
      <c r="BQ73" s="73">
        <v>11907</v>
      </c>
      <c r="BR73" s="73">
        <v>15151</v>
      </c>
      <c r="BS73" s="73">
        <v>0</v>
      </c>
      <c r="BT73" s="73">
        <v>7</v>
      </c>
      <c r="BU73" s="73">
        <v>374</v>
      </c>
      <c r="BV73" s="73">
        <v>261</v>
      </c>
      <c r="BW73" s="73">
        <v>0</v>
      </c>
      <c r="BX73" s="73">
        <v>920</v>
      </c>
      <c r="BY73" s="75">
        <v>4.0559299999999999E-4</v>
      </c>
      <c r="BZ73" s="75">
        <v>1.9817000000000001E-4</v>
      </c>
      <c r="CA73" s="72">
        <v>0</v>
      </c>
      <c r="CG73" s="76"/>
      <c r="CH73" s="77"/>
      <c r="CI73" s="78"/>
      <c r="CJ73" s="79"/>
      <c r="CO73" s="77"/>
    </row>
    <row r="74" spans="1:93" s="72" customFormat="1" x14ac:dyDescent="0.3">
      <c r="A74" s="72">
        <v>1945</v>
      </c>
      <c r="B74" s="72">
        <v>5</v>
      </c>
      <c r="D74" s="72" t="s">
        <v>35</v>
      </c>
      <c r="E74" s="73">
        <v>34992</v>
      </c>
      <c r="F74" s="73">
        <v>385.7</v>
      </c>
      <c r="G74" s="73">
        <v>8688</v>
      </c>
      <c r="H74" s="73">
        <v>2748</v>
      </c>
      <c r="I74" s="73">
        <v>5135</v>
      </c>
      <c r="J74" s="73">
        <v>3472.7</v>
      </c>
      <c r="K74" s="73">
        <v>711.33333333333303</v>
      </c>
      <c r="L74" s="73">
        <v>2737.3333333333298</v>
      </c>
      <c r="M74" s="73">
        <v>5427</v>
      </c>
      <c r="N74" s="73">
        <v>16695</v>
      </c>
      <c r="O74" s="73">
        <v>26970</v>
      </c>
      <c r="P74" s="73">
        <v>7700</v>
      </c>
      <c r="Q74" s="73">
        <v>654.4</v>
      </c>
      <c r="R74" s="73">
        <v>8631</v>
      </c>
      <c r="S74" s="73">
        <v>8631</v>
      </c>
      <c r="T74" s="73">
        <v>697</v>
      </c>
      <c r="U74" s="73">
        <v>0</v>
      </c>
      <c r="V74" s="73">
        <v>236</v>
      </c>
      <c r="W74" s="73">
        <v>187</v>
      </c>
      <c r="X74" s="73">
        <v>49</v>
      </c>
      <c r="Y74" s="73">
        <v>16623</v>
      </c>
      <c r="Z74" s="73">
        <v>16623</v>
      </c>
      <c r="AA74" s="73">
        <v>0</v>
      </c>
      <c r="AB74" s="73">
        <v>0</v>
      </c>
      <c r="AC74" s="73">
        <v>0</v>
      </c>
      <c r="AD74" s="73">
        <v>10838.196</v>
      </c>
      <c r="AE74" s="73">
        <v>0</v>
      </c>
      <c r="AF74" s="73">
        <v>1892</v>
      </c>
      <c r="AG74" s="73">
        <v>7277.4957118353304</v>
      </c>
      <c r="AH74" s="73">
        <v>12</v>
      </c>
      <c r="AI74" s="73">
        <v>3745</v>
      </c>
      <c r="AJ74" s="73">
        <v>1</v>
      </c>
      <c r="AK74" s="73">
        <v>0</v>
      </c>
      <c r="AL74" s="73">
        <v>750</v>
      </c>
      <c r="AM74" s="73">
        <v>0</v>
      </c>
      <c r="AN74" s="73">
        <v>31</v>
      </c>
      <c r="AO74" s="73"/>
      <c r="AP74" s="73">
        <v>1027</v>
      </c>
      <c r="AQ74" s="73">
        <v>12</v>
      </c>
      <c r="AR74" s="73">
        <v>523.67600000000004</v>
      </c>
      <c r="AS74" s="74">
        <v>67</v>
      </c>
      <c r="AT74" s="73">
        <v>58</v>
      </c>
      <c r="AU74" s="73">
        <v>10102.4</v>
      </c>
      <c r="AV74" s="73">
        <v>2230.15</v>
      </c>
      <c r="AW74" s="73">
        <v>193.310926829268</v>
      </c>
      <c r="AX74" s="73">
        <v>348</v>
      </c>
      <c r="AY74" s="73">
        <v>187.333333333333</v>
      </c>
      <c r="AZ74" s="73">
        <v>154.333333333333</v>
      </c>
      <c r="BA74" s="73">
        <v>2026</v>
      </c>
      <c r="BB74" s="73">
        <v>692</v>
      </c>
      <c r="BC74" s="73">
        <v>6739.6052094948</v>
      </c>
      <c r="BD74" s="73">
        <v>2.0139999999999998</v>
      </c>
      <c r="BE74" s="73">
        <v>26304</v>
      </c>
      <c r="BF74" s="73">
        <v>4882</v>
      </c>
      <c r="BG74" s="73">
        <v>1058</v>
      </c>
      <c r="BH74" s="73">
        <v>1082</v>
      </c>
      <c r="BI74" s="73">
        <v>910</v>
      </c>
      <c r="BJ74" s="73">
        <v>493</v>
      </c>
      <c r="BK74" s="73">
        <v>622.96765926728006</v>
      </c>
      <c r="BL74" s="73">
        <v>380.00609396619097</v>
      </c>
      <c r="BM74" s="73">
        <v>140.804896829694</v>
      </c>
      <c r="BN74" s="73">
        <v>1387.2264</v>
      </c>
      <c r="BO74" s="73">
        <v>846.19880000000001</v>
      </c>
      <c r="BP74" s="73">
        <v>313.54480000000001</v>
      </c>
      <c r="BQ74" s="73">
        <v>160408</v>
      </c>
      <c r="BR74" s="73">
        <v>5884</v>
      </c>
      <c r="BS74" s="73">
        <v>0</v>
      </c>
      <c r="BT74" s="73">
        <v>5</v>
      </c>
      <c r="BU74" s="73">
        <v>187</v>
      </c>
      <c r="BV74" s="73">
        <v>49</v>
      </c>
      <c r="BW74" s="73">
        <v>0</v>
      </c>
      <c r="BX74" s="73">
        <v>1067</v>
      </c>
      <c r="BY74" s="75">
        <v>3.8512900000000001E-4</v>
      </c>
      <c r="BZ74" s="75">
        <v>2.6932900000000001E-4</v>
      </c>
      <c r="CA74" s="72">
        <v>0</v>
      </c>
      <c r="CG74" s="76"/>
      <c r="CH74" s="77"/>
      <c r="CI74" s="78"/>
      <c r="CJ74" s="79"/>
      <c r="CO74" s="77"/>
    </row>
    <row r="75" spans="1:93" s="72" customFormat="1" x14ac:dyDescent="0.3">
      <c r="A75" s="72">
        <v>1859</v>
      </c>
      <c r="B75" s="72">
        <v>5</v>
      </c>
      <c r="D75" s="72" t="s">
        <v>40</v>
      </c>
      <c r="E75" s="73">
        <v>43747</v>
      </c>
      <c r="F75" s="73">
        <v>752.15</v>
      </c>
      <c r="G75" s="73">
        <v>10958</v>
      </c>
      <c r="H75" s="73">
        <v>3578</v>
      </c>
      <c r="I75" s="73">
        <v>5678</v>
      </c>
      <c r="J75" s="73">
        <v>3652</v>
      </c>
      <c r="K75" s="73">
        <v>534.33333333333303</v>
      </c>
      <c r="L75" s="73">
        <v>2768.3333333333298</v>
      </c>
      <c r="M75" s="73">
        <v>5652</v>
      </c>
      <c r="N75" s="73">
        <v>19468</v>
      </c>
      <c r="O75" s="73">
        <v>42110</v>
      </c>
      <c r="P75" s="73">
        <v>18740</v>
      </c>
      <c r="Q75" s="73">
        <v>1037.5999999999999</v>
      </c>
      <c r="R75" s="73">
        <v>25805</v>
      </c>
      <c r="S75" s="73">
        <v>25805</v>
      </c>
      <c r="T75" s="73">
        <v>217</v>
      </c>
      <c r="U75" s="73">
        <v>0</v>
      </c>
      <c r="V75" s="73">
        <v>539</v>
      </c>
      <c r="W75" s="73">
        <v>264</v>
      </c>
      <c r="X75" s="73">
        <v>275</v>
      </c>
      <c r="Y75" s="73">
        <v>20260</v>
      </c>
      <c r="Z75" s="73">
        <v>20260</v>
      </c>
      <c r="AA75" s="73">
        <v>0</v>
      </c>
      <c r="AB75" s="73">
        <v>0</v>
      </c>
      <c r="AC75" s="73">
        <v>1750</v>
      </c>
      <c r="AD75" s="73">
        <v>13310.82</v>
      </c>
      <c r="AE75" s="73">
        <v>0</v>
      </c>
      <c r="AF75" s="73">
        <v>3436</v>
      </c>
      <c r="AG75" s="73">
        <v>5776.4465452309596</v>
      </c>
      <c r="AH75" s="73">
        <v>23</v>
      </c>
      <c r="AI75" s="73">
        <v>4813</v>
      </c>
      <c r="AJ75" s="73">
        <v>1</v>
      </c>
      <c r="AK75" s="73">
        <v>0</v>
      </c>
      <c r="AL75" s="73">
        <v>720</v>
      </c>
      <c r="AM75" s="73">
        <v>0</v>
      </c>
      <c r="AN75" s="73">
        <v>87</v>
      </c>
      <c r="AO75" s="73"/>
      <c r="AP75" s="73">
        <v>1027</v>
      </c>
      <c r="AQ75" s="73">
        <v>23</v>
      </c>
      <c r="AR75" s="73">
        <v>600.55200000000002</v>
      </c>
      <c r="AS75" s="74">
        <v>154</v>
      </c>
      <c r="AT75" s="73">
        <v>59</v>
      </c>
      <c r="AU75" s="73">
        <v>12051.2</v>
      </c>
      <c r="AV75" s="73">
        <v>2693.9</v>
      </c>
      <c r="AW75" s="73">
        <v>178.84586941049</v>
      </c>
      <c r="AX75" s="73">
        <v>413</v>
      </c>
      <c r="AY75" s="73">
        <v>137.333333333333</v>
      </c>
      <c r="AZ75" s="73">
        <v>124.333333333333</v>
      </c>
      <c r="BA75" s="73">
        <v>2234</v>
      </c>
      <c r="BB75" s="73">
        <v>634</v>
      </c>
      <c r="BC75" s="73">
        <v>8547.8433500364408</v>
      </c>
      <c r="BD75" s="73">
        <v>1.0740000000000001</v>
      </c>
      <c r="BE75" s="73">
        <v>32789</v>
      </c>
      <c r="BF75" s="73">
        <v>6189</v>
      </c>
      <c r="BG75" s="73">
        <v>1191</v>
      </c>
      <c r="BH75" s="73">
        <v>1078</v>
      </c>
      <c r="BI75" s="73">
        <v>1089</v>
      </c>
      <c r="BJ75" s="73">
        <v>612</v>
      </c>
      <c r="BK75" s="73">
        <v>666.76939782823297</v>
      </c>
      <c r="BL75" s="73">
        <v>428.109575518263</v>
      </c>
      <c r="BM75" s="73">
        <v>145.64738400789699</v>
      </c>
      <c r="BN75" s="73">
        <v>1812.8798999999999</v>
      </c>
      <c r="BO75" s="73">
        <v>1163.9875</v>
      </c>
      <c r="BP75" s="73">
        <v>396.00080000000003</v>
      </c>
      <c r="BQ75" s="73">
        <v>3952</v>
      </c>
      <c r="BR75" s="73">
        <v>7902</v>
      </c>
      <c r="BS75" s="73">
        <v>0</v>
      </c>
      <c r="BT75" s="73">
        <v>5</v>
      </c>
      <c r="BU75" s="73">
        <v>264</v>
      </c>
      <c r="BV75" s="73">
        <v>275</v>
      </c>
      <c r="BW75" s="73">
        <v>5</v>
      </c>
      <c r="BX75" s="73">
        <v>1204</v>
      </c>
      <c r="BY75" s="75">
        <v>7.9470400000000003E-4</v>
      </c>
      <c r="BZ75" s="75">
        <v>2.69938E-4</v>
      </c>
      <c r="CA75" s="72">
        <v>524</v>
      </c>
      <c r="CG75" s="76"/>
      <c r="CH75" s="77"/>
      <c r="CI75" s="78"/>
      <c r="CJ75" s="79"/>
      <c r="CO75" s="77"/>
    </row>
    <row r="76" spans="1:93" s="72" customFormat="1" x14ac:dyDescent="0.3">
      <c r="A76" s="72">
        <v>209</v>
      </c>
      <c r="B76" s="72">
        <v>5</v>
      </c>
      <c r="D76" s="72" t="s">
        <v>43</v>
      </c>
      <c r="E76" s="73">
        <v>25890</v>
      </c>
      <c r="F76" s="73">
        <v>250.95</v>
      </c>
      <c r="G76" s="73">
        <v>5108</v>
      </c>
      <c r="H76" s="73">
        <v>1486</v>
      </c>
      <c r="I76" s="73">
        <v>2960</v>
      </c>
      <c r="J76" s="73">
        <v>1806.1</v>
      </c>
      <c r="K76" s="73">
        <v>368</v>
      </c>
      <c r="L76" s="73">
        <v>1571</v>
      </c>
      <c r="M76" s="73">
        <v>3259</v>
      </c>
      <c r="N76" s="73">
        <v>11374</v>
      </c>
      <c r="O76" s="73">
        <v>21990</v>
      </c>
      <c r="P76" s="73">
        <v>9210</v>
      </c>
      <c r="Q76" s="73">
        <v>0</v>
      </c>
      <c r="R76" s="73">
        <v>4337</v>
      </c>
      <c r="S76" s="73">
        <v>4380.37</v>
      </c>
      <c r="T76" s="73">
        <v>372</v>
      </c>
      <c r="U76" s="73">
        <v>0</v>
      </c>
      <c r="V76" s="73">
        <v>172</v>
      </c>
      <c r="W76" s="73">
        <v>133.32</v>
      </c>
      <c r="X76" s="73">
        <v>40</v>
      </c>
      <c r="Y76" s="73">
        <v>11539</v>
      </c>
      <c r="Z76" s="73">
        <v>11654.39</v>
      </c>
      <c r="AA76" s="73">
        <v>0</v>
      </c>
      <c r="AB76" s="73">
        <v>0</v>
      </c>
      <c r="AC76" s="73">
        <v>0</v>
      </c>
      <c r="AD76" s="73">
        <v>11527.460999999999</v>
      </c>
      <c r="AE76" s="73">
        <v>0</v>
      </c>
      <c r="AF76" s="73">
        <v>1419.05</v>
      </c>
      <c r="AG76" s="73">
        <v>7868.5477383733296</v>
      </c>
      <c r="AH76" s="73">
        <v>7</v>
      </c>
      <c r="AI76" s="73">
        <v>2762</v>
      </c>
      <c r="AJ76" s="73">
        <v>1</v>
      </c>
      <c r="AK76" s="73">
        <v>0</v>
      </c>
      <c r="AL76" s="73">
        <v>720</v>
      </c>
      <c r="AM76" s="73">
        <v>0</v>
      </c>
      <c r="AN76" s="73">
        <v>26</v>
      </c>
      <c r="AO76" s="73"/>
      <c r="AP76" s="73">
        <v>760</v>
      </c>
      <c r="AQ76" s="73">
        <v>7</v>
      </c>
      <c r="AR76" s="73">
        <v>445.55599999999998</v>
      </c>
      <c r="AS76" s="74">
        <v>42</v>
      </c>
      <c r="AT76" s="73">
        <v>39</v>
      </c>
      <c r="AU76" s="73">
        <v>7958.39</v>
      </c>
      <c r="AV76" s="73">
        <v>1951.32</v>
      </c>
      <c r="AW76" s="73">
        <v>178.61414900741499</v>
      </c>
      <c r="AX76" s="73">
        <v>285</v>
      </c>
      <c r="AY76" s="73">
        <v>109.333333333333</v>
      </c>
      <c r="AZ76" s="73">
        <v>96</v>
      </c>
      <c r="BA76" s="73">
        <v>1203</v>
      </c>
      <c r="BB76" s="73">
        <v>260</v>
      </c>
      <c r="BC76" s="73">
        <v>4205.4594853566196</v>
      </c>
      <c r="BD76" s="73">
        <v>0.64800000000000002</v>
      </c>
      <c r="BE76" s="73">
        <v>20782</v>
      </c>
      <c r="BF76" s="73">
        <v>3155</v>
      </c>
      <c r="BG76" s="73">
        <v>467</v>
      </c>
      <c r="BH76" s="73">
        <v>601</v>
      </c>
      <c r="BI76" s="73">
        <v>491</v>
      </c>
      <c r="BJ76" s="73">
        <v>228</v>
      </c>
      <c r="BK76" s="73">
        <v>297.547109801543</v>
      </c>
      <c r="BL76" s="73">
        <v>156.20831961175099</v>
      </c>
      <c r="BM76" s="73">
        <v>48.052058237282303</v>
      </c>
      <c r="BN76" s="73">
        <v>788.91499999999996</v>
      </c>
      <c r="BO76" s="73">
        <v>414.17</v>
      </c>
      <c r="BP76" s="73">
        <v>127.405</v>
      </c>
      <c r="BQ76" s="73">
        <v>15876</v>
      </c>
      <c r="BR76" s="73">
        <v>4843</v>
      </c>
      <c r="BS76" s="73">
        <v>0</v>
      </c>
      <c r="BT76" s="73">
        <v>3</v>
      </c>
      <c r="BU76" s="73">
        <v>132</v>
      </c>
      <c r="BV76" s="73">
        <v>40</v>
      </c>
      <c r="BW76" s="73">
        <v>0</v>
      </c>
      <c r="BX76" s="73">
        <v>0</v>
      </c>
      <c r="BY76" s="75">
        <v>1.41142E-4</v>
      </c>
      <c r="BZ76" s="75">
        <v>8.6934000000000005E-5</v>
      </c>
      <c r="CA76" s="72">
        <v>0</v>
      </c>
      <c r="CG76" s="76"/>
      <c r="CH76" s="77"/>
      <c r="CI76" s="78"/>
      <c r="CJ76" s="79"/>
      <c r="CO76" s="77"/>
    </row>
    <row r="77" spans="1:93" s="72" customFormat="1" x14ac:dyDescent="0.3">
      <c r="A77" s="72">
        <v>1876</v>
      </c>
      <c r="B77" s="72">
        <v>5</v>
      </c>
      <c r="D77" s="72" t="s">
        <v>57</v>
      </c>
      <c r="E77" s="73">
        <v>36055</v>
      </c>
      <c r="F77" s="73">
        <v>561.04999999999995</v>
      </c>
      <c r="G77" s="73">
        <v>9436</v>
      </c>
      <c r="H77" s="73">
        <v>3040</v>
      </c>
      <c r="I77" s="73">
        <v>4316</v>
      </c>
      <c r="J77" s="73">
        <v>2649.7</v>
      </c>
      <c r="K77" s="73">
        <v>308.33333333333297</v>
      </c>
      <c r="L77" s="73">
        <v>1880.3333333333301</v>
      </c>
      <c r="M77" s="73">
        <v>4369</v>
      </c>
      <c r="N77" s="73">
        <v>15940</v>
      </c>
      <c r="O77" s="73">
        <v>28670</v>
      </c>
      <c r="P77" s="73">
        <v>6820</v>
      </c>
      <c r="Q77" s="73">
        <v>268.8</v>
      </c>
      <c r="R77" s="73">
        <v>28348</v>
      </c>
      <c r="S77" s="73">
        <v>28348</v>
      </c>
      <c r="T77" s="73">
        <v>294</v>
      </c>
      <c r="U77" s="73">
        <v>0</v>
      </c>
      <c r="V77" s="73">
        <v>452</v>
      </c>
      <c r="W77" s="73">
        <v>189</v>
      </c>
      <c r="X77" s="73">
        <v>263</v>
      </c>
      <c r="Y77" s="73">
        <v>16663</v>
      </c>
      <c r="Z77" s="73">
        <v>16663</v>
      </c>
      <c r="AA77" s="73">
        <v>0</v>
      </c>
      <c r="AB77" s="73">
        <v>0</v>
      </c>
      <c r="AC77" s="73">
        <v>0</v>
      </c>
      <c r="AD77" s="73">
        <v>6331.94</v>
      </c>
      <c r="AE77" s="73">
        <v>0</v>
      </c>
      <c r="AF77" s="73">
        <v>3508</v>
      </c>
      <c r="AG77" s="73">
        <v>4415.9255638572704</v>
      </c>
      <c r="AH77" s="73">
        <v>24</v>
      </c>
      <c r="AI77" s="73">
        <v>4822</v>
      </c>
      <c r="AJ77" s="73">
        <v>1</v>
      </c>
      <c r="AK77" s="73">
        <v>0</v>
      </c>
      <c r="AL77" s="73">
        <v>395</v>
      </c>
      <c r="AM77" s="73">
        <v>0</v>
      </c>
      <c r="AN77" s="73">
        <v>39</v>
      </c>
      <c r="AO77" s="73"/>
      <c r="AP77" s="73">
        <v>760</v>
      </c>
      <c r="AQ77" s="73">
        <v>24</v>
      </c>
      <c r="AR77" s="73">
        <v>488.202</v>
      </c>
      <c r="AS77" s="74">
        <v>85</v>
      </c>
      <c r="AT77" s="73">
        <v>24</v>
      </c>
      <c r="AU77" s="73">
        <v>10680.51</v>
      </c>
      <c r="AV77" s="73">
        <v>2269.7399999999998</v>
      </c>
      <c r="AW77" s="73">
        <v>133.360279074179</v>
      </c>
      <c r="AX77" s="73">
        <v>279</v>
      </c>
      <c r="AY77" s="73">
        <v>88.6666666666667</v>
      </c>
      <c r="AZ77" s="73">
        <v>63.3333333333333</v>
      </c>
      <c r="BA77" s="73">
        <v>1572</v>
      </c>
      <c r="BB77" s="73">
        <v>428</v>
      </c>
      <c r="BC77" s="73">
        <v>7163.3674141168703</v>
      </c>
      <c r="BD77" s="73">
        <v>0.21299999999999999</v>
      </c>
      <c r="BE77" s="73">
        <v>26619</v>
      </c>
      <c r="BF77" s="73">
        <v>5317</v>
      </c>
      <c r="BG77" s="73">
        <v>1079</v>
      </c>
      <c r="BH77" s="73">
        <v>884</v>
      </c>
      <c r="BI77" s="73">
        <v>982</v>
      </c>
      <c r="BJ77" s="73">
        <v>564</v>
      </c>
      <c r="BK77" s="73">
        <v>505.03794034687598</v>
      </c>
      <c r="BL77" s="73">
        <v>325.34874872471897</v>
      </c>
      <c r="BM77" s="73">
        <v>123.238162395727</v>
      </c>
      <c r="BN77" s="73">
        <v>1365.3624</v>
      </c>
      <c r="BO77" s="73">
        <v>879.57539999999995</v>
      </c>
      <c r="BP77" s="73">
        <v>333.17250000000001</v>
      </c>
      <c r="BQ77" s="73">
        <v>12822</v>
      </c>
      <c r="BR77" s="73">
        <v>6259</v>
      </c>
      <c r="BS77" s="73">
        <v>0</v>
      </c>
      <c r="BT77" s="73">
        <v>6</v>
      </c>
      <c r="BU77" s="73">
        <v>189</v>
      </c>
      <c r="BV77" s="73">
        <v>263</v>
      </c>
      <c r="BW77" s="73">
        <v>0</v>
      </c>
      <c r="BX77" s="73">
        <v>0</v>
      </c>
      <c r="BY77" s="75">
        <v>6.80644E-4</v>
      </c>
      <c r="BZ77" s="75">
        <v>1.5694299999999999E-4</v>
      </c>
      <c r="CA77" s="72">
        <v>0</v>
      </c>
      <c r="CG77" s="76"/>
      <c r="CH77" s="77"/>
      <c r="CI77" s="78"/>
      <c r="CJ77" s="79"/>
      <c r="CO77" s="77"/>
    </row>
    <row r="78" spans="1:93" s="72" customFormat="1" x14ac:dyDescent="0.3">
      <c r="A78" s="72">
        <v>213</v>
      </c>
      <c r="B78" s="72">
        <v>5</v>
      </c>
      <c r="D78" s="72" t="s">
        <v>58</v>
      </c>
      <c r="E78" s="73">
        <v>20726</v>
      </c>
      <c r="F78" s="73">
        <v>255.85</v>
      </c>
      <c r="G78" s="73">
        <v>5297</v>
      </c>
      <c r="H78" s="73">
        <v>1810</v>
      </c>
      <c r="I78" s="73">
        <v>2492</v>
      </c>
      <c r="J78" s="73">
        <v>1499.5</v>
      </c>
      <c r="K78" s="73">
        <v>286.66666666666703</v>
      </c>
      <c r="L78" s="73">
        <v>1374.6666666666699</v>
      </c>
      <c r="M78" s="73">
        <v>2652</v>
      </c>
      <c r="N78" s="73">
        <v>9414</v>
      </c>
      <c r="O78" s="73">
        <v>18220</v>
      </c>
      <c r="P78" s="73">
        <v>5280</v>
      </c>
      <c r="Q78" s="73">
        <v>0</v>
      </c>
      <c r="R78" s="73">
        <v>8362</v>
      </c>
      <c r="S78" s="73">
        <v>8362</v>
      </c>
      <c r="T78" s="73">
        <v>140</v>
      </c>
      <c r="U78" s="73">
        <v>0</v>
      </c>
      <c r="V78" s="73">
        <v>182</v>
      </c>
      <c r="W78" s="73">
        <v>121</v>
      </c>
      <c r="X78" s="73">
        <v>61</v>
      </c>
      <c r="Y78" s="73">
        <v>9925</v>
      </c>
      <c r="Z78" s="73">
        <v>9925</v>
      </c>
      <c r="AA78" s="73">
        <v>0</v>
      </c>
      <c r="AB78" s="73">
        <v>0</v>
      </c>
      <c r="AC78" s="73">
        <v>0</v>
      </c>
      <c r="AD78" s="73">
        <v>7642.25</v>
      </c>
      <c r="AE78" s="73">
        <v>0</v>
      </c>
      <c r="AF78" s="73">
        <v>1338</v>
      </c>
      <c r="AG78" s="73">
        <v>3261.7487649964701</v>
      </c>
      <c r="AH78" s="73">
        <v>7</v>
      </c>
      <c r="AI78" s="73">
        <v>2212</v>
      </c>
      <c r="AJ78" s="73">
        <v>1</v>
      </c>
      <c r="AK78" s="73">
        <v>0</v>
      </c>
      <c r="AL78" s="73">
        <v>910</v>
      </c>
      <c r="AM78" s="73">
        <v>0</v>
      </c>
      <c r="AN78" s="73">
        <v>29</v>
      </c>
      <c r="AO78" s="73"/>
      <c r="AP78" s="73">
        <v>553</v>
      </c>
      <c r="AQ78" s="73">
        <v>7</v>
      </c>
      <c r="AR78" s="73">
        <v>315.18</v>
      </c>
      <c r="AS78" s="74">
        <v>67</v>
      </c>
      <c r="AT78" s="73">
        <v>34</v>
      </c>
      <c r="AU78" s="73">
        <v>6234.84</v>
      </c>
      <c r="AV78" s="73">
        <v>1284.48</v>
      </c>
      <c r="AW78" s="73">
        <v>147.78255562870299</v>
      </c>
      <c r="AX78" s="73">
        <v>204</v>
      </c>
      <c r="AY78" s="73">
        <v>82.6666666666667</v>
      </c>
      <c r="AZ78" s="73">
        <v>66.6666666666667</v>
      </c>
      <c r="BA78" s="73">
        <v>1088</v>
      </c>
      <c r="BB78" s="73">
        <v>335</v>
      </c>
      <c r="BC78" s="73">
        <v>4639.5077901246495</v>
      </c>
      <c r="BD78" s="73">
        <v>0.628</v>
      </c>
      <c r="BE78" s="73">
        <v>15429</v>
      </c>
      <c r="BF78" s="73">
        <v>2871</v>
      </c>
      <c r="BG78" s="73">
        <v>616</v>
      </c>
      <c r="BH78" s="73">
        <v>482</v>
      </c>
      <c r="BI78" s="73">
        <v>558</v>
      </c>
      <c r="BJ78" s="73">
        <v>298</v>
      </c>
      <c r="BK78" s="73">
        <v>255.028312342569</v>
      </c>
      <c r="BL78" s="73">
        <v>181.45083123425701</v>
      </c>
      <c r="BM78" s="73">
        <v>65.872241813602002</v>
      </c>
      <c r="BN78" s="73">
        <v>725.6712</v>
      </c>
      <c r="BO78" s="73">
        <v>516.30989999999997</v>
      </c>
      <c r="BP78" s="73">
        <v>187.43639999999999</v>
      </c>
      <c r="BQ78" s="73">
        <v>70080</v>
      </c>
      <c r="BR78" s="73">
        <v>3502</v>
      </c>
      <c r="BS78" s="73">
        <v>0</v>
      </c>
      <c r="BT78" s="73">
        <v>2</v>
      </c>
      <c r="BU78" s="73">
        <v>121</v>
      </c>
      <c r="BV78" s="73">
        <v>61</v>
      </c>
      <c r="BW78" s="73">
        <v>0</v>
      </c>
      <c r="BX78" s="73">
        <v>509</v>
      </c>
      <c r="BY78" s="75">
        <v>3.5796299999999999E-4</v>
      </c>
      <c r="BZ78" s="75">
        <v>1.11223E-4</v>
      </c>
      <c r="CA78" s="72">
        <v>0</v>
      </c>
      <c r="CG78" s="76"/>
      <c r="CH78" s="77"/>
      <c r="CI78" s="78"/>
      <c r="CJ78" s="79"/>
      <c r="CO78" s="77"/>
    </row>
    <row r="79" spans="1:93" s="72" customFormat="1" x14ac:dyDescent="0.3">
      <c r="A79" s="72">
        <v>214</v>
      </c>
      <c r="B79" s="72">
        <v>5</v>
      </c>
      <c r="D79" s="72" t="s">
        <v>62</v>
      </c>
      <c r="E79" s="73">
        <v>26749</v>
      </c>
      <c r="F79" s="73">
        <v>344.4</v>
      </c>
      <c r="G79" s="73">
        <v>5503</v>
      </c>
      <c r="H79" s="73">
        <v>1617</v>
      </c>
      <c r="I79" s="73">
        <v>2739</v>
      </c>
      <c r="J79" s="73">
        <v>1604.4</v>
      </c>
      <c r="K79" s="73">
        <v>211.666666666667</v>
      </c>
      <c r="L79" s="73">
        <v>1200.6666666666699</v>
      </c>
      <c r="M79" s="73">
        <v>2834</v>
      </c>
      <c r="N79" s="73">
        <v>11217</v>
      </c>
      <c r="O79" s="73">
        <v>17690</v>
      </c>
      <c r="P79" s="73">
        <v>1010</v>
      </c>
      <c r="Q79" s="73">
        <v>0</v>
      </c>
      <c r="R79" s="73">
        <v>13359</v>
      </c>
      <c r="S79" s="73">
        <v>15229.26</v>
      </c>
      <c r="T79" s="73">
        <v>933</v>
      </c>
      <c r="U79" s="73">
        <v>0</v>
      </c>
      <c r="V79" s="73">
        <v>277</v>
      </c>
      <c r="W79" s="73">
        <v>170.64</v>
      </c>
      <c r="X79" s="73">
        <v>136.85</v>
      </c>
      <c r="Y79" s="73">
        <v>11346</v>
      </c>
      <c r="Z79" s="73">
        <v>12253.68</v>
      </c>
      <c r="AA79" s="73">
        <v>0</v>
      </c>
      <c r="AB79" s="73">
        <v>0</v>
      </c>
      <c r="AC79" s="73">
        <v>1150</v>
      </c>
      <c r="AD79" s="73">
        <v>3313.0320000000002</v>
      </c>
      <c r="AE79" s="73">
        <v>0</v>
      </c>
      <c r="AF79" s="73">
        <v>3708.42</v>
      </c>
      <c r="AG79" s="73">
        <v>9582.1386272040309</v>
      </c>
      <c r="AH79" s="73">
        <v>25.3</v>
      </c>
      <c r="AI79" s="73">
        <v>3871</v>
      </c>
      <c r="AJ79" s="73">
        <v>1</v>
      </c>
      <c r="AK79" s="73">
        <v>0</v>
      </c>
      <c r="AL79" s="73">
        <v>405</v>
      </c>
      <c r="AM79" s="73">
        <v>0</v>
      </c>
      <c r="AN79" s="73">
        <v>8</v>
      </c>
      <c r="AO79" s="73"/>
      <c r="AP79" s="73">
        <v>673</v>
      </c>
      <c r="AQ79" s="73">
        <v>22</v>
      </c>
      <c r="AR79" s="73">
        <v>424.02199999999999</v>
      </c>
      <c r="AS79" s="74">
        <v>105</v>
      </c>
      <c r="AT79" s="73">
        <v>32</v>
      </c>
      <c r="AU79" s="73">
        <v>8400.2800000000007</v>
      </c>
      <c r="AV79" s="73">
        <v>2064.96</v>
      </c>
      <c r="AW79" s="73">
        <v>149.40876353747899</v>
      </c>
      <c r="AX79" s="73">
        <v>275</v>
      </c>
      <c r="AY79" s="73">
        <v>71</v>
      </c>
      <c r="AZ79" s="73">
        <v>48</v>
      </c>
      <c r="BA79" s="73">
        <v>989</v>
      </c>
      <c r="BB79" s="73">
        <v>208</v>
      </c>
      <c r="BC79" s="73">
        <v>4345.2425534477597</v>
      </c>
      <c r="BD79" s="73">
        <v>0.13700000000000001</v>
      </c>
      <c r="BE79" s="73">
        <v>21246</v>
      </c>
      <c r="BF79" s="73">
        <v>3429</v>
      </c>
      <c r="BG79" s="73">
        <v>457</v>
      </c>
      <c r="BH79" s="73">
        <v>572</v>
      </c>
      <c r="BI79" s="73">
        <v>477</v>
      </c>
      <c r="BJ79" s="73">
        <v>200</v>
      </c>
      <c r="BK79" s="73">
        <v>283.09613960867301</v>
      </c>
      <c r="BL79" s="73">
        <v>144.51760973030099</v>
      </c>
      <c r="BM79" s="73">
        <v>41.856372289793804</v>
      </c>
      <c r="BN79" s="73">
        <v>753.15239999999994</v>
      </c>
      <c r="BO79" s="73">
        <v>384.47640000000001</v>
      </c>
      <c r="BP79" s="73">
        <v>111.3552</v>
      </c>
      <c r="BQ79" s="73">
        <v>0</v>
      </c>
      <c r="BR79" s="73">
        <v>5171</v>
      </c>
      <c r="BS79" s="73">
        <v>0</v>
      </c>
      <c r="BT79" s="73">
        <v>8</v>
      </c>
      <c r="BU79" s="73">
        <v>158</v>
      </c>
      <c r="BV79" s="73">
        <v>119</v>
      </c>
      <c r="BW79" s="73">
        <v>6</v>
      </c>
      <c r="BX79" s="73">
        <v>0</v>
      </c>
      <c r="BY79" s="75">
        <v>3.7707300000000001E-4</v>
      </c>
      <c r="BZ79" s="75">
        <v>8.2724000000000003E-5</v>
      </c>
      <c r="CA79" s="72">
        <v>0</v>
      </c>
      <c r="CG79" s="76"/>
      <c r="CH79" s="77"/>
      <c r="CI79" s="78"/>
      <c r="CJ79" s="79"/>
      <c r="CO79" s="77"/>
    </row>
    <row r="80" spans="1:93" s="72" customFormat="1" x14ac:dyDescent="0.3">
      <c r="A80" s="72">
        <v>216</v>
      </c>
      <c r="B80" s="72">
        <v>5</v>
      </c>
      <c r="D80" s="72" t="s">
        <v>68</v>
      </c>
      <c r="E80" s="73">
        <v>28955</v>
      </c>
      <c r="F80" s="73">
        <v>372.4</v>
      </c>
      <c r="G80" s="73">
        <v>5273</v>
      </c>
      <c r="H80" s="73">
        <v>1616</v>
      </c>
      <c r="I80" s="73">
        <v>3466</v>
      </c>
      <c r="J80" s="73">
        <v>2167.8000000000002</v>
      </c>
      <c r="K80" s="73">
        <v>489.33333333333297</v>
      </c>
      <c r="L80" s="73">
        <v>1732.3333333333301</v>
      </c>
      <c r="M80" s="73">
        <v>4226</v>
      </c>
      <c r="N80" s="73">
        <v>12893</v>
      </c>
      <c r="O80" s="73">
        <v>30390</v>
      </c>
      <c r="P80" s="73">
        <v>15570</v>
      </c>
      <c r="Q80" s="73">
        <v>3210.4</v>
      </c>
      <c r="R80" s="73">
        <v>2929</v>
      </c>
      <c r="S80" s="73">
        <v>3836.99</v>
      </c>
      <c r="T80" s="73">
        <v>186</v>
      </c>
      <c r="U80" s="73">
        <v>0</v>
      </c>
      <c r="V80" s="73">
        <v>185</v>
      </c>
      <c r="W80" s="73">
        <v>208.98</v>
      </c>
      <c r="X80" s="73">
        <v>30.36</v>
      </c>
      <c r="Y80" s="73">
        <v>12982</v>
      </c>
      <c r="Z80" s="73">
        <v>16746.78</v>
      </c>
      <c r="AA80" s="73">
        <v>0</v>
      </c>
      <c r="AB80" s="73">
        <v>0</v>
      </c>
      <c r="AC80" s="73">
        <v>3100</v>
      </c>
      <c r="AD80" s="73">
        <v>19031.612000000001</v>
      </c>
      <c r="AE80" s="73">
        <v>0</v>
      </c>
      <c r="AF80" s="73">
        <v>1539.25</v>
      </c>
      <c r="AG80" s="73">
        <v>28944.496260032101</v>
      </c>
      <c r="AH80" s="73">
        <v>1.32</v>
      </c>
      <c r="AI80" s="73">
        <v>3398</v>
      </c>
      <c r="AJ80" s="73">
        <v>1</v>
      </c>
      <c r="AK80" s="73">
        <v>0</v>
      </c>
      <c r="AL80" s="73">
        <v>3275</v>
      </c>
      <c r="AM80" s="73">
        <v>0</v>
      </c>
      <c r="AN80" s="73">
        <v>29</v>
      </c>
      <c r="AO80" s="73"/>
      <c r="AP80" s="73">
        <v>925</v>
      </c>
      <c r="AQ80" s="73">
        <v>1</v>
      </c>
      <c r="AR80" s="73">
        <v>636.10599999999999</v>
      </c>
      <c r="AS80" s="74">
        <v>50</v>
      </c>
      <c r="AT80" s="73">
        <v>137</v>
      </c>
      <c r="AU80" s="73">
        <v>8703.66</v>
      </c>
      <c r="AV80" s="73">
        <v>2207.04</v>
      </c>
      <c r="AW80" s="73">
        <v>269.57852759287101</v>
      </c>
      <c r="AX80" s="73">
        <v>329</v>
      </c>
      <c r="AY80" s="73">
        <v>147.333333333333</v>
      </c>
      <c r="AZ80" s="73">
        <v>102.666666666667</v>
      </c>
      <c r="BA80" s="73">
        <v>1243</v>
      </c>
      <c r="BB80" s="73">
        <v>323</v>
      </c>
      <c r="BC80" s="73">
        <v>4512.74144633164</v>
      </c>
      <c r="BD80" s="73">
        <v>1.1679999999999999</v>
      </c>
      <c r="BE80" s="73">
        <v>23682</v>
      </c>
      <c r="BF80" s="73">
        <v>3129</v>
      </c>
      <c r="BG80" s="73">
        <v>528</v>
      </c>
      <c r="BH80" s="73">
        <v>744</v>
      </c>
      <c r="BI80" s="73">
        <v>587</v>
      </c>
      <c r="BJ80" s="73">
        <v>280</v>
      </c>
      <c r="BK80" s="73">
        <v>328.79357572022798</v>
      </c>
      <c r="BL80" s="73">
        <v>181.345771067632</v>
      </c>
      <c r="BM80" s="73">
        <v>61.9514558619627</v>
      </c>
      <c r="BN80" s="73">
        <v>853.95529999999997</v>
      </c>
      <c r="BO80" s="73">
        <v>470.9982</v>
      </c>
      <c r="BP80" s="73">
        <v>160.90270000000001</v>
      </c>
      <c r="BQ80" s="73">
        <v>19845</v>
      </c>
      <c r="BR80" s="73">
        <v>6001</v>
      </c>
      <c r="BS80" s="73">
        <v>0</v>
      </c>
      <c r="BT80" s="73">
        <v>1</v>
      </c>
      <c r="BU80" s="73">
        <v>162</v>
      </c>
      <c r="BV80" s="73">
        <v>23</v>
      </c>
      <c r="BW80" s="73">
        <v>17</v>
      </c>
      <c r="BX80" s="73">
        <v>1899</v>
      </c>
      <c r="BY80" s="75">
        <v>4.32459E-4</v>
      </c>
      <c r="BZ80" s="75">
        <v>3.9749700000000002E-4</v>
      </c>
      <c r="CA80" s="72">
        <v>1899</v>
      </c>
      <c r="CG80" s="76"/>
      <c r="CH80" s="77"/>
      <c r="CI80" s="78"/>
      <c r="CJ80" s="79"/>
      <c r="CO80" s="77"/>
    </row>
    <row r="81" spans="1:93" s="72" customFormat="1" x14ac:dyDescent="0.3">
      <c r="A81" s="72">
        <v>221</v>
      </c>
      <c r="B81" s="72">
        <v>5</v>
      </c>
      <c r="D81" s="72" t="s">
        <v>81</v>
      </c>
      <c r="E81" s="73">
        <v>11077</v>
      </c>
      <c r="F81" s="73">
        <v>96.95</v>
      </c>
      <c r="G81" s="73">
        <v>2896</v>
      </c>
      <c r="H81" s="73">
        <v>885</v>
      </c>
      <c r="I81" s="73">
        <v>1926</v>
      </c>
      <c r="J81" s="73">
        <v>1393.3</v>
      </c>
      <c r="K81" s="73">
        <v>267.33333333333297</v>
      </c>
      <c r="L81" s="73">
        <v>1100.3333333333301</v>
      </c>
      <c r="M81" s="73">
        <v>1878</v>
      </c>
      <c r="N81" s="73">
        <v>5325</v>
      </c>
      <c r="O81" s="73">
        <v>10900</v>
      </c>
      <c r="P81" s="73">
        <v>4490</v>
      </c>
      <c r="Q81" s="73">
        <v>0</v>
      </c>
      <c r="R81" s="73">
        <v>1158</v>
      </c>
      <c r="S81" s="73">
        <v>1158</v>
      </c>
      <c r="T81" s="73">
        <v>137</v>
      </c>
      <c r="U81" s="73">
        <v>0</v>
      </c>
      <c r="V81" s="73">
        <v>62</v>
      </c>
      <c r="W81" s="73">
        <v>51</v>
      </c>
      <c r="X81" s="73">
        <v>11</v>
      </c>
      <c r="Y81" s="73">
        <v>5327</v>
      </c>
      <c r="Z81" s="73">
        <v>5327</v>
      </c>
      <c r="AA81" s="73">
        <v>0</v>
      </c>
      <c r="AB81" s="73">
        <v>0</v>
      </c>
      <c r="AC81" s="73">
        <v>7400</v>
      </c>
      <c r="AD81" s="73">
        <v>4575.893</v>
      </c>
      <c r="AE81" s="73">
        <v>0</v>
      </c>
      <c r="AF81" s="73">
        <v>605</v>
      </c>
      <c r="AG81" s="73">
        <v>5174.9691119691097</v>
      </c>
      <c r="AH81" s="73">
        <v>1</v>
      </c>
      <c r="AI81" s="73">
        <v>1051</v>
      </c>
      <c r="AJ81" s="73">
        <v>1</v>
      </c>
      <c r="AK81" s="73">
        <v>0</v>
      </c>
      <c r="AL81" s="73">
        <v>940</v>
      </c>
      <c r="AM81" s="73">
        <v>0</v>
      </c>
      <c r="AN81" s="73">
        <v>14</v>
      </c>
      <c r="AO81" s="73"/>
      <c r="AP81" s="73">
        <v>418</v>
      </c>
      <c r="AQ81" s="73">
        <v>1</v>
      </c>
      <c r="AR81" s="73">
        <v>313.99799999999999</v>
      </c>
      <c r="AS81" s="74">
        <v>59</v>
      </c>
      <c r="AT81" s="73">
        <v>33</v>
      </c>
      <c r="AU81" s="73">
        <v>3133.8</v>
      </c>
      <c r="AV81" s="73">
        <v>578.88</v>
      </c>
      <c r="AW81" s="73">
        <v>99.207538461538505</v>
      </c>
      <c r="AX81" s="73">
        <v>147</v>
      </c>
      <c r="AY81" s="73">
        <v>63.3333333333333</v>
      </c>
      <c r="AZ81" s="73">
        <v>61.6666666666667</v>
      </c>
      <c r="BA81" s="73">
        <v>833</v>
      </c>
      <c r="BB81" s="73">
        <v>229</v>
      </c>
      <c r="BC81" s="73">
        <v>2425.6920954431298</v>
      </c>
      <c r="BD81" s="73">
        <v>0.76300000000000001</v>
      </c>
      <c r="BE81" s="73">
        <v>8181</v>
      </c>
      <c r="BF81" s="73">
        <v>1754</v>
      </c>
      <c r="BG81" s="73">
        <v>257</v>
      </c>
      <c r="BH81" s="73">
        <v>428</v>
      </c>
      <c r="BI81" s="73">
        <v>328</v>
      </c>
      <c r="BJ81" s="73">
        <v>144</v>
      </c>
      <c r="BK81" s="73">
        <v>287.709780364182</v>
      </c>
      <c r="BL81" s="73">
        <v>156.409498779801</v>
      </c>
      <c r="BM81" s="73">
        <v>48.125999624554197</v>
      </c>
      <c r="BN81" s="73">
        <v>593.12</v>
      </c>
      <c r="BO81" s="73">
        <v>322.44159999999999</v>
      </c>
      <c r="BP81" s="73">
        <v>99.212800000000001</v>
      </c>
      <c r="BQ81" s="73">
        <v>6205</v>
      </c>
      <c r="BR81" s="73">
        <v>1774</v>
      </c>
      <c r="BS81" s="73">
        <v>0</v>
      </c>
      <c r="BT81" s="73">
        <v>1</v>
      </c>
      <c r="BU81" s="73">
        <v>51</v>
      </c>
      <c r="BV81" s="73">
        <v>11</v>
      </c>
      <c r="BW81" s="73">
        <v>18</v>
      </c>
      <c r="BX81" s="73">
        <v>1178</v>
      </c>
      <c r="BY81" s="75">
        <v>3.1146199999999998E-4</v>
      </c>
      <c r="BZ81" s="75">
        <v>1.8726699999999999E-4</v>
      </c>
      <c r="CA81" s="72">
        <v>1178</v>
      </c>
      <c r="CG81" s="76"/>
      <c r="CH81" s="77"/>
      <c r="CI81" s="78"/>
      <c r="CJ81" s="79"/>
      <c r="CO81" s="77"/>
    </row>
    <row r="82" spans="1:93" s="72" customFormat="1" x14ac:dyDescent="0.3">
      <c r="A82" s="72">
        <v>222</v>
      </c>
      <c r="B82" s="72">
        <v>5</v>
      </c>
      <c r="D82" s="72" t="s">
        <v>82</v>
      </c>
      <c r="E82" s="73">
        <v>58001</v>
      </c>
      <c r="F82" s="73">
        <v>850.15</v>
      </c>
      <c r="G82" s="73">
        <v>12181</v>
      </c>
      <c r="H82" s="73">
        <v>3757</v>
      </c>
      <c r="I82" s="73">
        <v>8498</v>
      </c>
      <c r="J82" s="73">
        <v>5789.2</v>
      </c>
      <c r="K82" s="73">
        <v>1161.6666666666699</v>
      </c>
      <c r="L82" s="73">
        <v>5249.6666666666697</v>
      </c>
      <c r="M82" s="73">
        <v>9077</v>
      </c>
      <c r="N82" s="73">
        <v>27123</v>
      </c>
      <c r="O82" s="73">
        <v>63290</v>
      </c>
      <c r="P82" s="73">
        <v>65120</v>
      </c>
      <c r="Q82" s="73">
        <v>3742.4</v>
      </c>
      <c r="R82" s="73">
        <v>7899</v>
      </c>
      <c r="S82" s="73">
        <v>7899</v>
      </c>
      <c r="T82" s="73">
        <v>66</v>
      </c>
      <c r="U82" s="73">
        <v>0</v>
      </c>
      <c r="V82" s="73">
        <v>440</v>
      </c>
      <c r="W82" s="73">
        <v>364</v>
      </c>
      <c r="X82" s="73">
        <v>77</v>
      </c>
      <c r="Y82" s="73">
        <v>27088</v>
      </c>
      <c r="Z82" s="73">
        <v>27088</v>
      </c>
      <c r="AA82" s="73">
        <v>0</v>
      </c>
      <c r="AB82" s="73">
        <v>0</v>
      </c>
      <c r="AC82" s="73">
        <v>0</v>
      </c>
      <c r="AD82" s="73">
        <v>30934.495999999999</v>
      </c>
      <c r="AE82" s="73">
        <v>0</v>
      </c>
      <c r="AF82" s="73">
        <v>1119</v>
      </c>
      <c r="AG82" s="73">
        <v>8148.5397363465199</v>
      </c>
      <c r="AH82" s="73">
        <v>7</v>
      </c>
      <c r="AI82" s="73">
        <v>6253</v>
      </c>
      <c r="AJ82" s="73">
        <v>1</v>
      </c>
      <c r="AK82" s="73">
        <v>0</v>
      </c>
      <c r="AL82" s="73">
        <v>2700</v>
      </c>
      <c r="AM82" s="73">
        <v>0</v>
      </c>
      <c r="AN82" s="73">
        <v>108</v>
      </c>
      <c r="AO82" s="73"/>
      <c r="AP82" s="73">
        <v>1819</v>
      </c>
      <c r="AQ82" s="73">
        <v>7</v>
      </c>
      <c r="AR82" s="73">
        <v>1253.848</v>
      </c>
      <c r="AS82" s="74">
        <v>194</v>
      </c>
      <c r="AT82" s="73">
        <v>142</v>
      </c>
      <c r="AU82" s="73">
        <v>16052.42</v>
      </c>
      <c r="AV82" s="73">
        <v>3680.42</v>
      </c>
      <c r="AW82" s="73">
        <v>523.24058648339098</v>
      </c>
      <c r="AX82" s="73">
        <v>716</v>
      </c>
      <c r="AY82" s="73">
        <v>318.33333333333297</v>
      </c>
      <c r="AZ82" s="73">
        <v>271.33333333333297</v>
      </c>
      <c r="BA82" s="73">
        <v>4088</v>
      </c>
      <c r="BB82" s="73">
        <v>1478</v>
      </c>
      <c r="BC82" s="73">
        <v>11013.0853687777</v>
      </c>
      <c r="BD82" s="73">
        <v>3.1440000000000001</v>
      </c>
      <c r="BE82" s="73">
        <v>45820</v>
      </c>
      <c r="BF82" s="73">
        <v>7061</v>
      </c>
      <c r="BG82" s="73">
        <v>1363</v>
      </c>
      <c r="BH82" s="73">
        <v>1550</v>
      </c>
      <c r="BI82" s="73">
        <v>1305</v>
      </c>
      <c r="BJ82" s="73">
        <v>673</v>
      </c>
      <c r="BK82" s="73">
        <v>918.77476373301795</v>
      </c>
      <c r="BL82" s="73">
        <v>547.97359716479605</v>
      </c>
      <c r="BM82" s="73">
        <v>204.31464855286501</v>
      </c>
      <c r="BN82" s="73">
        <v>2125.4256</v>
      </c>
      <c r="BO82" s="73">
        <v>1267.6415999999999</v>
      </c>
      <c r="BP82" s="73">
        <v>472.64640000000003</v>
      </c>
      <c r="BQ82" s="73">
        <v>135697</v>
      </c>
      <c r="BR82" s="73">
        <v>11096</v>
      </c>
      <c r="BS82" s="73">
        <v>0</v>
      </c>
      <c r="BT82" s="73">
        <v>3</v>
      </c>
      <c r="BU82" s="73">
        <v>364</v>
      </c>
      <c r="BV82" s="73">
        <v>77</v>
      </c>
      <c r="BW82" s="73">
        <v>10</v>
      </c>
      <c r="BX82" s="73">
        <v>1667</v>
      </c>
      <c r="BY82" s="75">
        <v>7.53153E-4</v>
      </c>
      <c r="BZ82" s="75">
        <v>1.0983119999999999E-3</v>
      </c>
      <c r="CA82" s="72">
        <v>1667</v>
      </c>
      <c r="CG82" s="76"/>
      <c r="CH82" s="77"/>
      <c r="CI82" s="78"/>
      <c r="CJ82" s="79"/>
      <c r="CO82" s="77"/>
    </row>
    <row r="83" spans="1:93" s="72" customFormat="1" x14ac:dyDescent="0.3">
      <c r="A83" s="72">
        <v>225</v>
      </c>
      <c r="B83" s="72">
        <v>5</v>
      </c>
      <c r="D83" s="72" t="s">
        <v>88</v>
      </c>
      <c r="E83" s="73">
        <v>18926</v>
      </c>
      <c r="F83" s="73">
        <v>254.45</v>
      </c>
      <c r="G83" s="73">
        <v>3721</v>
      </c>
      <c r="H83" s="73">
        <v>1153</v>
      </c>
      <c r="I83" s="73">
        <v>2337</v>
      </c>
      <c r="J83" s="73">
        <v>1491.2</v>
      </c>
      <c r="K83" s="73">
        <v>259.66666666666703</v>
      </c>
      <c r="L83" s="73">
        <v>1360.6666666666699</v>
      </c>
      <c r="M83" s="73">
        <v>2214</v>
      </c>
      <c r="N83" s="73">
        <v>8364</v>
      </c>
      <c r="O83" s="73">
        <v>17260</v>
      </c>
      <c r="P83" s="73">
        <v>5830</v>
      </c>
      <c r="Q83" s="73">
        <v>1214.4000000000001</v>
      </c>
      <c r="R83" s="73">
        <v>3739</v>
      </c>
      <c r="S83" s="73">
        <v>3776.39</v>
      </c>
      <c r="T83" s="73">
        <v>506</v>
      </c>
      <c r="U83" s="73">
        <v>0</v>
      </c>
      <c r="V83" s="73">
        <v>148</v>
      </c>
      <c r="W83" s="73">
        <v>113.22</v>
      </c>
      <c r="X83" s="73">
        <v>37.369999999999997</v>
      </c>
      <c r="Y83" s="73">
        <v>8458</v>
      </c>
      <c r="Z83" s="73">
        <v>8627.16</v>
      </c>
      <c r="AA83" s="73">
        <v>0</v>
      </c>
      <c r="AB83" s="73">
        <v>0</v>
      </c>
      <c r="AC83" s="73">
        <v>0</v>
      </c>
      <c r="AD83" s="73">
        <v>6774.8580000000002</v>
      </c>
      <c r="AE83" s="73">
        <v>0</v>
      </c>
      <c r="AF83" s="73">
        <v>1322.09</v>
      </c>
      <c r="AG83" s="73">
        <v>5948.4707797408701</v>
      </c>
      <c r="AH83" s="73">
        <v>5.05</v>
      </c>
      <c r="AI83" s="73">
        <v>2082</v>
      </c>
      <c r="AJ83" s="73">
        <v>1</v>
      </c>
      <c r="AK83" s="73">
        <v>0</v>
      </c>
      <c r="AL83" s="73">
        <v>875</v>
      </c>
      <c r="AM83" s="73">
        <v>0</v>
      </c>
      <c r="AN83" s="73">
        <v>16</v>
      </c>
      <c r="AO83" s="73"/>
      <c r="AP83" s="73">
        <v>566</v>
      </c>
      <c r="AQ83" s="73">
        <v>5</v>
      </c>
      <c r="AR83" s="73">
        <v>352.69200000000001</v>
      </c>
      <c r="AS83" s="74">
        <v>69</v>
      </c>
      <c r="AT83" s="73">
        <v>46</v>
      </c>
      <c r="AU83" s="73">
        <v>5043.2</v>
      </c>
      <c r="AV83" s="73">
        <v>1350.05</v>
      </c>
      <c r="AW83" s="73">
        <v>149.16956911910299</v>
      </c>
      <c r="AX83" s="73">
        <v>213</v>
      </c>
      <c r="AY83" s="73">
        <v>81.3333333333333</v>
      </c>
      <c r="AZ83" s="73">
        <v>66.3333333333333</v>
      </c>
      <c r="BA83" s="73">
        <v>1101</v>
      </c>
      <c r="BB83" s="73">
        <v>443</v>
      </c>
      <c r="BC83" s="73">
        <v>3277.70087567165</v>
      </c>
      <c r="BD83" s="73">
        <v>0.49199999999999999</v>
      </c>
      <c r="BE83" s="73">
        <v>15205</v>
      </c>
      <c r="BF83" s="73">
        <v>2210</v>
      </c>
      <c r="BG83" s="73">
        <v>358</v>
      </c>
      <c r="BH83" s="73">
        <v>409</v>
      </c>
      <c r="BI83" s="73">
        <v>329</v>
      </c>
      <c r="BJ83" s="73">
        <v>181</v>
      </c>
      <c r="BK83" s="73">
        <v>226.73010167888401</v>
      </c>
      <c r="BL83" s="73">
        <v>125.882809174746</v>
      </c>
      <c r="BM83" s="73">
        <v>42.666162213289198</v>
      </c>
      <c r="BN83" s="73">
        <v>592.97460000000001</v>
      </c>
      <c r="BO83" s="73">
        <v>329.22539999999998</v>
      </c>
      <c r="BP83" s="73">
        <v>111.58620000000001</v>
      </c>
      <c r="BQ83" s="73">
        <v>124465</v>
      </c>
      <c r="BR83" s="73">
        <v>3636</v>
      </c>
      <c r="BS83" s="73">
        <v>0</v>
      </c>
      <c r="BT83" s="73">
        <v>4</v>
      </c>
      <c r="BU83" s="73">
        <v>111</v>
      </c>
      <c r="BV83" s="73">
        <v>37</v>
      </c>
      <c r="BW83" s="73">
        <v>0</v>
      </c>
      <c r="BX83" s="73">
        <v>0</v>
      </c>
      <c r="BY83" s="75">
        <v>1.5596300000000001E-4</v>
      </c>
      <c r="BZ83" s="75">
        <v>8.2058999999999995E-5</v>
      </c>
      <c r="CA83" s="72">
        <v>0</v>
      </c>
      <c r="CG83" s="76"/>
      <c r="CH83" s="77"/>
      <c r="CI83" s="78"/>
      <c r="CJ83" s="79"/>
      <c r="CO83" s="77"/>
    </row>
    <row r="84" spans="1:93" s="72" customFormat="1" x14ac:dyDescent="0.3">
      <c r="A84" s="72">
        <v>226</v>
      </c>
      <c r="B84" s="72">
        <v>5</v>
      </c>
      <c r="D84" s="72" t="s">
        <v>89</v>
      </c>
      <c r="E84" s="73">
        <v>25126</v>
      </c>
      <c r="F84" s="73">
        <v>535.85</v>
      </c>
      <c r="G84" s="73">
        <v>4813</v>
      </c>
      <c r="H84" s="73">
        <v>1444</v>
      </c>
      <c r="I84" s="73">
        <v>2837</v>
      </c>
      <c r="J84" s="73">
        <v>1757.5</v>
      </c>
      <c r="K84" s="73">
        <v>428.66666666666703</v>
      </c>
      <c r="L84" s="73">
        <v>1672.6666666666699</v>
      </c>
      <c r="M84" s="73">
        <v>2969</v>
      </c>
      <c r="N84" s="73">
        <v>10842</v>
      </c>
      <c r="O84" s="73">
        <v>24970</v>
      </c>
      <c r="P84" s="73">
        <v>15770</v>
      </c>
      <c r="Q84" s="73">
        <v>1517.6</v>
      </c>
      <c r="R84" s="73">
        <v>3393</v>
      </c>
      <c r="S84" s="73">
        <v>3393</v>
      </c>
      <c r="T84" s="73">
        <v>126</v>
      </c>
      <c r="U84" s="73">
        <v>0</v>
      </c>
      <c r="V84" s="73">
        <v>189</v>
      </c>
      <c r="W84" s="73">
        <v>134</v>
      </c>
      <c r="X84" s="73">
        <v>55</v>
      </c>
      <c r="Y84" s="73">
        <v>10795</v>
      </c>
      <c r="Z84" s="73">
        <v>10795</v>
      </c>
      <c r="AA84" s="73">
        <v>0</v>
      </c>
      <c r="AB84" s="73">
        <v>0</v>
      </c>
      <c r="AC84" s="73">
        <v>0</v>
      </c>
      <c r="AD84" s="73">
        <v>12511.405000000001</v>
      </c>
      <c r="AE84" s="73">
        <v>0</v>
      </c>
      <c r="AF84" s="73">
        <v>833</v>
      </c>
      <c r="AG84" s="73">
        <v>5947.7004830917904</v>
      </c>
      <c r="AH84" s="73">
        <v>5</v>
      </c>
      <c r="AI84" s="73">
        <v>2499</v>
      </c>
      <c r="AJ84" s="73">
        <v>1</v>
      </c>
      <c r="AK84" s="73">
        <v>0</v>
      </c>
      <c r="AL84" s="73">
        <v>785</v>
      </c>
      <c r="AM84" s="73">
        <v>0</v>
      </c>
      <c r="AN84" s="73">
        <v>26</v>
      </c>
      <c r="AO84" s="73"/>
      <c r="AP84" s="73">
        <v>783</v>
      </c>
      <c r="AQ84" s="73">
        <v>5</v>
      </c>
      <c r="AR84" s="73">
        <v>422.64</v>
      </c>
      <c r="AS84" s="74">
        <v>51</v>
      </c>
      <c r="AT84" s="73">
        <v>23</v>
      </c>
      <c r="AU84" s="73">
        <v>7358.16</v>
      </c>
      <c r="AV84" s="73">
        <v>1797.25</v>
      </c>
      <c r="AW84" s="73">
        <v>169.694781735596</v>
      </c>
      <c r="AX84" s="73">
        <v>270</v>
      </c>
      <c r="AY84" s="73">
        <v>111.333333333333</v>
      </c>
      <c r="AZ84" s="73">
        <v>99</v>
      </c>
      <c r="BA84" s="73">
        <v>1244</v>
      </c>
      <c r="BB84" s="73">
        <v>330</v>
      </c>
      <c r="BC84" s="73">
        <v>4449.67851571135</v>
      </c>
      <c r="BD84" s="73">
        <v>0.871</v>
      </c>
      <c r="BE84" s="73">
        <v>20313</v>
      </c>
      <c r="BF84" s="73">
        <v>2873</v>
      </c>
      <c r="BG84" s="73">
        <v>496</v>
      </c>
      <c r="BH84" s="73">
        <v>563</v>
      </c>
      <c r="BI84" s="73">
        <v>490</v>
      </c>
      <c r="BJ84" s="73">
        <v>263</v>
      </c>
      <c r="BK84" s="73">
        <v>280.02779064381701</v>
      </c>
      <c r="BL84" s="73">
        <v>160.36475220009299</v>
      </c>
      <c r="BM84" s="73">
        <v>58.936081519221901</v>
      </c>
      <c r="BN84" s="73">
        <v>765.91600000000005</v>
      </c>
      <c r="BO84" s="73">
        <v>438.62049999999999</v>
      </c>
      <c r="BP84" s="73">
        <v>161.1986</v>
      </c>
      <c r="BQ84" s="73">
        <v>0</v>
      </c>
      <c r="BR84" s="73">
        <v>4696</v>
      </c>
      <c r="BS84" s="73">
        <v>0</v>
      </c>
      <c r="BT84" s="73">
        <v>1</v>
      </c>
      <c r="BU84" s="73">
        <v>134</v>
      </c>
      <c r="BV84" s="73">
        <v>55</v>
      </c>
      <c r="BW84" s="73">
        <v>0</v>
      </c>
      <c r="BX84" s="73">
        <v>0</v>
      </c>
      <c r="BY84" s="75">
        <v>6.6382000000000002E-5</v>
      </c>
      <c r="BZ84" s="75">
        <v>4.9979999999999999E-5</v>
      </c>
      <c r="CA84" s="72">
        <v>0</v>
      </c>
      <c r="CG84" s="76"/>
      <c r="CH84" s="77"/>
      <c r="CI84" s="78"/>
      <c r="CJ84" s="79"/>
      <c r="CO84" s="77"/>
    </row>
    <row r="85" spans="1:93" s="72" customFormat="1" x14ac:dyDescent="0.3">
      <c r="A85" s="72">
        <v>228</v>
      </c>
      <c r="B85" s="72">
        <v>5</v>
      </c>
      <c r="D85" s="72" t="s">
        <v>92</v>
      </c>
      <c r="E85" s="73">
        <v>117165</v>
      </c>
      <c r="F85" s="73">
        <v>2255.75</v>
      </c>
      <c r="G85" s="73">
        <v>21668</v>
      </c>
      <c r="H85" s="73">
        <v>6771</v>
      </c>
      <c r="I85" s="73">
        <v>13248</v>
      </c>
      <c r="J85" s="73">
        <v>8068.7</v>
      </c>
      <c r="K85" s="73">
        <v>1670.3333333333301</v>
      </c>
      <c r="L85" s="73">
        <v>7001.3333333333303</v>
      </c>
      <c r="M85" s="73">
        <v>16993</v>
      </c>
      <c r="N85" s="73">
        <v>51054</v>
      </c>
      <c r="O85" s="73">
        <v>121420</v>
      </c>
      <c r="P85" s="73">
        <v>137910</v>
      </c>
      <c r="Q85" s="73">
        <v>3660.8</v>
      </c>
      <c r="R85" s="73">
        <v>31815</v>
      </c>
      <c r="S85" s="73">
        <v>31815</v>
      </c>
      <c r="T85" s="73">
        <v>47</v>
      </c>
      <c r="U85" s="73">
        <v>0</v>
      </c>
      <c r="V85" s="73">
        <v>895</v>
      </c>
      <c r="W85" s="73">
        <v>589</v>
      </c>
      <c r="X85" s="73">
        <v>306</v>
      </c>
      <c r="Y85" s="73">
        <v>51793</v>
      </c>
      <c r="Z85" s="73">
        <v>51793</v>
      </c>
      <c r="AA85" s="73">
        <v>0</v>
      </c>
      <c r="AB85" s="73">
        <v>0</v>
      </c>
      <c r="AC85" s="73">
        <v>0</v>
      </c>
      <c r="AD85" s="73">
        <v>81004.251999999993</v>
      </c>
      <c r="AE85" s="73">
        <v>0</v>
      </c>
      <c r="AF85" s="73">
        <v>1673</v>
      </c>
      <c r="AG85" s="73">
        <v>6152.0634297909701</v>
      </c>
      <c r="AH85" s="73">
        <v>24</v>
      </c>
      <c r="AI85" s="73">
        <v>13803</v>
      </c>
      <c r="AJ85" s="73">
        <v>1</v>
      </c>
      <c r="AK85" s="73">
        <v>0</v>
      </c>
      <c r="AL85" s="73">
        <v>6700</v>
      </c>
      <c r="AM85" s="73">
        <v>0</v>
      </c>
      <c r="AN85" s="73">
        <v>123</v>
      </c>
      <c r="AO85" s="73"/>
      <c r="AP85" s="73">
        <v>2700</v>
      </c>
      <c r="AQ85" s="73">
        <v>24</v>
      </c>
      <c r="AR85" s="73">
        <v>2524.5</v>
      </c>
      <c r="AS85" s="74">
        <v>584</v>
      </c>
      <c r="AT85" s="73">
        <v>438</v>
      </c>
      <c r="AU85" s="73">
        <v>32138.6</v>
      </c>
      <c r="AV85" s="73">
        <v>8222.08</v>
      </c>
      <c r="AW85" s="73">
        <v>1263.02537722908</v>
      </c>
      <c r="AX85" s="73">
        <v>1094</v>
      </c>
      <c r="AY85" s="73">
        <v>491</v>
      </c>
      <c r="AZ85" s="73">
        <v>365.66666666666703</v>
      </c>
      <c r="BA85" s="73">
        <v>5331</v>
      </c>
      <c r="BB85" s="73">
        <v>1894</v>
      </c>
      <c r="BC85" s="73">
        <v>15548.8921182266</v>
      </c>
      <c r="BD85" s="73">
        <v>3.101</v>
      </c>
      <c r="BE85" s="73">
        <v>95497</v>
      </c>
      <c r="BF85" s="73">
        <v>12147</v>
      </c>
      <c r="BG85" s="73">
        <v>2750</v>
      </c>
      <c r="BH85" s="73">
        <v>2450</v>
      </c>
      <c r="BI85" s="73">
        <v>2231</v>
      </c>
      <c r="BJ85" s="73">
        <v>1408</v>
      </c>
      <c r="BK85" s="73">
        <v>1121.9812986310901</v>
      </c>
      <c r="BL85" s="73">
        <v>710.39082501496296</v>
      </c>
      <c r="BM85" s="73">
        <v>303.62976270924599</v>
      </c>
      <c r="BN85" s="73">
        <v>3150.875</v>
      </c>
      <c r="BO85" s="73">
        <v>1995</v>
      </c>
      <c r="BP85" s="73">
        <v>852.6875</v>
      </c>
      <c r="BQ85" s="73">
        <v>187158</v>
      </c>
      <c r="BR85" s="73">
        <v>25500</v>
      </c>
      <c r="BS85" s="73">
        <v>0</v>
      </c>
      <c r="BT85" s="73">
        <v>6</v>
      </c>
      <c r="BU85" s="73">
        <v>589</v>
      </c>
      <c r="BV85" s="73">
        <v>306</v>
      </c>
      <c r="BW85" s="73">
        <v>0</v>
      </c>
      <c r="BX85" s="73">
        <v>3234</v>
      </c>
      <c r="BY85" s="75">
        <v>1.106171E-3</v>
      </c>
      <c r="BZ85" s="75">
        <v>1.8963160000000001E-3</v>
      </c>
      <c r="CA85" s="72">
        <v>0</v>
      </c>
      <c r="CG85" s="76"/>
      <c r="CH85" s="77"/>
      <c r="CI85" s="78"/>
      <c r="CJ85" s="79"/>
      <c r="CO85" s="77"/>
    </row>
    <row r="86" spans="1:93" s="72" customFormat="1" x14ac:dyDescent="0.3">
      <c r="A86" s="72">
        <v>230</v>
      </c>
      <c r="B86" s="72">
        <v>5</v>
      </c>
      <c r="D86" s="72" t="s">
        <v>98</v>
      </c>
      <c r="E86" s="73">
        <v>23161</v>
      </c>
      <c r="F86" s="73">
        <v>339.15</v>
      </c>
      <c r="G86" s="73">
        <v>4567</v>
      </c>
      <c r="H86" s="73">
        <v>1452</v>
      </c>
      <c r="I86" s="73">
        <v>2461</v>
      </c>
      <c r="J86" s="73">
        <v>1450.9</v>
      </c>
      <c r="K86" s="73">
        <v>222.666666666667</v>
      </c>
      <c r="L86" s="73">
        <v>1329.6666666666699</v>
      </c>
      <c r="M86" s="73">
        <v>2471</v>
      </c>
      <c r="N86" s="73">
        <v>9523</v>
      </c>
      <c r="O86" s="73">
        <v>21700</v>
      </c>
      <c r="P86" s="73">
        <v>8560</v>
      </c>
      <c r="Q86" s="73">
        <v>1580.8</v>
      </c>
      <c r="R86" s="73">
        <v>6382</v>
      </c>
      <c r="S86" s="73">
        <v>6382</v>
      </c>
      <c r="T86" s="73">
        <v>209</v>
      </c>
      <c r="U86" s="73">
        <v>0</v>
      </c>
      <c r="V86" s="73">
        <v>165</v>
      </c>
      <c r="W86" s="73">
        <v>129</v>
      </c>
      <c r="X86" s="73">
        <v>37</v>
      </c>
      <c r="Y86" s="73">
        <v>10101</v>
      </c>
      <c r="Z86" s="73">
        <v>10101</v>
      </c>
      <c r="AA86" s="73">
        <v>0</v>
      </c>
      <c r="AB86" s="73">
        <v>0</v>
      </c>
      <c r="AC86" s="73">
        <v>2500</v>
      </c>
      <c r="AD86" s="73">
        <v>6838.3770000000004</v>
      </c>
      <c r="AE86" s="73">
        <v>0</v>
      </c>
      <c r="AF86" s="73">
        <v>615</v>
      </c>
      <c r="AG86" s="73">
        <v>2161.1310878470599</v>
      </c>
      <c r="AH86" s="73">
        <v>6</v>
      </c>
      <c r="AI86" s="73">
        <v>2257</v>
      </c>
      <c r="AJ86" s="73">
        <v>1</v>
      </c>
      <c r="AK86" s="73">
        <v>0</v>
      </c>
      <c r="AL86" s="73">
        <v>265</v>
      </c>
      <c r="AM86" s="73">
        <v>0</v>
      </c>
      <c r="AN86" s="73">
        <v>20</v>
      </c>
      <c r="AO86" s="73"/>
      <c r="AP86" s="73">
        <v>491</v>
      </c>
      <c r="AQ86" s="73">
        <v>6</v>
      </c>
      <c r="AR86" s="73">
        <v>394.21199999999999</v>
      </c>
      <c r="AS86" s="74">
        <v>130</v>
      </c>
      <c r="AT86" s="73">
        <v>43</v>
      </c>
      <c r="AU86" s="73">
        <v>5750.64</v>
      </c>
      <c r="AV86" s="73">
        <v>1519.6</v>
      </c>
      <c r="AW86" s="73">
        <v>325.67474102285098</v>
      </c>
      <c r="AX86" s="73">
        <v>203</v>
      </c>
      <c r="AY86" s="73">
        <v>76.6666666666667</v>
      </c>
      <c r="AZ86" s="73">
        <v>63.3333333333333</v>
      </c>
      <c r="BA86" s="73">
        <v>1107</v>
      </c>
      <c r="BB86" s="73">
        <v>351</v>
      </c>
      <c r="BC86" s="73">
        <v>3638.46207571688</v>
      </c>
      <c r="BD86" s="73">
        <v>0.25</v>
      </c>
      <c r="BE86" s="73">
        <v>18594</v>
      </c>
      <c r="BF86" s="73">
        <v>2617</v>
      </c>
      <c r="BG86" s="73">
        <v>498</v>
      </c>
      <c r="BH86" s="73">
        <v>476</v>
      </c>
      <c r="BI86" s="73">
        <v>445</v>
      </c>
      <c r="BJ86" s="73">
        <v>216</v>
      </c>
      <c r="BK86" s="73">
        <v>228.53003663003699</v>
      </c>
      <c r="BL86" s="73">
        <v>132.29174339174301</v>
      </c>
      <c r="BM86" s="73">
        <v>45.533640233640199</v>
      </c>
      <c r="BN86" s="73">
        <v>779.7491</v>
      </c>
      <c r="BO86" s="73">
        <v>451.38209999999998</v>
      </c>
      <c r="BP86" s="73">
        <v>155.36170000000001</v>
      </c>
      <c r="BQ86" s="73">
        <v>11907</v>
      </c>
      <c r="BR86" s="73">
        <v>5187</v>
      </c>
      <c r="BS86" s="73">
        <v>0</v>
      </c>
      <c r="BT86" s="73">
        <v>3</v>
      </c>
      <c r="BU86" s="73">
        <v>129</v>
      </c>
      <c r="BV86" s="73">
        <v>37</v>
      </c>
      <c r="BW86" s="73">
        <v>9</v>
      </c>
      <c r="BX86" s="73">
        <v>579</v>
      </c>
      <c r="BY86" s="75">
        <v>3.3823700000000002E-4</v>
      </c>
      <c r="BZ86" s="75">
        <v>1.12794E-4</v>
      </c>
      <c r="CA86" s="72">
        <v>579</v>
      </c>
      <c r="CG86" s="76"/>
      <c r="CH86" s="77"/>
      <c r="CI86" s="78"/>
      <c r="CJ86" s="79"/>
      <c r="CO86" s="77"/>
    </row>
    <row r="87" spans="1:93" s="72" customFormat="1" x14ac:dyDescent="0.3">
      <c r="A87" s="72">
        <v>232</v>
      </c>
      <c r="B87" s="72">
        <v>5</v>
      </c>
      <c r="D87" s="72" t="s">
        <v>102</v>
      </c>
      <c r="E87" s="73">
        <v>33178</v>
      </c>
      <c r="F87" s="73">
        <v>481.6</v>
      </c>
      <c r="G87" s="73">
        <v>8454</v>
      </c>
      <c r="H87" s="73">
        <v>2770</v>
      </c>
      <c r="I87" s="73">
        <v>4133</v>
      </c>
      <c r="J87" s="73">
        <v>2578.1</v>
      </c>
      <c r="K87" s="73">
        <v>403</v>
      </c>
      <c r="L87" s="73">
        <v>2098</v>
      </c>
      <c r="M87" s="73">
        <v>4334</v>
      </c>
      <c r="N87" s="73">
        <v>14761</v>
      </c>
      <c r="O87" s="73">
        <v>30270</v>
      </c>
      <c r="P87" s="73">
        <v>13610</v>
      </c>
      <c r="Q87" s="73">
        <v>790.4</v>
      </c>
      <c r="R87" s="73">
        <v>15609</v>
      </c>
      <c r="S87" s="73">
        <v>15609</v>
      </c>
      <c r="T87" s="73">
        <v>128</v>
      </c>
      <c r="U87" s="73">
        <v>0</v>
      </c>
      <c r="V87" s="73">
        <v>294</v>
      </c>
      <c r="W87" s="73">
        <v>182</v>
      </c>
      <c r="X87" s="73">
        <v>112</v>
      </c>
      <c r="Y87" s="73">
        <v>15549</v>
      </c>
      <c r="Z87" s="73">
        <v>15549</v>
      </c>
      <c r="AA87" s="73">
        <v>0</v>
      </c>
      <c r="AB87" s="73">
        <v>0</v>
      </c>
      <c r="AC87" s="73">
        <v>0</v>
      </c>
      <c r="AD87" s="73">
        <v>11661.75</v>
      </c>
      <c r="AE87" s="73">
        <v>0</v>
      </c>
      <c r="AF87" s="73">
        <v>1655</v>
      </c>
      <c r="AG87" s="73">
        <v>3489.2031518078402</v>
      </c>
      <c r="AH87" s="73">
        <v>14</v>
      </c>
      <c r="AI87" s="73">
        <v>3632</v>
      </c>
      <c r="AJ87" s="73">
        <v>1</v>
      </c>
      <c r="AK87" s="73">
        <v>0</v>
      </c>
      <c r="AL87" s="73">
        <v>1345</v>
      </c>
      <c r="AM87" s="73">
        <v>0</v>
      </c>
      <c r="AN87" s="73">
        <v>37</v>
      </c>
      <c r="AO87" s="73"/>
      <c r="AP87" s="73">
        <v>802</v>
      </c>
      <c r="AQ87" s="73">
        <v>14</v>
      </c>
      <c r="AR87" s="73">
        <v>573.41999999999996</v>
      </c>
      <c r="AS87" s="74">
        <v>88</v>
      </c>
      <c r="AT87" s="73">
        <v>75</v>
      </c>
      <c r="AU87" s="73">
        <v>9948.4</v>
      </c>
      <c r="AV87" s="73">
        <v>2139.8000000000002</v>
      </c>
      <c r="AW87" s="73">
        <v>219.713864698647</v>
      </c>
      <c r="AX87" s="73">
        <v>287</v>
      </c>
      <c r="AY87" s="73">
        <v>130.333333333333</v>
      </c>
      <c r="AZ87" s="73">
        <v>99.6666666666667</v>
      </c>
      <c r="BA87" s="73">
        <v>1695</v>
      </c>
      <c r="BB87" s="73">
        <v>466</v>
      </c>
      <c r="BC87" s="73">
        <v>7059.6217468698196</v>
      </c>
      <c r="BD87" s="73">
        <v>0.84399999999999997</v>
      </c>
      <c r="BE87" s="73">
        <v>24724</v>
      </c>
      <c r="BF87" s="73">
        <v>4644</v>
      </c>
      <c r="BG87" s="73">
        <v>1040</v>
      </c>
      <c r="BH87" s="73">
        <v>839</v>
      </c>
      <c r="BI87" s="73">
        <v>796</v>
      </c>
      <c r="BJ87" s="73">
        <v>506</v>
      </c>
      <c r="BK87" s="73">
        <v>447.83896713615002</v>
      </c>
      <c r="BL87" s="73">
        <v>301.76487233905698</v>
      </c>
      <c r="BM87" s="73">
        <v>117.389851437391</v>
      </c>
      <c r="BN87" s="73">
        <v>1150.8960999999999</v>
      </c>
      <c r="BO87" s="73">
        <v>775.50199999999995</v>
      </c>
      <c r="BP87" s="73">
        <v>301.67880000000002</v>
      </c>
      <c r="BQ87" s="73">
        <v>25550</v>
      </c>
      <c r="BR87" s="73">
        <v>6036</v>
      </c>
      <c r="BS87" s="73">
        <v>0</v>
      </c>
      <c r="BT87" s="73">
        <v>4</v>
      </c>
      <c r="BU87" s="73">
        <v>182</v>
      </c>
      <c r="BV87" s="73">
        <v>112</v>
      </c>
      <c r="BW87" s="73">
        <v>0</v>
      </c>
      <c r="BX87" s="73">
        <v>604</v>
      </c>
      <c r="BY87" s="75">
        <v>5.4474500000000002E-4</v>
      </c>
      <c r="BZ87" s="75">
        <v>3.8825200000000001E-4</v>
      </c>
      <c r="CA87" s="72">
        <v>0</v>
      </c>
      <c r="CG87" s="76"/>
      <c r="CH87" s="77"/>
      <c r="CI87" s="78"/>
      <c r="CJ87" s="79"/>
      <c r="CO87" s="77"/>
    </row>
    <row r="88" spans="1:93" s="72" customFormat="1" x14ac:dyDescent="0.3">
      <c r="A88" s="72">
        <v>233</v>
      </c>
      <c r="B88" s="72">
        <v>5</v>
      </c>
      <c r="D88" s="72" t="s">
        <v>103</v>
      </c>
      <c r="E88" s="73">
        <v>27008</v>
      </c>
      <c r="F88" s="73">
        <v>498.05</v>
      </c>
      <c r="G88" s="73">
        <v>6314</v>
      </c>
      <c r="H88" s="73">
        <v>2124</v>
      </c>
      <c r="I88" s="73">
        <v>3378</v>
      </c>
      <c r="J88" s="73">
        <v>1860.4</v>
      </c>
      <c r="K88" s="73">
        <v>330.33333333333297</v>
      </c>
      <c r="L88" s="73">
        <v>2127.3333333333298</v>
      </c>
      <c r="M88" s="73">
        <v>3840</v>
      </c>
      <c r="N88" s="73">
        <v>12525</v>
      </c>
      <c r="O88" s="73">
        <v>26980</v>
      </c>
      <c r="P88" s="73">
        <v>16200</v>
      </c>
      <c r="Q88" s="73">
        <v>2086.4</v>
      </c>
      <c r="R88" s="73">
        <v>8562</v>
      </c>
      <c r="S88" s="73">
        <v>8562</v>
      </c>
      <c r="T88" s="73">
        <v>170</v>
      </c>
      <c r="U88" s="73">
        <v>0</v>
      </c>
      <c r="V88" s="73">
        <v>230</v>
      </c>
      <c r="W88" s="73">
        <v>193</v>
      </c>
      <c r="X88" s="73">
        <v>37</v>
      </c>
      <c r="Y88" s="73">
        <v>15176</v>
      </c>
      <c r="Z88" s="73">
        <v>15176</v>
      </c>
      <c r="AA88" s="73">
        <v>0</v>
      </c>
      <c r="AB88" s="73">
        <v>0</v>
      </c>
      <c r="AC88" s="73">
        <v>0</v>
      </c>
      <c r="AD88" s="73">
        <v>13825.335999999999</v>
      </c>
      <c r="AE88" s="73">
        <v>0</v>
      </c>
      <c r="AF88" s="73">
        <v>282</v>
      </c>
      <c r="AG88" s="73">
        <v>872.22354557947801</v>
      </c>
      <c r="AH88" s="73">
        <v>9</v>
      </c>
      <c r="AI88" s="73">
        <v>3200</v>
      </c>
      <c r="AJ88" s="73">
        <v>1</v>
      </c>
      <c r="AK88" s="73">
        <v>0</v>
      </c>
      <c r="AL88" s="73">
        <v>740</v>
      </c>
      <c r="AM88" s="73">
        <v>0</v>
      </c>
      <c r="AN88" s="73">
        <v>47</v>
      </c>
      <c r="AO88" s="73"/>
      <c r="AP88" s="73">
        <v>645</v>
      </c>
      <c r="AQ88" s="73">
        <v>9</v>
      </c>
      <c r="AR88" s="73">
        <v>430.10599999999999</v>
      </c>
      <c r="AS88" s="74">
        <v>63</v>
      </c>
      <c r="AT88" s="73">
        <v>46</v>
      </c>
      <c r="AU88" s="73">
        <v>7790.79</v>
      </c>
      <c r="AV88" s="73">
        <v>1832.51</v>
      </c>
      <c r="AW88" s="73">
        <v>232.84832967033</v>
      </c>
      <c r="AX88" s="73">
        <v>241</v>
      </c>
      <c r="AY88" s="73">
        <v>87.6666666666667</v>
      </c>
      <c r="AZ88" s="73">
        <v>64.6666666666667</v>
      </c>
      <c r="BA88" s="73">
        <v>1797</v>
      </c>
      <c r="BB88" s="73">
        <v>822</v>
      </c>
      <c r="BC88" s="73">
        <v>4776.5686320649302</v>
      </c>
      <c r="BD88" s="73">
        <v>0.624</v>
      </c>
      <c r="BE88" s="73">
        <v>20694</v>
      </c>
      <c r="BF88" s="73">
        <v>3423</v>
      </c>
      <c r="BG88" s="73">
        <v>767</v>
      </c>
      <c r="BH88" s="73">
        <v>682</v>
      </c>
      <c r="BI88" s="73">
        <v>584</v>
      </c>
      <c r="BJ88" s="73">
        <v>343</v>
      </c>
      <c r="BK88" s="73">
        <v>248.97683183974701</v>
      </c>
      <c r="BL88" s="73">
        <v>154.58384290985799</v>
      </c>
      <c r="BM88" s="73">
        <v>59.700500790722202</v>
      </c>
      <c r="BN88" s="73">
        <v>799.19849999999997</v>
      </c>
      <c r="BO88" s="73">
        <v>496.20350000000002</v>
      </c>
      <c r="BP88" s="73">
        <v>191.6345</v>
      </c>
      <c r="BQ88" s="73">
        <v>450229</v>
      </c>
      <c r="BR88" s="73">
        <v>5182</v>
      </c>
      <c r="BS88" s="73">
        <v>0</v>
      </c>
      <c r="BT88" s="73">
        <v>1</v>
      </c>
      <c r="BU88" s="73">
        <v>193</v>
      </c>
      <c r="BV88" s="73">
        <v>37</v>
      </c>
      <c r="BW88" s="73">
        <v>0</v>
      </c>
      <c r="BX88" s="73">
        <v>645</v>
      </c>
      <c r="BY88" s="75">
        <v>2.2730600000000001E-4</v>
      </c>
      <c r="BZ88" s="75">
        <v>1.7026500000000001E-4</v>
      </c>
      <c r="CA88" s="72">
        <v>0</v>
      </c>
      <c r="CG88" s="76"/>
      <c r="CH88" s="77"/>
      <c r="CI88" s="78"/>
      <c r="CJ88" s="79"/>
      <c r="CO88" s="77"/>
    </row>
    <row r="89" spans="1:93" s="72" customFormat="1" x14ac:dyDescent="0.3">
      <c r="A89" s="72">
        <v>243</v>
      </c>
      <c r="B89" s="72">
        <v>5</v>
      </c>
      <c r="D89" s="72" t="s">
        <v>124</v>
      </c>
      <c r="E89" s="73">
        <v>48414</v>
      </c>
      <c r="F89" s="73">
        <v>691.95</v>
      </c>
      <c r="G89" s="73">
        <v>8931</v>
      </c>
      <c r="H89" s="73">
        <v>2750</v>
      </c>
      <c r="I89" s="73">
        <v>5861</v>
      </c>
      <c r="J89" s="73">
        <v>3734.3</v>
      </c>
      <c r="K89" s="73">
        <v>832.33333333333303</v>
      </c>
      <c r="L89" s="73">
        <v>3377.3333333333298</v>
      </c>
      <c r="M89" s="73">
        <v>6781</v>
      </c>
      <c r="N89" s="73">
        <v>21404</v>
      </c>
      <c r="O89" s="73">
        <v>51810</v>
      </c>
      <c r="P89" s="73">
        <v>48180</v>
      </c>
      <c r="Q89" s="73">
        <v>3018.4</v>
      </c>
      <c r="R89" s="73">
        <v>3895</v>
      </c>
      <c r="S89" s="73">
        <v>3895</v>
      </c>
      <c r="T89" s="73">
        <v>932</v>
      </c>
      <c r="U89" s="73">
        <v>0</v>
      </c>
      <c r="V89" s="73">
        <v>286</v>
      </c>
      <c r="W89" s="73">
        <v>254</v>
      </c>
      <c r="X89" s="73">
        <v>33</v>
      </c>
      <c r="Y89" s="73">
        <v>21267</v>
      </c>
      <c r="Z89" s="73">
        <v>21267</v>
      </c>
      <c r="AA89" s="73">
        <v>0</v>
      </c>
      <c r="AB89" s="73">
        <v>0</v>
      </c>
      <c r="AC89" s="73">
        <v>1650</v>
      </c>
      <c r="AD89" s="73">
        <v>32857.514999999999</v>
      </c>
      <c r="AE89" s="73">
        <v>0</v>
      </c>
      <c r="AF89" s="73">
        <v>726</v>
      </c>
      <c r="AG89" s="73">
        <v>7281.6581727781204</v>
      </c>
      <c r="AH89" s="73">
        <v>2</v>
      </c>
      <c r="AI89" s="73">
        <v>5175</v>
      </c>
      <c r="AJ89" s="73">
        <v>1</v>
      </c>
      <c r="AK89" s="73">
        <v>0</v>
      </c>
      <c r="AL89" s="73">
        <v>4365</v>
      </c>
      <c r="AM89" s="73">
        <v>0</v>
      </c>
      <c r="AN89" s="73">
        <v>62</v>
      </c>
      <c r="AO89" s="73"/>
      <c r="AP89" s="73">
        <v>1487</v>
      </c>
      <c r="AQ89" s="73">
        <v>2</v>
      </c>
      <c r="AR89" s="73">
        <v>1136.761</v>
      </c>
      <c r="AS89" s="74">
        <v>161</v>
      </c>
      <c r="AT89" s="73">
        <v>197</v>
      </c>
      <c r="AU89" s="73">
        <v>13550.46</v>
      </c>
      <c r="AV89" s="73">
        <v>3458.7</v>
      </c>
      <c r="AW89" s="73">
        <v>574.17874293858495</v>
      </c>
      <c r="AX89" s="73">
        <v>589</v>
      </c>
      <c r="AY89" s="73">
        <v>255.333333333333</v>
      </c>
      <c r="AZ89" s="73">
        <v>206.333333333333</v>
      </c>
      <c r="BA89" s="73">
        <v>2545</v>
      </c>
      <c r="BB89" s="73">
        <v>717</v>
      </c>
      <c r="BC89" s="73">
        <v>8465.94304281121</v>
      </c>
      <c r="BD89" s="73">
        <v>1.7490000000000001</v>
      </c>
      <c r="BE89" s="73">
        <v>39483</v>
      </c>
      <c r="BF89" s="73">
        <v>5184</v>
      </c>
      <c r="BG89" s="73">
        <v>997</v>
      </c>
      <c r="BH89" s="73">
        <v>1102</v>
      </c>
      <c r="BI89" s="73">
        <v>945</v>
      </c>
      <c r="BJ89" s="73">
        <v>532</v>
      </c>
      <c r="BK89" s="73">
        <v>552.05902101847903</v>
      </c>
      <c r="BL89" s="73">
        <v>325.19507217755199</v>
      </c>
      <c r="BM89" s="73">
        <v>125.196590962524</v>
      </c>
      <c r="BN89" s="73">
        <v>1449.6984</v>
      </c>
      <c r="BO89" s="73">
        <v>853.95719999999994</v>
      </c>
      <c r="BP89" s="73">
        <v>328.76429999999999</v>
      </c>
      <c r="BQ89" s="73">
        <v>36543</v>
      </c>
      <c r="BR89" s="73">
        <v>10429</v>
      </c>
      <c r="BS89" s="73">
        <v>0</v>
      </c>
      <c r="BT89" s="73">
        <v>1</v>
      </c>
      <c r="BU89" s="73">
        <v>254</v>
      </c>
      <c r="BV89" s="73">
        <v>33</v>
      </c>
      <c r="BW89" s="73">
        <v>19</v>
      </c>
      <c r="BX89" s="73">
        <v>1443</v>
      </c>
      <c r="BY89" s="75">
        <v>4.2419799999999998E-4</v>
      </c>
      <c r="BZ89" s="75">
        <v>5.6964699999999995E-4</v>
      </c>
      <c r="CA89" s="72">
        <v>1443</v>
      </c>
      <c r="CG89" s="76"/>
      <c r="CH89" s="77"/>
      <c r="CI89" s="78"/>
      <c r="CJ89" s="79"/>
      <c r="CO89" s="77"/>
    </row>
    <row r="90" spans="1:93" s="72" customFormat="1" x14ac:dyDescent="0.3">
      <c r="A90" s="72">
        <v>244</v>
      </c>
      <c r="B90" s="72">
        <v>5</v>
      </c>
      <c r="D90" s="72" t="s">
        <v>127</v>
      </c>
      <c r="E90" s="73">
        <v>12209</v>
      </c>
      <c r="F90" s="73">
        <v>97.3</v>
      </c>
      <c r="G90" s="73">
        <v>2717</v>
      </c>
      <c r="H90" s="73">
        <v>901</v>
      </c>
      <c r="I90" s="73">
        <v>1346</v>
      </c>
      <c r="J90" s="73">
        <v>805.2</v>
      </c>
      <c r="K90" s="73">
        <v>105</v>
      </c>
      <c r="L90" s="73">
        <v>560</v>
      </c>
      <c r="M90" s="73">
        <v>1484</v>
      </c>
      <c r="N90" s="73">
        <v>5213</v>
      </c>
      <c r="O90" s="73">
        <v>10020</v>
      </c>
      <c r="P90" s="73">
        <v>3080</v>
      </c>
      <c r="Q90" s="73">
        <v>0</v>
      </c>
      <c r="R90" s="73">
        <v>2308</v>
      </c>
      <c r="S90" s="73">
        <v>2308</v>
      </c>
      <c r="T90" s="73">
        <v>108</v>
      </c>
      <c r="U90" s="73">
        <v>0</v>
      </c>
      <c r="V90" s="73">
        <v>77</v>
      </c>
      <c r="W90" s="73">
        <v>65</v>
      </c>
      <c r="X90" s="73">
        <v>12</v>
      </c>
      <c r="Y90" s="73">
        <v>5408</v>
      </c>
      <c r="Z90" s="73">
        <v>5408</v>
      </c>
      <c r="AA90" s="73">
        <v>0</v>
      </c>
      <c r="AB90" s="73">
        <v>0</v>
      </c>
      <c r="AC90" s="73">
        <v>1000</v>
      </c>
      <c r="AD90" s="73">
        <v>4439.9679999999998</v>
      </c>
      <c r="AE90" s="73">
        <v>0</v>
      </c>
      <c r="AF90" s="73">
        <v>621</v>
      </c>
      <c r="AG90" s="73">
        <v>3138.1576986754999</v>
      </c>
      <c r="AH90" s="73">
        <v>2</v>
      </c>
      <c r="AI90" s="73">
        <v>1258</v>
      </c>
      <c r="AJ90" s="73">
        <v>1</v>
      </c>
      <c r="AK90" s="73">
        <v>0</v>
      </c>
      <c r="AL90" s="73">
        <v>175</v>
      </c>
      <c r="AM90" s="73">
        <v>0</v>
      </c>
      <c r="AN90" s="73">
        <v>12</v>
      </c>
      <c r="AO90" s="73"/>
      <c r="AP90" s="73">
        <v>266</v>
      </c>
      <c r="AQ90" s="73">
        <v>2</v>
      </c>
      <c r="AR90" s="73">
        <v>207.84899999999999</v>
      </c>
      <c r="AS90" s="74">
        <v>28</v>
      </c>
      <c r="AT90" s="73">
        <v>21</v>
      </c>
      <c r="AU90" s="73">
        <v>3660.48</v>
      </c>
      <c r="AV90" s="73">
        <v>934.32</v>
      </c>
      <c r="AW90" s="73">
        <v>111.463057507987</v>
      </c>
      <c r="AX90" s="73">
        <v>116</v>
      </c>
      <c r="AY90" s="73">
        <v>29</v>
      </c>
      <c r="AZ90" s="73">
        <v>18.3333333333333</v>
      </c>
      <c r="BA90" s="73">
        <v>455</v>
      </c>
      <c r="BB90" s="73">
        <v>121</v>
      </c>
      <c r="BC90" s="73">
        <v>1971.0519313234199</v>
      </c>
      <c r="BD90" s="73">
        <v>9.9000000000000005E-2</v>
      </c>
      <c r="BE90" s="73">
        <v>9492</v>
      </c>
      <c r="BF90" s="73">
        <v>1498</v>
      </c>
      <c r="BG90" s="73">
        <v>318</v>
      </c>
      <c r="BH90" s="73">
        <v>262</v>
      </c>
      <c r="BI90" s="73">
        <v>286</v>
      </c>
      <c r="BJ90" s="73">
        <v>171</v>
      </c>
      <c r="BK90" s="73">
        <v>137.872633136095</v>
      </c>
      <c r="BL90" s="73">
        <v>88.887647928994099</v>
      </c>
      <c r="BM90" s="73">
        <v>33.798150887574003</v>
      </c>
      <c r="BN90" s="73">
        <v>374.19659999999999</v>
      </c>
      <c r="BO90" s="73">
        <v>241.24770000000001</v>
      </c>
      <c r="BP90" s="73">
        <v>91.730699999999999</v>
      </c>
      <c r="BQ90" s="73">
        <v>0</v>
      </c>
      <c r="BR90" s="73">
        <v>2631</v>
      </c>
      <c r="BS90" s="73">
        <v>0</v>
      </c>
      <c r="BT90" s="73">
        <v>1</v>
      </c>
      <c r="BU90" s="73">
        <v>65</v>
      </c>
      <c r="BV90" s="73">
        <v>12</v>
      </c>
      <c r="BW90" s="73">
        <v>7</v>
      </c>
      <c r="BX90" s="73">
        <v>652</v>
      </c>
      <c r="BY90" s="75">
        <v>2.59323E-4</v>
      </c>
      <c r="BZ90" s="75">
        <v>1.18373E-4</v>
      </c>
      <c r="CA90" s="72">
        <v>652</v>
      </c>
      <c r="CG90" s="76"/>
      <c r="CH90" s="77"/>
      <c r="CI90" s="78"/>
      <c r="CJ90" s="79"/>
      <c r="CO90" s="77"/>
    </row>
    <row r="91" spans="1:93" s="72" customFormat="1" x14ac:dyDescent="0.3">
      <c r="A91" s="72">
        <v>246</v>
      </c>
      <c r="B91" s="72">
        <v>5</v>
      </c>
      <c r="D91" s="72" t="s">
        <v>130</v>
      </c>
      <c r="E91" s="73">
        <v>18589</v>
      </c>
      <c r="F91" s="73">
        <v>197.05</v>
      </c>
      <c r="G91" s="73">
        <v>4402</v>
      </c>
      <c r="H91" s="73">
        <v>1439</v>
      </c>
      <c r="I91" s="73">
        <v>2144</v>
      </c>
      <c r="J91" s="73">
        <v>1333.5</v>
      </c>
      <c r="K91" s="73">
        <v>162.666666666667</v>
      </c>
      <c r="L91" s="73">
        <v>995.66666666666697</v>
      </c>
      <c r="M91" s="73">
        <v>2017</v>
      </c>
      <c r="N91" s="73">
        <v>7964</v>
      </c>
      <c r="O91" s="73">
        <v>16430</v>
      </c>
      <c r="P91" s="73">
        <v>5510</v>
      </c>
      <c r="Q91" s="73">
        <v>752.8</v>
      </c>
      <c r="R91" s="73">
        <v>7854</v>
      </c>
      <c r="S91" s="73">
        <v>7854</v>
      </c>
      <c r="T91" s="73">
        <v>188</v>
      </c>
      <c r="U91" s="73">
        <v>0</v>
      </c>
      <c r="V91" s="73">
        <v>154</v>
      </c>
      <c r="W91" s="73">
        <v>106</v>
      </c>
      <c r="X91" s="73">
        <v>49</v>
      </c>
      <c r="Y91" s="73">
        <v>8105</v>
      </c>
      <c r="Z91" s="73">
        <v>8105</v>
      </c>
      <c r="AA91" s="73">
        <v>0</v>
      </c>
      <c r="AB91" s="73">
        <v>0</v>
      </c>
      <c r="AC91" s="73">
        <v>0</v>
      </c>
      <c r="AD91" s="73">
        <v>4968.3649999999998</v>
      </c>
      <c r="AE91" s="73">
        <v>0</v>
      </c>
      <c r="AF91" s="73">
        <v>1504</v>
      </c>
      <c r="AG91" s="73">
        <v>3476.4804774931599</v>
      </c>
      <c r="AH91" s="73">
        <v>8</v>
      </c>
      <c r="AI91" s="73">
        <v>1802</v>
      </c>
      <c r="AJ91" s="73">
        <v>1</v>
      </c>
      <c r="AK91" s="73">
        <v>0</v>
      </c>
      <c r="AL91" s="73">
        <v>225</v>
      </c>
      <c r="AM91" s="73">
        <v>0</v>
      </c>
      <c r="AN91" s="73">
        <v>30</v>
      </c>
      <c r="AO91" s="73"/>
      <c r="AP91" s="73">
        <v>384</v>
      </c>
      <c r="AQ91" s="73">
        <v>8</v>
      </c>
      <c r="AR91" s="73">
        <v>274.8</v>
      </c>
      <c r="AS91" s="74">
        <v>74</v>
      </c>
      <c r="AT91" s="73">
        <v>26</v>
      </c>
      <c r="AU91" s="73">
        <v>5292.3</v>
      </c>
      <c r="AV91" s="73">
        <v>1240.32</v>
      </c>
      <c r="AW91" s="73">
        <v>143.15959712230199</v>
      </c>
      <c r="AX91" s="73">
        <v>163</v>
      </c>
      <c r="AY91" s="73">
        <v>53.3333333333333</v>
      </c>
      <c r="AZ91" s="73">
        <v>38</v>
      </c>
      <c r="BA91" s="73">
        <v>833</v>
      </c>
      <c r="BB91" s="73">
        <v>187</v>
      </c>
      <c r="BC91" s="73">
        <v>3550.6934498004998</v>
      </c>
      <c r="BD91" s="73">
        <v>0.14499999999999999</v>
      </c>
      <c r="BE91" s="73">
        <v>14187</v>
      </c>
      <c r="BF91" s="73">
        <v>2458</v>
      </c>
      <c r="BG91" s="73">
        <v>505</v>
      </c>
      <c r="BH91" s="73">
        <v>378</v>
      </c>
      <c r="BI91" s="73">
        <v>415</v>
      </c>
      <c r="BJ91" s="73">
        <v>227</v>
      </c>
      <c r="BK91" s="73">
        <v>236.09777914867399</v>
      </c>
      <c r="BL91" s="73">
        <v>152.188463911166</v>
      </c>
      <c r="BM91" s="73">
        <v>54.129734731647098</v>
      </c>
      <c r="BN91" s="73">
        <v>627.8125</v>
      </c>
      <c r="BO91" s="73">
        <v>404.6875</v>
      </c>
      <c r="BP91" s="73">
        <v>143.9375</v>
      </c>
      <c r="BQ91" s="73">
        <v>32236</v>
      </c>
      <c r="BR91" s="73">
        <v>3664</v>
      </c>
      <c r="BS91" s="73">
        <v>0</v>
      </c>
      <c r="BT91" s="73">
        <v>2</v>
      </c>
      <c r="BU91" s="73">
        <v>106</v>
      </c>
      <c r="BV91" s="73">
        <v>49</v>
      </c>
      <c r="BW91" s="73">
        <v>0</v>
      </c>
      <c r="BX91" s="73">
        <v>0</v>
      </c>
      <c r="BY91" s="75">
        <v>3.13064E-4</v>
      </c>
      <c r="BZ91" s="75">
        <v>1.0768999999999999E-4</v>
      </c>
      <c r="CA91" s="72">
        <v>0</v>
      </c>
      <c r="CG91" s="76"/>
      <c r="CH91" s="77"/>
      <c r="CI91" s="78"/>
      <c r="CJ91" s="79"/>
      <c r="CO91" s="77"/>
    </row>
    <row r="92" spans="1:93" s="72" customFormat="1" x14ac:dyDescent="0.3">
      <c r="A92" s="72">
        <v>252</v>
      </c>
      <c r="B92" s="72">
        <v>5</v>
      </c>
      <c r="D92" s="72" t="s">
        <v>142</v>
      </c>
      <c r="E92" s="73">
        <v>16454</v>
      </c>
      <c r="F92" s="73">
        <v>159.6</v>
      </c>
      <c r="G92" s="73">
        <v>3963</v>
      </c>
      <c r="H92" s="73">
        <v>1354</v>
      </c>
      <c r="I92" s="73">
        <v>1767</v>
      </c>
      <c r="J92" s="73">
        <v>1024.5999999999999</v>
      </c>
      <c r="K92" s="73">
        <v>235.333333333333</v>
      </c>
      <c r="L92" s="73">
        <v>934.33333333333303</v>
      </c>
      <c r="M92" s="73">
        <v>2212</v>
      </c>
      <c r="N92" s="73">
        <v>7372</v>
      </c>
      <c r="O92" s="73">
        <v>13450</v>
      </c>
      <c r="P92" s="73">
        <v>3470</v>
      </c>
      <c r="Q92" s="73">
        <v>0</v>
      </c>
      <c r="R92" s="73">
        <v>3970</v>
      </c>
      <c r="S92" s="73">
        <v>3970</v>
      </c>
      <c r="T92" s="73">
        <v>184</v>
      </c>
      <c r="U92" s="73">
        <v>0</v>
      </c>
      <c r="V92" s="73">
        <v>124</v>
      </c>
      <c r="W92" s="73">
        <v>91</v>
      </c>
      <c r="X92" s="73">
        <v>33</v>
      </c>
      <c r="Y92" s="73">
        <v>7424</v>
      </c>
      <c r="Z92" s="73">
        <v>7424</v>
      </c>
      <c r="AA92" s="73">
        <v>0</v>
      </c>
      <c r="AB92" s="73">
        <v>0</v>
      </c>
      <c r="AC92" s="73">
        <v>0</v>
      </c>
      <c r="AD92" s="73">
        <v>5931.7759999999998</v>
      </c>
      <c r="AE92" s="73">
        <v>0</v>
      </c>
      <c r="AF92" s="73">
        <v>667</v>
      </c>
      <c r="AG92" s="73">
        <v>2641.9879634087602</v>
      </c>
      <c r="AH92" s="73">
        <v>4</v>
      </c>
      <c r="AI92" s="73">
        <v>1899</v>
      </c>
      <c r="AJ92" s="73">
        <v>1</v>
      </c>
      <c r="AK92" s="73">
        <v>0</v>
      </c>
      <c r="AL92" s="73">
        <v>355</v>
      </c>
      <c r="AM92" s="73">
        <v>0</v>
      </c>
      <c r="AN92" s="73">
        <v>7</v>
      </c>
      <c r="AO92" s="73"/>
      <c r="AP92" s="73">
        <v>452</v>
      </c>
      <c r="AQ92" s="73">
        <v>4</v>
      </c>
      <c r="AR92" s="73">
        <v>224.072</v>
      </c>
      <c r="AS92" s="74">
        <v>15</v>
      </c>
      <c r="AT92" s="73">
        <v>14</v>
      </c>
      <c r="AU92" s="73">
        <v>5644.55</v>
      </c>
      <c r="AV92" s="73">
        <v>1313.62</v>
      </c>
      <c r="AW92" s="73">
        <v>91.510502758077195</v>
      </c>
      <c r="AX92" s="73">
        <v>165</v>
      </c>
      <c r="AY92" s="73">
        <v>60</v>
      </c>
      <c r="AZ92" s="73">
        <v>54.6666666666667</v>
      </c>
      <c r="BA92" s="73">
        <v>699</v>
      </c>
      <c r="BB92" s="73">
        <v>232</v>
      </c>
      <c r="BC92" s="73">
        <v>2716.3971078490799</v>
      </c>
      <c r="BD92" s="73">
        <v>0.432</v>
      </c>
      <c r="BE92" s="73">
        <v>12491</v>
      </c>
      <c r="BF92" s="73">
        <v>2167</v>
      </c>
      <c r="BG92" s="73">
        <v>442</v>
      </c>
      <c r="BH92" s="73">
        <v>409</v>
      </c>
      <c r="BI92" s="73">
        <v>433</v>
      </c>
      <c r="BJ92" s="73">
        <v>203</v>
      </c>
      <c r="BK92" s="73">
        <v>180.65751616379299</v>
      </c>
      <c r="BL92" s="73">
        <v>125.728798491379</v>
      </c>
      <c r="BM92" s="73">
        <v>40.4374730603448</v>
      </c>
      <c r="BN92" s="73">
        <v>441.65660000000003</v>
      </c>
      <c r="BO92" s="73">
        <v>307.37139999999999</v>
      </c>
      <c r="BP92" s="73">
        <v>98.858199999999997</v>
      </c>
      <c r="BQ92" s="73">
        <v>14965</v>
      </c>
      <c r="BR92" s="73">
        <v>3028</v>
      </c>
      <c r="BS92" s="73">
        <v>0</v>
      </c>
      <c r="BT92" s="73">
        <v>2</v>
      </c>
      <c r="BU92" s="73">
        <v>91</v>
      </c>
      <c r="BV92" s="73">
        <v>33</v>
      </c>
      <c r="BW92" s="73">
        <v>0</v>
      </c>
      <c r="BX92" s="73">
        <v>0</v>
      </c>
      <c r="BY92" s="75">
        <v>8.7250999999999995E-5</v>
      </c>
      <c r="BZ92" s="75">
        <v>4.4721000000000001E-5</v>
      </c>
      <c r="CA92" s="72">
        <v>0</v>
      </c>
      <c r="CG92" s="76"/>
      <c r="CH92" s="77"/>
      <c r="CI92" s="78"/>
      <c r="CJ92" s="79"/>
      <c r="CO92" s="77"/>
    </row>
    <row r="93" spans="1:93" s="72" customFormat="1" x14ac:dyDescent="0.3">
      <c r="A93" s="72">
        <v>1705</v>
      </c>
      <c r="B93" s="72">
        <v>5</v>
      </c>
      <c r="D93" s="72" t="s">
        <v>179</v>
      </c>
      <c r="E93" s="73">
        <v>46601</v>
      </c>
      <c r="F93" s="73">
        <v>421.4</v>
      </c>
      <c r="G93" s="73">
        <v>10137</v>
      </c>
      <c r="H93" s="73">
        <v>3012</v>
      </c>
      <c r="I93" s="73">
        <v>5368</v>
      </c>
      <c r="J93" s="73">
        <v>3355.3</v>
      </c>
      <c r="K93" s="73">
        <v>491.33333333333297</v>
      </c>
      <c r="L93" s="73">
        <v>2577.3333333333298</v>
      </c>
      <c r="M93" s="73">
        <v>5367</v>
      </c>
      <c r="N93" s="73">
        <v>20204</v>
      </c>
      <c r="O93" s="73">
        <v>38850</v>
      </c>
      <c r="P93" s="73">
        <v>12730</v>
      </c>
      <c r="Q93" s="73">
        <v>1799.2</v>
      </c>
      <c r="R93" s="73">
        <v>6189</v>
      </c>
      <c r="S93" s="73">
        <v>6250.89</v>
      </c>
      <c r="T93" s="73">
        <v>725</v>
      </c>
      <c r="U93" s="73">
        <v>0</v>
      </c>
      <c r="V93" s="73">
        <v>298</v>
      </c>
      <c r="W93" s="73">
        <v>244</v>
      </c>
      <c r="X93" s="73">
        <v>54.54</v>
      </c>
      <c r="Y93" s="73">
        <v>20127</v>
      </c>
      <c r="Z93" s="73">
        <v>20127</v>
      </c>
      <c r="AA93" s="73">
        <v>0</v>
      </c>
      <c r="AB93" s="73">
        <v>0</v>
      </c>
      <c r="AC93" s="73">
        <v>0</v>
      </c>
      <c r="AD93" s="73">
        <v>19362.173999999999</v>
      </c>
      <c r="AE93" s="73">
        <v>0</v>
      </c>
      <c r="AF93" s="73">
        <v>2135.14</v>
      </c>
      <c r="AG93" s="73">
        <v>14445.5011888921</v>
      </c>
      <c r="AH93" s="73">
        <v>6.06</v>
      </c>
      <c r="AI93" s="73">
        <v>4692</v>
      </c>
      <c r="AJ93" s="73">
        <v>1</v>
      </c>
      <c r="AK93" s="73">
        <v>0</v>
      </c>
      <c r="AL93" s="73">
        <v>865</v>
      </c>
      <c r="AM93" s="73">
        <v>0</v>
      </c>
      <c r="AN93" s="73">
        <v>43</v>
      </c>
      <c r="AO93" s="73"/>
      <c r="AP93" s="73">
        <v>1328</v>
      </c>
      <c r="AQ93" s="73">
        <v>6</v>
      </c>
      <c r="AR93" s="73">
        <v>694.12</v>
      </c>
      <c r="AS93" s="74">
        <v>94</v>
      </c>
      <c r="AT93" s="73">
        <v>69</v>
      </c>
      <c r="AU93" s="73">
        <v>13332.08</v>
      </c>
      <c r="AV93" s="73">
        <v>3588.52</v>
      </c>
      <c r="AW93" s="73">
        <v>404.68533864541803</v>
      </c>
      <c r="AX93" s="73">
        <v>471</v>
      </c>
      <c r="AY93" s="73">
        <v>146.333333333333</v>
      </c>
      <c r="AZ93" s="73">
        <v>101</v>
      </c>
      <c r="BA93" s="73">
        <v>2086</v>
      </c>
      <c r="BB93" s="73">
        <v>553</v>
      </c>
      <c r="BC93" s="73">
        <v>8594.2371382463698</v>
      </c>
      <c r="BD93" s="73">
        <v>0.71299999999999997</v>
      </c>
      <c r="BE93" s="73">
        <v>36464</v>
      </c>
      <c r="BF93" s="73">
        <v>6161</v>
      </c>
      <c r="BG93" s="73">
        <v>964</v>
      </c>
      <c r="BH93" s="73">
        <v>1094</v>
      </c>
      <c r="BI93" s="73">
        <v>935</v>
      </c>
      <c r="BJ93" s="73">
        <v>483</v>
      </c>
      <c r="BK93" s="73">
        <v>605.14428379788399</v>
      </c>
      <c r="BL93" s="73">
        <v>332.74600288170097</v>
      </c>
      <c r="BM93" s="73">
        <v>110.026233417797</v>
      </c>
      <c r="BN93" s="73">
        <v>1602.2819999999999</v>
      </c>
      <c r="BO93" s="73">
        <v>881.03440000000001</v>
      </c>
      <c r="BP93" s="73">
        <v>291.32400000000001</v>
      </c>
      <c r="BQ93" s="73">
        <v>42932</v>
      </c>
      <c r="BR93" s="73">
        <v>9380</v>
      </c>
      <c r="BS93" s="73">
        <v>0</v>
      </c>
      <c r="BT93" s="73">
        <v>4</v>
      </c>
      <c r="BU93" s="73">
        <v>244</v>
      </c>
      <c r="BV93" s="73">
        <v>54</v>
      </c>
      <c r="BW93" s="73">
        <v>5</v>
      </c>
      <c r="BX93" s="73">
        <v>0</v>
      </c>
      <c r="BY93" s="75">
        <v>2.5615399999999997E-4</v>
      </c>
      <c r="BZ93" s="75">
        <v>2.4022599999999999E-4</v>
      </c>
      <c r="CA93" s="72">
        <v>0</v>
      </c>
      <c r="CG93" s="76"/>
      <c r="CH93" s="77"/>
      <c r="CI93" s="78"/>
      <c r="CJ93" s="79"/>
      <c r="CO93" s="77"/>
    </row>
    <row r="94" spans="1:93" s="72" customFormat="1" x14ac:dyDescent="0.3">
      <c r="A94" s="72">
        <v>262</v>
      </c>
      <c r="B94" s="72">
        <v>5</v>
      </c>
      <c r="D94" s="72" t="s">
        <v>181</v>
      </c>
      <c r="E94" s="73">
        <v>33729</v>
      </c>
      <c r="F94" s="73">
        <v>542.5</v>
      </c>
      <c r="G94" s="73">
        <v>9494</v>
      </c>
      <c r="H94" s="73">
        <v>3226</v>
      </c>
      <c r="I94" s="73">
        <v>4017</v>
      </c>
      <c r="J94" s="73">
        <v>2352.5</v>
      </c>
      <c r="K94" s="73">
        <v>405.66666666666703</v>
      </c>
      <c r="L94" s="73">
        <v>1782.6666666666699</v>
      </c>
      <c r="M94" s="73">
        <v>4536</v>
      </c>
      <c r="N94" s="73">
        <v>15495</v>
      </c>
      <c r="O94" s="73">
        <v>27770</v>
      </c>
      <c r="P94" s="73">
        <v>12160</v>
      </c>
      <c r="Q94" s="73">
        <v>1132.8</v>
      </c>
      <c r="R94" s="73">
        <v>21303</v>
      </c>
      <c r="S94" s="73">
        <v>21303</v>
      </c>
      <c r="T94" s="73">
        <v>291</v>
      </c>
      <c r="U94" s="73">
        <v>0</v>
      </c>
      <c r="V94" s="73">
        <v>378</v>
      </c>
      <c r="W94" s="73">
        <v>187</v>
      </c>
      <c r="X94" s="73">
        <v>192</v>
      </c>
      <c r="Y94" s="73">
        <v>16645</v>
      </c>
      <c r="Z94" s="73">
        <v>16645</v>
      </c>
      <c r="AA94" s="73">
        <v>0</v>
      </c>
      <c r="AB94" s="73">
        <v>0</v>
      </c>
      <c r="AC94" s="73">
        <v>0</v>
      </c>
      <c r="AD94" s="73">
        <v>9837.1949999999997</v>
      </c>
      <c r="AE94" s="73">
        <v>0</v>
      </c>
      <c r="AF94" s="73">
        <v>2770</v>
      </c>
      <c r="AG94" s="73">
        <v>4326.6337871631004</v>
      </c>
      <c r="AH94" s="73">
        <v>20</v>
      </c>
      <c r="AI94" s="73">
        <v>4469</v>
      </c>
      <c r="AJ94" s="73">
        <v>1</v>
      </c>
      <c r="AK94" s="73">
        <v>0</v>
      </c>
      <c r="AL94" s="73">
        <v>1050</v>
      </c>
      <c r="AM94" s="73">
        <v>0</v>
      </c>
      <c r="AN94" s="73">
        <v>34</v>
      </c>
      <c r="AO94" s="73"/>
      <c r="AP94" s="73">
        <v>735</v>
      </c>
      <c r="AQ94" s="73">
        <v>20</v>
      </c>
      <c r="AR94" s="73">
        <v>543.33000000000004</v>
      </c>
      <c r="AS94" s="74">
        <v>63</v>
      </c>
      <c r="AT94" s="73">
        <v>45</v>
      </c>
      <c r="AU94" s="73">
        <v>11385.99</v>
      </c>
      <c r="AV94" s="73">
        <v>2371.77</v>
      </c>
      <c r="AW94" s="73">
        <v>150.50456376842601</v>
      </c>
      <c r="AX94" s="73">
        <v>285</v>
      </c>
      <c r="AY94" s="73">
        <v>113.666666666667</v>
      </c>
      <c r="AZ94" s="73">
        <v>91.3333333333333</v>
      </c>
      <c r="BA94" s="73">
        <v>1377</v>
      </c>
      <c r="BB94" s="73">
        <v>411</v>
      </c>
      <c r="BC94" s="73">
        <v>6119.4186305448002</v>
      </c>
      <c r="BD94" s="73">
        <v>0.83</v>
      </c>
      <c r="BE94" s="73">
        <v>24235</v>
      </c>
      <c r="BF94" s="73">
        <v>5066</v>
      </c>
      <c r="BG94" s="73">
        <v>1202</v>
      </c>
      <c r="BH94" s="73">
        <v>896</v>
      </c>
      <c r="BI94" s="73">
        <v>964</v>
      </c>
      <c r="BJ94" s="73">
        <v>591</v>
      </c>
      <c r="BK94" s="73">
        <v>419.76118954640998</v>
      </c>
      <c r="BL94" s="73">
        <v>297.08350856112901</v>
      </c>
      <c r="BM94" s="73">
        <v>117.731000300391</v>
      </c>
      <c r="BN94" s="73">
        <v>1068.0119999999999</v>
      </c>
      <c r="BO94" s="73">
        <v>755.87919999999997</v>
      </c>
      <c r="BP94" s="73">
        <v>299.54680000000002</v>
      </c>
      <c r="BQ94" s="73">
        <v>84565</v>
      </c>
      <c r="BR94" s="73">
        <v>6037</v>
      </c>
      <c r="BS94" s="73">
        <v>0</v>
      </c>
      <c r="BT94" s="73">
        <v>6</v>
      </c>
      <c r="BU94" s="73">
        <v>187</v>
      </c>
      <c r="BV94" s="73">
        <v>192</v>
      </c>
      <c r="BW94" s="73">
        <v>7</v>
      </c>
      <c r="BX94" s="73">
        <v>1361</v>
      </c>
      <c r="BY94" s="75">
        <v>5.8622500000000001E-4</v>
      </c>
      <c r="BZ94" s="75">
        <v>1.8063199999999999E-4</v>
      </c>
      <c r="CA94" s="72">
        <v>1361</v>
      </c>
      <c r="CG94" s="76"/>
      <c r="CH94" s="77"/>
      <c r="CI94" s="78"/>
      <c r="CJ94" s="79"/>
      <c r="CO94" s="77"/>
    </row>
    <row r="95" spans="1:93" s="72" customFormat="1" x14ac:dyDescent="0.3">
      <c r="A95" s="72">
        <v>263</v>
      </c>
      <c r="B95" s="72">
        <v>5</v>
      </c>
      <c r="D95" s="72" t="s">
        <v>185</v>
      </c>
      <c r="E95" s="73">
        <v>25030</v>
      </c>
      <c r="F95" s="73">
        <v>366.8</v>
      </c>
      <c r="G95" s="73">
        <v>4747</v>
      </c>
      <c r="H95" s="73">
        <v>1376</v>
      </c>
      <c r="I95" s="73">
        <v>2799</v>
      </c>
      <c r="J95" s="73">
        <v>1760.7</v>
      </c>
      <c r="K95" s="73">
        <v>225.666666666667</v>
      </c>
      <c r="L95" s="73">
        <v>1251.6666666666699</v>
      </c>
      <c r="M95" s="73">
        <v>3206</v>
      </c>
      <c r="N95" s="73">
        <v>10800</v>
      </c>
      <c r="O95" s="73">
        <v>18110</v>
      </c>
      <c r="P95" s="73">
        <v>1670</v>
      </c>
      <c r="Q95" s="73">
        <v>0</v>
      </c>
      <c r="R95" s="73">
        <v>6586</v>
      </c>
      <c r="S95" s="73">
        <v>6981.16</v>
      </c>
      <c r="T95" s="73">
        <v>960</v>
      </c>
      <c r="U95" s="73">
        <v>0</v>
      </c>
      <c r="V95" s="73">
        <v>279</v>
      </c>
      <c r="W95" s="73">
        <v>186.9</v>
      </c>
      <c r="X95" s="73">
        <v>107.06</v>
      </c>
      <c r="Y95" s="73">
        <v>10383</v>
      </c>
      <c r="Z95" s="73">
        <v>10902.15</v>
      </c>
      <c r="AA95" s="73">
        <v>0</v>
      </c>
      <c r="AB95" s="73">
        <v>0</v>
      </c>
      <c r="AC95" s="73">
        <v>0</v>
      </c>
      <c r="AD95" s="73">
        <v>4994.223</v>
      </c>
      <c r="AE95" s="73">
        <v>0</v>
      </c>
      <c r="AF95" s="73">
        <v>2276.88</v>
      </c>
      <c r="AG95" s="73">
        <v>7742.2506758547597</v>
      </c>
      <c r="AH95" s="73">
        <v>14.84</v>
      </c>
      <c r="AI95" s="73">
        <v>3698</v>
      </c>
      <c r="AJ95" s="73">
        <v>1</v>
      </c>
      <c r="AK95" s="73">
        <v>0</v>
      </c>
      <c r="AL95" s="73">
        <v>500</v>
      </c>
      <c r="AM95" s="73">
        <v>0</v>
      </c>
      <c r="AN95" s="73">
        <v>21</v>
      </c>
      <c r="AO95" s="73"/>
      <c r="AP95" s="73">
        <v>641</v>
      </c>
      <c r="AQ95" s="73">
        <v>14</v>
      </c>
      <c r="AR95" s="73">
        <v>388.476</v>
      </c>
      <c r="AS95" s="74">
        <v>103</v>
      </c>
      <c r="AT95" s="73">
        <v>66</v>
      </c>
      <c r="AU95" s="73">
        <v>7519.61</v>
      </c>
      <c r="AV95" s="73">
        <v>1877.4</v>
      </c>
      <c r="AW95" s="73">
        <v>168.681481108312</v>
      </c>
      <c r="AX95" s="73">
        <v>254</v>
      </c>
      <c r="AY95" s="73">
        <v>69.3333333333333</v>
      </c>
      <c r="AZ95" s="73">
        <v>59</v>
      </c>
      <c r="BA95" s="73">
        <v>1026</v>
      </c>
      <c r="BB95" s="73">
        <v>190</v>
      </c>
      <c r="BC95" s="73">
        <v>3869.9443243024298</v>
      </c>
      <c r="BD95" s="73">
        <v>0.13100000000000001</v>
      </c>
      <c r="BE95" s="73">
        <v>20283</v>
      </c>
      <c r="BF95" s="73">
        <v>2907</v>
      </c>
      <c r="BG95" s="73">
        <v>464</v>
      </c>
      <c r="BH95" s="73">
        <v>526</v>
      </c>
      <c r="BI95" s="73">
        <v>426</v>
      </c>
      <c r="BJ95" s="73">
        <v>225</v>
      </c>
      <c r="BK95" s="73">
        <v>291.83903496099401</v>
      </c>
      <c r="BL95" s="73">
        <v>157.53542328806699</v>
      </c>
      <c r="BM95" s="73">
        <v>52.737908119040704</v>
      </c>
      <c r="BN95" s="73">
        <v>720.58270000000005</v>
      </c>
      <c r="BO95" s="73">
        <v>388.97230000000002</v>
      </c>
      <c r="BP95" s="73">
        <v>130.2157</v>
      </c>
      <c r="BQ95" s="73">
        <v>17861</v>
      </c>
      <c r="BR95" s="73">
        <v>4796</v>
      </c>
      <c r="BS95" s="73">
        <v>0</v>
      </c>
      <c r="BT95" s="73">
        <v>5</v>
      </c>
      <c r="BU95" s="73">
        <v>178</v>
      </c>
      <c r="BV95" s="73">
        <v>101</v>
      </c>
      <c r="BW95" s="73">
        <v>0</v>
      </c>
      <c r="BX95" s="73">
        <v>0</v>
      </c>
      <c r="BY95" s="75">
        <v>2.398E-4</v>
      </c>
      <c r="BZ95" s="75">
        <v>1.0381E-4</v>
      </c>
      <c r="CA95" s="72">
        <v>0</v>
      </c>
      <c r="CG95" s="76"/>
      <c r="CH95" s="77"/>
      <c r="CI95" s="78"/>
      <c r="CJ95" s="79"/>
      <c r="CO95" s="77"/>
    </row>
    <row r="96" spans="1:93" s="72" customFormat="1" x14ac:dyDescent="0.3">
      <c r="A96" s="72">
        <v>1955</v>
      </c>
      <c r="B96" s="72">
        <v>5</v>
      </c>
      <c r="D96" s="72" t="s">
        <v>200</v>
      </c>
      <c r="E96" s="73">
        <v>36011</v>
      </c>
      <c r="F96" s="73">
        <v>421.05</v>
      </c>
      <c r="G96" s="73">
        <v>8514</v>
      </c>
      <c r="H96" s="73">
        <v>2829</v>
      </c>
      <c r="I96" s="73">
        <v>4945</v>
      </c>
      <c r="J96" s="73">
        <v>3311.6</v>
      </c>
      <c r="K96" s="73">
        <v>351.33333333333297</v>
      </c>
      <c r="L96" s="73">
        <v>2647.3333333333298</v>
      </c>
      <c r="M96" s="73">
        <v>4582</v>
      </c>
      <c r="N96" s="73">
        <v>16109</v>
      </c>
      <c r="O96" s="73">
        <v>33310</v>
      </c>
      <c r="P96" s="73">
        <v>16420</v>
      </c>
      <c r="Q96" s="73">
        <v>338.4</v>
      </c>
      <c r="R96" s="73">
        <v>10567</v>
      </c>
      <c r="S96" s="73">
        <v>10567</v>
      </c>
      <c r="T96" s="73">
        <v>96</v>
      </c>
      <c r="U96" s="73">
        <v>0</v>
      </c>
      <c r="V96" s="73">
        <v>352</v>
      </c>
      <c r="W96" s="73">
        <v>241</v>
      </c>
      <c r="X96" s="73">
        <v>112</v>
      </c>
      <c r="Y96" s="73">
        <v>16334</v>
      </c>
      <c r="Z96" s="73">
        <v>16334</v>
      </c>
      <c r="AA96" s="73">
        <v>0</v>
      </c>
      <c r="AB96" s="73">
        <v>0</v>
      </c>
      <c r="AC96" s="73">
        <v>0</v>
      </c>
      <c r="AD96" s="73">
        <v>12560.846</v>
      </c>
      <c r="AE96" s="73">
        <v>0</v>
      </c>
      <c r="AF96" s="73">
        <v>571</v>
      </c>
      <c r="AG96" s="73">
        <v>1928.37672324862</v>
      </c>
      <c r="AH96" s="73">
        <v>10</v>
      </c>
      <c r="AI96" s="73">
        <v>3609</v>
      </c>
      <c r="AJ96" s="73">
        <v>1</v>
      </c>
      <c r="AK96" s="73">
        <v>0</v>
      </c>
      <c r="AL96" s="73">
        <v>850</v>
      </c>
      <c r="AM96" s="73">
        <v>0</v>
      </c>
      <c r="AN96" s="73">
        <v>49</v>
      </c>
      <c r="AO96" s="73"/>
      <c r="AP96" s="73">
        <v>968</v>
      </c>
      <c r="AQ96" s="73">
        <v>10</v>
      </c>
      <c r="AR96" s="73">
        <v>712.35599999999999</v>
      </c>
      <c r="AS96" s="74">
        <v>136</v>
      </c>
      <c r="AT96" s="73">
        <v>70</v>
      </c>
      <c r="AU96" s="73">
        <v>9719.74</v>
      </c>
      <c r="AV96" s="73">
        <v>2172.21</v>
      </c>
      <c r="AW96" s="73">
        <v>188.90768870323299</v>
      </c>
      <c r="AX96" s="73">
        <v>355</v>
      </c>
      <c r="AY96" s="73">
        <v>98.3333333333333</v>
      </c>
      <c r="AZ96" s="73">
        <v>82</v>
      </c>
      <c r="BA96" s="73">
        <v>2296</v>
      </c>
      <c r="BB96" s="73">
        <v>585</v>
      </c>
      <c r="BC96" s="73">
        <v>7232.8672258924098</v>
      </c>
      <c r="BD96" s="73">
        <v>0.49199999999999999</v>
      </c>
      <c r="BE96" s="73">
        <v>27497</v>
      </c>
      <c r="BF96" s="73">
        <v>4768</v>
      </c>
      <c r="BG96" s="73">
        <v>917</v>
      </c>
      <c r="BH96" s="73">
        <v>866</v>
      </c>
      <c r="BI96" s="73">
        <v>897</v>
      </c>
      <c r="BJ96" s="73">
        <v>439</v>
      </c>
      <c r="BK96" s="73">
        <v>582.47990694257396</v>
      </c>
      <c r="BL96" s="73">
        <v>387.23864332068098</v>
      </c>
      <c r="BM96" s="73">
        <v>122.659360842415</v>
      </c>
      <c r="BN96" s="73">
        <v>1458.0474999999999</v>
      </c>
      <c r="BO96" s="73">
        <v>969.32500000000005</v>
      </c>
      <c r="BP96" s="73">
        <v>307.03750000000002</v>
      </c>
      <c r="BQ96" s="73">
        <v>0</v>
      </c>
      <c r="BR96" s="73">
        <v>6141</v>
      </c>
      <c r="BS96" s="73">
        <v>0</v>
      </c>
      <c r="BT96" s="73">
        <v>5</v>
      </c>
      <c r="BU96" s="73">
        <v>241</v>
      </c>
      <c r="BV96" s="73">
        <v>112</v>
      </c>
      <c r="BW96" s="73">
        <v>6</v>
      </c>
      <c r="BX96" s="73">
        <v>620</v>
      </c>
      <c r="BY96" s="75">
        <v>4.4074799999999998E-4</v>
      </c>
      <c r="BZ96" s="75">
        <v>2.3673499999999999E-4</v>
      </c>
      <c r="CA96" s="72">
        <v>620</v>
      </c>
      <c r="CG96" s="76"/>
      <c r="CH96" s="77"/>
      <c r="CI96" s="78"/>
      <c r="CJ96" s="79"/>
      <c r="CO96" s="77"/>
    </row>
    <row r="97" spans="1:93" s="72" customFormat="1" x14ac:dyDescent="0.3">
      <c r="A97" s="72">
        <v>1740</v>
      </c>
      <c r="B97" s="72">
        <v>5</v>
      </c>
      <c r="D97" s="72" t="s">
        <v>203</v>
      </c>
      <c r="E97" s="73">
        <v>24339</v>
      </c>
      <c r="F97" s="73">
        <v>298.89999999999998</v>
      </c>
      <c r="G97" s="73">
        <v>4186</v>
      </c>
      <c r="H97" s="73">
        <v>1216</v>
      </c>
      <c r="I97" s="73">
        <v>2443</v>
      </c>
      <c r="J97" s="73">
        <v>1527.7</v>
      </c>
      <c r="K97" s="73">
        <v>247.333333333333</v>
      </c>
      <c r="L97" s="73">
        <v>1115.3333333333301</v>
      </c>
      <c r="M97" s="73">
        <v>2490</v>
      </c>
      <c r="N97" s="73">
        <v>9407</v>
      </c>
      <c r="O97" s="73">
        <v>18790</v>
      </c>
      <c r="P97" s="73">
        <v>2460</v>
      </c>
      <c r="Q97" s="73">
        <v>1184.8</v>
      </c>
      <c r="R97" s="73">
        <v>5989</v>
      </c>
      <c r="S97" s="73">
        <v>6288.45</v>
      </c>
      <c r="T97" s="73">
        <v>757</v>
      </c>
      <c r="U97" s="73">
        <v>0</v>
      </c>
      <c r="V97" s="73">
        <v>219</v>
      </c>
      <c r="W97" s="73">
        <v>143.85</v>
      </c>
      <c r="X97" s="73">
        <v>85.05</v>
      </c>
      <c r="Y97" s="73">
        <v>9153</v>
      </c>
      <c r="Z97" s="73">
        <v>9610.65</v>
      </c>
      <c r="AA97" s="73">
        <v>0</v>
      </c>
      <c r="AB97" s="73">
        <v>0</v>
      </c>
      <c r="AC97" s="73">
        <v>0</v>
      </c>
      <c r="AD97" s="73">
        <v>4054.779</v>
      </c>
      <c r="AE97" s="73">
        <v>0</v>
      </c>
      <c r="AF97" s="73">
        <v>1968.75</v>
      </c>
      <c r="AG97" s="73">
        <v>7239.4634524162502</v>
      </c>
      <c r="AH97" s="73">
        <v>11.55</v>
      </c>
      <c r="AI97" s="73">
        <v>2891</v>
      </c>
      <c r="AJ97" s="73">
        <v>1</v>
      </c>
      <c r="AK97" s="73">
        <v>0</v>
      </c>
      <c r="AL97" s="73">
        <v>395</v>
      </c>
      <c r="AM97" s="73">
        <v>0</v>
      </c>
      <c r="AN97" s="73">
        <v>24</v>
      </c>
      <c r="AO97" s="73"/>
      <c r="AP97" s="73">
        <v>550</v>
      </c>
      <c r="AQ97" s="73">
        <v>11</v>
      </c>
      <c r="AR97" s="73">
        <v>429.12400000000002</v>
      </c>
      <c r="AS97" s="74">
        <v>248</v>
      </c>
      <c r="AT97" s="73">
        <v>69</v>
      </c>
      <c r="AU97" s="73">
        <v>5853.44</v>
      </c>
      <c r="AV97" s="73">
        <v>1740.34</v>
      </c>
      <c r="AW97" s="73">
        <v>328.530175152749</v>
      </c>
      <c r="AX97" s="73">
        <v>210</v>
      </c>
      <c r="AY97" s="73">
        <v>87.6666666666667</v>
      </c>
      <c r="AZ97" s="73">
        <v>60.3333333333333</v>
      </c>
      <c r="BA97" s="73">
        <v>868</v>
      </c>
      <c r="BB97" s="73">
        <v>241</v>
      </c>
      <c r="BC97" s="73">
        <v>3732.69563451777</v>
      </c>
      <c r="BD97" s="73">
        <v>0.377</v>
      </c>
      <c r="BE97" s="73">
        <v>20153</v>
      </c>
      <c r="BF97" s="73">
        <v>2536</v>
      </c>
      <c r="BG97" s="73">
        <v>434</v>
      </c>
      <c r="BH97" s="73">
        <v>428</v>
      </c>
      <c r="BI97" s="73">
        <v>391</v>
      </c>
      <c r="BJ97" s="73">
        <v>209</v>
      </c>
      <c r="BK97" s="73">
        <v>249.85981645362199</v>
      </c>
      <c r="BL97" s="73">
        <v>135.69541134054401</v>
      </c>
      <c r="BM97" s="73">
        <v>47.067781055391698</v>
      </c>
      <c r="BN97" s="73">
        <v>721.10490000000004</v>
      </c>
      <c r="BO97" s="73">
        <v>391.62209999999999</v>
      </c>
      <c r="BP97" s="73">
        <v>135.83940000000001</v>
      </c>
      <c r="BQ97" s="73">
        <v>23360</v>
      </c>
      <c r="BR97" s="73">
        <v>6044</v>
      </c>
      <c r="BS97" s="73">
        <v>0</v>
      </c>
      <c r="BT97" s="73">
        <v>4</v>
      </c>
      <c r="BU97" s="73">
        <v>137</v>
      </c>
      <c r="BV97" s="73">
        <v>81</v>
      </c>
      <c r="BW97" s="73">
        <v>0</v>
      </c>
      <c r="BX97" s="73">
        <v>0</v>
      </c>
      <c r="BY97" s="75">
        <v>1.63664E-4</v>
      </c>
      <c r="BZ97" s="75">
        <v>8.3809999999999999E-5</v>
      </c>
      <c r="CA97" s="72">
        <v>0</v>
      </c>
      <c r="CG97" s="76"/>
      <c r="CH97" s="77"/>
      <c r="CI97" s="78"/>
      <c r="CJ97" s="79"/>
      <c r="CO97" s="77"/>
    </row>
    <row r="98" spans="1:93" s="72" customFormat="1" x14ac:dyDescent="0.3">
      <c r="A98" s="72">
        <v>267</v>
      </c>
      <c r="B98" s="72">
        <v>5</v>
      </c>
      <c r="D98" s="72" t="s">
        <v>207</v>
      </c>
      <c r="E98" s="73">
        <v>43171</v>
      </c>
      <c r="F98" s="73">
        <v>797.3</v>
      </c>
      <c r="G98" s="73">
        <v>8166</v>
      </c>
      <c r="H98" s="73">
        <v>2665</v>
      </c>
      <c r="I98" s="73">
        <v>4475</v>
      </c>
      <c r="J98" s="73">
        <v>2709</v>
      </c>
      <c r="K98" s="73">
        <v>442.66666666666703</v>
      </c>
      <c r="L98" s="73">
        <v>2140.6666666666702</v>
      </c>
      <c r="M98" s="73">
        <v>4976</v>
      </c>
      <c r="N98" s="73">
        <v>17793</v>
      </c>
      <c r="O98" s="73">
        <v>38380</v>
      </c>
      <c r="P98" s="73">
        <v>16530</v>
      </c>
      <c r="Q98" s="73">
        <v>2105.6</v>
      </c>
      <c r="R98" s="73">
        <v>6934</v>
      </c>
      <c r="S98" s="73">
        <v>6934</v>
      </c>
      <c r="T98" s="73">
        <v>270</v>
      </c>
      <c r="U98" s="73">
        <v>0</v>
      </c>
      <c r="V98" s="73">
        <v>335</v>
      </c>
      <c r="W98" s="73">
        <v>261</v>
      </c>
      <c r="X98" s="73">
        <v>75</v>
      </c>
      <c r="Y98" s="73">
        <v>17660</v>
      </c>
      <c r="Z98" s="73">
        <v>17660</v>
      </c>
      <c r="AA98" s="73">
        <v>0</v>
      </c>
      <c r="AB98" s="73">
        <v>0</v>
      </c>
      <c r="AC98" s="73">
        <v>0</v>
      </c>
      <c r="AD98" s="73">
        <v>19708.560000000001</v>
      </c>
      <c r="AE98" s="73">
        <v>0</v>
      </c>
      <c r="AF98" s="73">
        <v>1439</v>
      </c>
      <c r="AG98" s="73">
        <v>8623.4132426429805</v>
      </c>
      <c r="AH98" s="73">
        <v>10</v>
      </c>
      <c r="AI98" s="73">
        <v>5397</v>
      </c>
      <c r="AJ98" s="73">
        <v>1</v>
      </c>
      <c r="AK98" s="73">
        <v>0</v>
      </c>
      <c r="AL98" s="73">
        <v>1935</v>
      </c>
      <c r="AM98" s="73">
        <v>0</v>
      </c>
      <c r="AN98" s="73">
        <v>34</v>
      </c>
      <c r="AO98" s="73"/>
      <c r="AP98" s="73">
        <v>993</v>
      </c>
      <c r="AQ98" s="73">
        <v>10</v>
      </c>
      <c r="AR98" s="73">
        <v>656.47199999999998</v>
      </c>
      <c r="AS98" s="74">
        <v>166</v>
      </c>
      <c r="AT98" s="73">
        <v>112</v>
      </c>
      <c r="AU98" s="73">
        <v>12388.08</v>
      </c>
      <c r="AV98" s="73">
        <v>3345.54</v>
      </c>
      <c r="AW98" s="73">
        <v>388.86069858914101</v>
      </c>
      <c r="AX98" s="73">
        <v>385</v>
      </c>
      <c r="AY98" s="73">
        <v>131</v>
      </c>
      <c r="AZ98" s="73">
        <v>97</v>
      </c>
      <c r="BA98" s="73">
        <v>1698</v>
      </c>
      <c r="BB98" s="73">
        <v>477</v>
      </c>
      <c r="BC98" s="73">
        <v>6001.5360510444098</v>
      </c>
      <c r="BD98" s="73">
        <v>0.42899999999999999</v>
      </c>
      <c r="BE98" s="73">
        <v>35005</v>
      </c>
      <c r="BF98" s="73">
        <v>4639</v>
      </c>
      <c r="BG98" s="73">
        <v>862</v>
      </c>
      <c r="BH98" s="73">
        <v>838</v>
      </c>
      <c r="BI98" s="73">
        <v>865</v>
      </c>
      <c r="BJ98" s="73">
        <v>419</v>
      </c>
      <c r="BK98" s="73">
        <v>425.83148357870903</v>
      </c>
      <c r="BL98" s="73">
        <v>275.50192525481299</v>
      </c>
      <c r="BM98" s="73">
        <v>91.424915062287695</v>
      </c>
      <c r="BN98" s="73">
        <v>1152.04</v>
      </c>
      <c r="BO98" s="73">
        <v>745.34</v>
      </c>
      <c r="BP98" s="73">
        <v>247.34</v>
      </c>
      <c r="BQ98" s="73">
        <v>44254</v>
      </c>
      <c r="BR98" s="73">
        <v>9654</v>
      </c>
      <c r="BS98" s="73">
        <v>0</v>
      </c>
      <c r="BT98" s="73">
        <v>3</v>
      </c>
      <c r="BU98" s="73">
        <v>261</v>
      </c>
      <c r="BV98" s="73">
        <v>75</v>
      </c>
      <c r="BW98" s="73">
        <v>14</v>
      </c>
      <c r="BX98" s="73">
        <v>1146</v>
      </c>
      <c r="BY98" s="75">
        <v>3.65294E-4</v>
      </c>
      <c r="BZ98" s="75">
        <v>2.9211599999999998E-4</v>
      </c>
      <c r="CA98" s="72">
        <v>1146</v>
      </c>
      <c r="CG98" s="76"/>
      <c r="CH98" s="77"/>
      <c r="CI98" s="78"/>
      <c r="CJ98" s="79"/>
      <c r="CO98" s="77"/>
    </row>
    <row r="99" spans="1:93" s="72" customFormat="1" x14ac:dyDescent="0.3">
      <c r="A99" s="72">
        <v>268</v>
      </c>
      <c r="B99" s="72">
        <v>5</v>
      </c>
      <c r="D99" s="72" t="s">
        <v>208</v>
      </c>
      <c r="E99" s="73">
        <v>177659</v>
      </c>
      <c r="F99" s="73">
        <v>2963.1</v>
      </c>
      <c r="G99" s="73">
        <v>28575</v>
      </c>
      <c r="H99" s="73">
        <v>8558</v>
      </c>
      <c r="I99" s="73">
        <v>30021</v>
      </c>
      <c r="J99" s="73">
        <v>21354.5</v>
      </c>
      <c r="K99" s="73">
        <v>6973</v>
      </c>
      <c r="L99" s="73">
        <v>16358</v>
      </c>
      <c r="M99" s="73">
        <v>52250</v>
      </c>
      <c r="N99" s="73">
        <v>99342</v>
      </c>
      <c r="O99" s="73">
        <v>210930</v>
      </c>
      <c r="P99" s="73">
        <v>373300</v>
      </c>
      <c r="Q99" s="73">
        <v>10888.8</v>
      </c>
      <c r="R99" s="73">
        <v>5252</v>
      </c>
      <c r="S99" s="73">
        <v>5252</v>
      </c>
      <c r="T99" s="73">
        <v>511</v>
      </c>
      <c r="U99" s="73">
        <v>0</v>
      </c>
      <c r="V99" s="73">
        <v>762</v>
      </c>
      <c r="W99" s="73">
        <v>721</v>
      </c>
      <c r="X99" s="73">
        <v>41</v>
      </c>
      <c r="Y99" s="73">
        <v>86665</v>
      </c>
      <c r="Z99" s="73">
        <v>86665</v>
      </c>
      <c r="AA99" s="73">
        <v>0</v>
      </c>
      <c r="AB99" s="73">
        <v>0</v>
      </c>
      <c r="AC99" s="73">
        <v>0</v>
      </c>
      <c r="AD99" s="73">
        <v>208515.99</v>
      </c>
      <c r="AE99" s="73">
        <v>0</v>
      </c>
      <c r="AF99" s="73">
        <v>1740</v>
      </c>
      <c r="AG99" s="73">
        <v>53639.885476314397</v>
      </c>
      <c r="AH99" s="73">
        <v>3</v>
      </c>
      <c r="AI99" s="73">
        <v>19591</v>
      </c>
      <c r="AJ99" s="73">
        <v>1</v>
      </c>
      <c r="AK99" s="73">
        <v>0</v>
      </c>
      <c r="AL99" s="73">
        <v>15025</v>
      </c>
      <c r="AM99" s="73">
        <v>0</v>
      </c>
      <c r="AN99" s="73">
        <v>162</v>
      </c>
      <c r="AO99" s="73"/>
      <c r="AP99" s="73">
        <v>6313</v>
      </c>
      <c r="AQ99" s="73">
        <v>3</v>
      </c>
      <c r="AR99" s="73">
        <v>4997.9880000000003</v>
      </c>
      <c r="AS99" s="74">
        <v>509</v>
      </c>
      <c r="AT99" s="73">
        <v>484</v>
      </c>
      <c r="AU99" s="73">
        <v>47355.56</v>
      </c>
      <c r="AV99" s="73">
        <v>9984.6</v>
      </c>
      <c r="AW99" s="73">
        <v>1555.57911111111</v>
      </c>
      <c r="AX99" s="73">
        <v>2258</v>
      </c>
      <c r="AY99" s="73">
        <v>1613.3333333333301</v>
      </c>
      <c r="AZ99" s="73">
        <v>1569</v>
      </c>
      <c r="BA99" s="73">
        <v>9385</v>
      </c>
      <c r="BB99" s="73">
        <v>3322</v>
      </c>
      <c r="BC99" s="73">
        <v>22036.3868450923</v>
      </c>
      <c r="BD99" s="73">
        <v>20.779</v>
      </c>
      <c r="BE99" s="73">
        <v>149084</v>
      </c>
      <c r="BF99" s="73">
        <v>16924</v>
      </c>
      <c r="BG99" s="73">
        <v>3093</v>
      </c>
      <c r="BH99" s="73">
        <v>5552</v>
      </c>
      <c r="BI99" s="73">
        <v>3600</v>
      </c>
      <c r="BJ99" s="73">
        <v>1663</v>
      </c>
      <c r="BK99" s="73">
        <v>2784.1054116425298</v>
      </c>
      <c r="BL99" s="73">
        <v>1512.4204811631</v>
      </c>
      <c r="BM99" s="73">
        <v>534.20130387122799</v>
      </c>
      <c r="BN99" s="73">
        <v>5833.6737000000003</v>
      </c>
      <c r="BO99" s="73">
        <v>3169.0493999999999</v>
      </c>
      <c r="BP99" s="73">
        <v>1119.3384000000001</v>
      </c>
      <c r="BQ99" s="73">
        <v>148521</v>
      </c>
      <c r="BR99" s="73">
        <v>29228</v>
      </c>
      <c r="BS99" s="73">
        <v>0</v>
      </c>
      <c r="BT99" s="73">
        <v>1</v>
      </c>
      <c r="BU99" s="73">
        <v>721</v>
      </c>
      <c r="BV99" s="73">
        <v>41</v>
      </c>
      <c r="BW99" s="73">
        <v>20</v>
      </c>
      <c r="BX99" s="73">
        <v>16196</v>
      </c>
      <c r="BY99" s="75">
        <v>1.1320648000000001E-2</v>
      </c>
      <c r="BZ99" s="75">
        <v>1.4075005999999999E-2</v>
      </c>
      <c r="CA99" s="72">
        <v>14335</v>
      </c>
      <c r="CG99" s="76"/>
      <c r="CH99" s="77"/>
      <c r="CI99" s="78"/>
      <c r="CJ99" s="79"/>
      <c r="CO99" s="77"/>
    </row>
    <row r="100" spans="1:93" s="72" customFormat="1" x14ac:dyDescent="0.3">
      <c r="A100" s="72">
        <v>302</v>
      </c>
      <c r="B100" s="72">
        <v>5</v>
      </c>
      <c r="D100" s="72" t="s">
        <v>216</v>
      </c>
      <c r="E100" s="73">
        <v>27851</v>
      </c>
      <c r="F100" s="73">
        <v>362.95</v>
      </c>
      <c r="G100" s="73">
        <v>5707</v>
      </c>
      <c r="H100" s="73">
        <v>1851</v>
      </c>
      <c r="I100" s="73">
        <v>3062</v>
      </c>
      <c r="J100" s="73">
        <v>1789.9</v>
      </c>
      <c r="K100" s="73">
        <v>258.33333333333297</v>
      </c>
      <c r="L100" s="73">
        <v>1576.3333333333301</v>
      </c>
      <c r="M100" s="73">
        <v>3127</v>
      </c>
      <c r="N100" s="73">
        <v>11545</v>
      </c>
      <c r="O100" s="73">
        <v>27130</v>
      </c>
      <c r="P100" s="73">
        <v>16660</v>
      </c>
      <c r="Q100" s="73">
        <v>382.4</v>
      </c>
      <c r="R100" s="73">
        <v>12872</v>
      </c>
      <c r="S100" s="73">
        <v>12872</v>
      </c>
      <c r="T100" s="73">
        <v>81</v>
      </c>
      <c r="U100" s="73">
        <v>0</v>
      </c>
      <c r="V100" s="73">
        <v>212</v>
      </c>
      <c r="W100" s="73">
        <v>164</v>
      </c>
      <c r="X100" s="73">
        <v>48</v>
      </c>
      <c r="Y100" s="73">
        <v>12721</v>
      </c>
      <c r="Z100" s="73">
        <v>12721</v>
      </c>
      <c r="AA100" s="73">
        <v>0</v>
      </c>
      <c r="AB100" s="73">
        <v>0</v>
      </c>
      <c r="AC100" s="73">
        <v>0</v>
      </c>
      <c r="AD100" s="73">
        <v>10265.847</v>
      </c>
      <c r="AE100" s="73">
        <v>0</v>
      </c>
      <c r="AF100" s="73">
        <v>398</v>
      </c>
      <c r="AG100" s="73">
        <v>855.76298926889501</v>
      </c>
      <c r="AH100" s="73">
        <v>14</v>
      </c>
      <c r="AI100" s="73">
        <v>3180</v>
      </c>
      <c r="AJ100" s="73">
        <v>1</v>
      </c>
      <c r="AK100" s="73">
        <v>0</v>
      </c>
      <c r="AL100" s="73">
        <v>425</v>
      </c>
      <c r="AM100" s="73">
        <v>0</v>
      </c>
      <c r="AN100" s="73">
        <v>43</v>
      </c>
      <c r="AO100" s="73"/>
      <c r="AP100" s="73">
        <v>579</v>
      </c>
      <c r="AQ100" s="73">
        <v>14</v>
      </c>
      <c r="AR100" s="73">
        <v>409.13400000000001</v>
      </c>
      <c r="AS100" s="74">
        <v>196</v>
      </c>
      <c r="AT100" s="73">
        <v>45</v>
      </c>
      <c r="AU100" s="73">
        <v>7216.44</v>
      </c>
      <c r="AV100" s="73">
        <v>1847.6</v>
      </c>
      <c r="AW100" s="73">
        <v>317.87182769876398</v>
      </c>
      <c r="AX100" s="73">
        <v>215</v>
      </c>
      <c r="AY100" s="73">
        <v>77.6666666666667</v>
      </c>
      <c r="AZ100" s="73">
        <v>59.6666666666667</v>
      </c>
      <c r="BA100" s="73">
        <v>1318</v>
      </c>
      <c r="BB100" s="73">
        <v>479</v>
      </c>
      <c r="BC100" s="73">
        <v>4758.4965350605898</v>
      </c>
      <c r="BD100" s="73">
        <v>0.32400000000000001</v>
      </c>
      <c r="BE100" s="73">
        <v>22144</v>
      </c>
      <c r="BF100" s="73">
        <v>3127</v>
      </c>
      <c r="BG100" s="73">
        <v>729</v>
      </c>
      <c r="BH100" s="73">
        <v>578</v>
      </c>
      <c r="BI100" s="73">
        <v>563</v>
      </c>
      <c r="BJ100" s="73">
        <v>343</v>
      </c>
      <c r="BK100" s="73">
        <v>261.85079003223001</v>
      </c>
      <c r="BL100" s="73">
        <v>171.37789481959001</v>
      </c>
      <c r="BM100" s="73">
        <v>67.538086628409701</v>
      </c>
      <c r="BN100" s="73">
        <v>850.66309999999999</v>
      </c>
      <c r="BO100" s="73">
        <v>556.74779999999998</v>
      </c>
      <c r="BP100" s="73">
        <v>219.40799999999999</v>
      </c>
      <c r="BQ100" s="73">
        <v>63145</v>
      </c>
      <c r="BR100" s="73">
        <v>6199</v>
      </c>
      <c r="BS100" s="73">
        <v>0</v>
      </c>
      <c r="BT100" s="73">
        <v>2</v>
      </c>
      <c r="BU100" s="73">
        <v>164</v>
      </c>
      <c r="BV100" s="73">
        <v>48</v>
      </c>
      <c r="BW100" s="73">
        <v>0</v>
      </c>
      <c r="BX100" s="73">
        <v>579</v>
      </c>
      <c r="BY100" s="75">
        <v>2.19574E-4</v>
      </c>
      <c r="BZ100" s="75">
        <v>1.6286499999999999E-4</v>
      </c>
      <c r="CA100" s="72">
        <v>0</v>
      </c>
      <c r="CG100" s="76"/>
      <c r="CH100" s="77"/>
      <c r="CI100" s="78"/>
      <c r="CJ100" s="79"/>
      <c r="CO100" s="77"/>
    </row>
    <row r="101" spans="1:93" s="72" customFormat="1" x14ac:dyDescent="0.3">
      <c r="A101" s="72">
        <v>269</v>
      </c>
      <c r="B101" s="72">
        <v>5</v>
      </c>
      <c r="D101" s="72" t="s">
        <v>221</v>
      </c>
      <c r="E101" s="73">
        <v>23646</v>
      </c>
      <c r="F101" s="73">
        <v>305.89999999999998</v>
      </c>
      <c r="G101" s="73">
        <v>4500</v>
      </c>
      <c r="H101" s="73">
        <v>1399</v>
      </c>
      <c r="I101" s="73">
        <v>2394</v>
      </c>
      <c r="J101" s="73">
        <v>1396.1</v>
      </c>
      <c r="K101" s="73">
        <v>275.66666666666703</v>
      </c>
      <c r="L101" s="73">
        <v>1234.6666666666699</v>
      </c>
      <c r="M101" s="73">
        <v>2265</v>
      </c>
      <c r="N101" s="73">
        <v>9420</v>
      </c>
      <c r="O101" s="73">
        <v>20720</v>
      </c>
      <c r="P101" s="73">
        <v>7890</v>
      </c>
      <c r="Q101" s="73">
        <v>213.6</v>
      </c>
      <c r="R101" s="73">
        <v>9772</v>
      </c>
      <c r="S101" s="73">
        <v>9772</v>
      </c>
      <c r="T101" s="73">
        <v>111</v>
      </c>
      <c r="U101" s="73">
        <v>0</v>
      </c>
      <c r="V101" s="73">
        <v>200</v>
      </c>
      <c r="W101" s="73">
        <v>137</v>
      </c>
      <c r="X101" s="73">
        <v>63</v>
      </c>
      <c r="Y101" s="73">
        <v>9979</v>
      </c>
      <c r="Z101" s="73">
        <v>9979</v>
      </c>
      <c r="AA101" s="73">
        <v>0</v>
      </c>
      <c r="AB101" s="73">
        <v>0</v>
      </c>
      <c r="AC101" s="73">
        <v>0</v>
      </c>
      <c r="AD101" s="73">
        <v>6506.308</v>
      </c>
      <c r="AE101" s="73">
        <v>0</v>
      </c>
      <c r="AF101" s="73">
        <v>944</v>
      </c>
      <c r="AG101" s="73">
        <v>2258.6081149448501</v>
      </c>
      <c r="AH101" s="73">
        <v>9</v>
      </c>
      <c r="AI101" s="73">
        <v>2508</v>
      </c>
      <c r="AJ101" s="73">
        <v>1</v>
      </c>
      <c r="AK101" s="73">
        <v>0</v>
      </c>
      <c r="AL101" s="73">
        <v>255</v>
      </c>
      <c r="AM101" s="73">
        <v>0</v>
      </c>
      <c r="AN101" s="73">
        <v>39</v>
      </c>
      <c r="AO101" s="73"/>
      <c r="AP101" s="73">
        <v>449</v>
      </c>
      <c r="AQ101" s="73">
        <v>9</v>
      </c>
      <c r="AR101" s="73">
        <v>331.947</v>
      </c>
      <c r="AS101" s="74">
        <v>166</v>
      </c>
      <c r="AT101" s="73">
        <v>38</v>
      </c>
      <c r="AU101" s="73">
        <v>5677.34</v>
      </c>
      <c r="AV101" s="73">
        <v>1626.26</v>
      </c>
      <c r="AW101" s="73">
        <v>286.829726181154</v>
      </c>
      <c r="AX101" s="73">
        <v>172</v>
      </c>
      <c r="AY101" s="73">
        <v>87</v>
      </c>
      <c r="AZ101" s="73">
        <v>68</v>
      </c>
      <c r="BA101" s="73">
        <v>959</v>
      </c>
      <c r="BB101" s="73">
        <v>273</v>
      </c>
      <c r="BC101" s="73">
        <v>3743.83977625222</v>
      </c>
      <c r="BD101" s="73">
        <v>0.46700000000000003</v>
      </c>
      <c r="BE101" s="73">
        <v>19146</v>
      </c>
      <c r="BF101" s="73">
        <v>2594</v>
      </c>
      <c r="BG101" s="73">
        <v>507</v>
      </c>
      <c r="BH101" s="73">
        <v>398</v>
      </c>
      <c r="BI101" s="73">
        <v>437</v>
      </c>
      <c r="BJ101" s="73">
        <v>230</v>
      </c>
      <c r="BK101" s="73">
        <v>210.27540835755099</v>
      </c>
      <c r="BL101" s="73">
        <v>132.20908908708299</v>
      </c>
      <c r="BM101" s="73">
        <v>49.386040685439397</v>
      </c>
      <c r="BN101" s="73">
        <v>756.15930000000003</v>
      </c>
      <c r="BO101" s="73">
        <v>475.42950000000002</v>
      </c>
      <c r="BP101" s="73">
        <v>177.5943</v>
      </c>
      <c r="BQ101" s="73">
        <v>10584</v>
      </c>
      <c r="BR101" s="73">
        <v>5269</v>
      </c>
      <c r="BS101" s="73">
        <v>0</v>
      </c>
      <c r="BT101" s="73">
        <v>3</v>
      </c>
      <c r="BU101" s="73">
        <v>137</v>
      </c>
      <c r="BV101" s="73">
        <v>63</v>
      </c>
      <c r="BW101" s="73">
        <v>0</v>
      </c>
      <c r="BX101" s="73">
        <v>0</v>
      </c>
      <c r="BY101" s="75">
        <v>1.9782299999999999E-4</v>
      </c>
      <c r="BZ101" s="75">
        <v>9.9681999999999999E-5</v>
      </c>
      <c r="CA101" s="72">
        <v>0</v>
      </c>
      <c r="CG101" s="76"/>
      <c r="CH101" s="77"/>
      <c r="CI101" s="78"/>
      <c r="CJ101" s="79"/>
      <c r="CO101" s="77"/>
    </row>
    <row r="102" spans="1:93" s="72" customFormat="1" x14ac:dyDescent="0.3">
      <c r="A102" s="72">
        <v>1586</v>
      </c>
      <c r="B102" s="72">
        <v>5</v>
      </c>
      <c r="D102" s="72" t="s">
        <v>225</v>
      </c>
      <c r="E102" s="73">
        <v>29627</v>
      </c>
      <c r="F102" s="73">
        <v>562.79999999999995</v>
      </c>
      <c r="G102" s="73">
        <v>6599</v>
      </c>
      <c r="H102" s="73">
        <v>2096</v>
      </c>
      <c r="I102" s="73">
        <v>3786</v>
      </c>
      <c r="J102" s="73">
        <v>2409.5</v>
      </c>
      <c r="K102" s="73">
        <v>290.66666666666703</v>
      </c>
      <c r="L102" s="73">
        <v>1745.6666666666699</v>
      </c>
      <c r="M102" s="73">
        <v>3665</v>
      </c>
      <c r="N102" s="73">
        <v>13156</v>
      </c>
      <c r="O102" s="73">
        <v>29320</v>
      </c>
      <c r="P102" s="73">
        <v>17850</v>
      </c>
      <c r="Q102" s="73">
        <v>1272.8</v>
      </c>
      <c r="R102" s="73">
        <v>10990</v>
      </c>
      <c r="S102" s="73">
        <v>10990</v>
      </c>
      <c r="T102" s="73">
        <v>54</v>
      </c>
      <c r="U102" s="73">
        <v>0</v>
      </c>
      <c r="V102" s="73">
        <v>341</v>
      </c>
      <c r="W102" s="73">
        <v>193</v>
      </c>
      <c r="X102" s="73">
        <v>147</v>
      </c>
      <c r="Y102" s="73">
        <v>13765</v>
      </c>
      <c r="Z102" s="73">
        <v>13765</v>
      </c>
      <c r="AA102" s="73">
        <v>0</v>
      </c>
      <c r="AB102" s="73">
        <v>0</v>
      </c>
      <c r="AC102" s="73">
        <v>2400</v>
      </c>
      <c r="AD102" s="73">
        <v>10213.629999999999</v>
      </c>
      <c r="AE102" s="73">
        <v>0</v>
      </c>
      <c r="AF102" s="73">
        <v>1249</v>
      </c>
      <c r="AG102" s="73">
        <v>3350.6087468308601</v>
      </c>
      <c r="AH102" s="73">
        <v>9</v>
      </c>
      <c r="AI102" s="73">
        <v>3236</v>
      </c>
      <c r="AJ102" s="73">
        <v>1</v>
      </c>
      <c r="AK102" s="73">
        <v>0</v>
      </c>
      <c r="AL102" s="73">
        <v>530</v>
      </c>
      <c r="AM102" s="73">
        <v>0</v>
      </c>
      <c r="AN102" s="73">
        <v>30</v>
      </c>
      <c r="AO102" s="73"/>
      <c r="AP102" s="73">
        <v>625</v>
      </c>
      <c r="AQ102" s="73">
        <v>9</v>
      </c>
      <c r="AR102" s="73">
        <v>372.96600000000001</v>
      </c>
      <c r="AS102" s="74">
        <v>75</v>
      </c>
      <c r="AT102" s="73">
        <v>48</v>
      </c>
      <c r="AU102" s="73">
        <v>8078.2</v>
      </c>
      <c r="AV102" s="73">
        <v>1900.16</v>
      </c>
      <c r="AW102" s="73">
        <v>116.680742870077</v>
      </c>
      <c r="AX102" s="73">
        <v>229</v>
      </c>
      <c r="AY102" s="73">
        <v>83</v>
      </c>
      <c r="AZ102" s="73">
        <v>63.6666666666667</v>
      </c>
      <c r="BA102" s="73">
        <v>1455</v>
      </c>
      <c r="BB102" s="73">
        <v>371</v>
      </c>
      <c r="BC102" s="73">
        <v>5180.0571316994401</v>
      </c>
      <c r="BD102" s="73">
        <v>0.38900000000000001</v>
      </c>
      <c r="BE102" s="73">
        <v>23028</v>
      </c>
      <c r="BF102" s="73">
        <v>3775</v>
      </c>
      <c r="BG102" s="73">
        <v>728</v>
      </c>
      <c r="BH102" s="73">
        <v>668</v>
      </c>
      <c r="BI102" s="73">
        <v>662</v>
      </c>
      <c r="BJ102" s="73">
        <v>342</v>
      </c>
      <c r="BK102" s="73">
        <v>391.22648020341398</v>
      </c>
      <c r="BL102" s="73">
        <v>238.06175081729</v>
      </c>
      <c r="BM102" s="73">
        <v>81.746204140937195</v>
      </c>
      <c r="BN102" s="73">
        <v>1039.722</v>
      </c>
      <c r="BO102" s="73">
        <v>632.67200000000003</v>
      </c>
      <c r="BP102" s="73">
        <v>217.2484</v>
      </c>
      <c r="BQ102" s="73">
        <v>19845</v>
      </c>
      <c r="BR102" s="73">
        <v>5651</v>
      </c>
      <c r="BS102" s="73">
        <v>0</v>
      </c>
      <c r="BT102" s="73">
        <v>3</v>
      </c>
      <c r="BU102" s="73">
        <v>193</v>
      </c>
      <c r="BV102" s="73">
        <v>147</v>
      </c>
      <c r="BW102" s="73">
        <v>9</v>
      </c>
      <c r="BX102" s="73">
        <v>718</v>
      </c>
      <c r="BY102" s="75">
        <v>3.6675899999999998E-4</v>
      </c>
      <c r="BZ102" s="75">
        <v>1.6792099999999999E-4</v>
      </c>
      <c r="CA102" s="72">
        <v>718</v>
      </c>
      <c r="CG102" s="76"/>
      <c r="CH102" s="77"/>
      <c r="CI102" s="78"/>
      <c r="CJ102" s="79"/>
      <c r="CO102" s="77"/>
    </row>
    <row r="103" spans="1:93" s="72" customFormat="1" x14ac:dyDescent="0.3">
      <c r="A103" s="72">
        <v>1509</v>
      </c>
      <c r="B103" s="72">
        <v>5</v>
      </c>
      <c r="D103" s="72" t="s">
        <v>232</v>
      </c>
      <c r="E103" s="73">
        <v>39388</v>
      </c>
      <c r="F103" s="73">
        <v>574.70000000000005</v>
      </c>
      <c r="G103" s="73">
        <v>9373</v>
      </c>
      <c r="H103" s="73">
        <v>3033</v>
      </c>
      <c r="I103" s="73">
        <v>5806</v>
      </c>
      <c r="J103" s="73">
        <v>4029.7</v>
      </c>
      <c r="K103" s="73">
        <v>595.66666666666697</v>
      </c>
      <c r="L103" s="73">
        <v>2835.6666666666702</v>
      </c>
      <c r="M103" s="73">
        <v>5384</v>
      </c>
      <c r="N103" s="73">
        <v>17784</v>
      </c>
      <c r="O103" s="73">
        <v>39690</v>
      </c>
      <c r="P103" s="73">
        <v>26030</v>
      </c>
      <c r="Q103" s="73">
        <v>1676.8</v>
      </c>
      <c r="R103" s="73">
        <v>13598</v>
      </c>
      <c r="S103" s="73">
        <v>13598</v>
      </c>
      <c r="T103" s="73">
        <v>197</v>
      </c>
      <c r="U103" s="73">
        <v>0</v>
      </c>
      <c r="V103" s="73">
        <v>409</v>
      </c>
      <c r="W103" s="73">
        <v>245</v>
      </c>
      <c r="X103" s="73">
        <v>164</v>
      </c>
      <c r="Y103" s="73">
        <v>17763</v>
      </c>
      <c r="Z103" s="73">
        <v>17763</v>
      </c>
      <c r="AA103" s="73">
        <v>0</v>
      </c>
      <c r="AB103" s="73">
        <v>0</v>
      </c>
      <c r="AC103" s="73">
        <v>0</v>
      </c>
      <c r="AD103" s="73">
        <v>11545.95</v>
      </c>
      <c r="AE103" s="73">
        <v>0</v>
      </c>
      <c r="AF103" s="73">
        <v>1559</v>
      </c>
      <c r="AG103" s="73">
        <v>4451.3151141717999</v>
      </c>
      <c r="AH103" s="73">
        <v>11</v>
      </c>
      <c r="AI103" s="73">
        <v>4028</v>
      </c>
      <c r="AJ103" s="73">
        <v>1</v>
      </c>
      <c r="AK103" s="73">
        <v>0</v>
      </c>
      <c r="AL103" s="73">
        <v>1955</v>
      </c>
      <c r="AM103" s="73">
        <v>0</v>
      </c>
      <c r="AN103" s="73">
        <v>46</v>
      </c>
      <c r="AO103" s="73"/>
      <c r="AP103" s="73">
        <v>996</v>
      </c>
      <c r="AQ103" s="73">
        <v>11</v>
      </c>
      <c r="AR103" s="73">
        <v>760.66300000000001</v>
      </c>
      <c r="AS103" s="74">
        <v>171</v>
      </c>
      <c r="AT103" s="73">
        <v>107</v>
      </c>
      <c r="AU103" s="73">
        <v>10247.4</v>
      </c>
      <c r="AV103" s="73">
        <v>2281.7199999999998</v>
      </c>
      <c r="AW103" s="73">
        <v>215.67660487970201</v>
      </c>
      <c r="AX103" s="73">
        <v>404</v>
      </c>
      <c r="AY103" s="73">
        <v>181.666666666667</v>
      </c>
      <c r="AZ103" s="73">
        <v>135</v>
      </c>
      <c r="BA103" s="73">
        <v>2240</v>
      </c>
      <c r="BB103" s="73">
        <v>555</v>
      </c>
      <c r="BC103" s="73">
        <v>7440.1839515618303</v>
      </c>
      <c r="BD103" s="73">
        <v>1.3859999999999999</v>
      </c>
      <c r="BE103" s="73">
        <v>30015</v>
      </c>
      <c r="BF103" s="73">
        <v>5321</v>
      </c>
      <c r="BG103" s="73">
        <v>1019</v>
      </c>
      <c r="BH103" s="73">
        <v>1026</v>
      </c>
      <c r="BI103" s="73">
        <v>977</v>
      </c>
      <c r="BJ103" s="73">
        <v>505</v>
      </c>
      <c r="BK103" s="73">
        <v>725.042008669707</v>
      </c>
      <c r="BL103" s="73">
        <v>456.667573045094</v>
      </c>
      <c r="BM103" s="73">
        <v>153.35682035692199</v>
      </c>
      <c r="BN103" s="73">
        <v>1693.88</v>
      </c>
      <c r="BO103" s="73">
        <v>1066.8900000000001</v>
      </c>
      <c r="BP103" s="73">
        <v>358.28</v>
      </c>
      <c r="BQ103" s="73">
        <v>32943</v>
      </c>
      <c r="BR103" s="73">
        <v>7109</v>
      </c>
      <c r="BS103" s="73">
        <v>0</v>
      </c>
      <c r="BT103" s="73">
        <v>3</v>
      </c>
      <c r="BU103" s="73">
        <v>245</v>
      </c>
      <c r="BV103" s="73">
        <v>164</v>
      </c>
      <c r="BW103" s="73">
        <v>0</v>
      </c>
      <c r="BX103" s="73">
        <v>518</v>
      </c>
      <c r="BY103" s="75">
        <v>7.8256699999999996E-4</v>
      </c>
      <c r="BZ103" s="75">
        <v>2.9898899999999999E-4</v>
      </c>
      <c r="CA103" s="72">
        <v>0</v>
      </c>
      <c r="CG103" s="76"/>
      <c r="CH103" s="77"/>
      <c r="CI103" s="78"/>
      <c r="CJ103" s="79"/>
      <c r="CO103" s="77"/>
    </row>
    <row r="104" spans="1:93" s="72" customFormat="1" x14ac:dyDescent="0.3">
      <c r="A104" s="72">
        <v>1734</v>
      </c>
      <c r="B104" s="72">
        <v>5</v>
      </c>
      <c r="D104" s="72" t="s">
        <v>235</v>
      </c>
      <c r="E104" s="73">
        <v>47906</v>
      </c>
      <c r="F104" s="73">
        <v>653.1</v>
      </c>
      <c r="G104" s="73">
        <v>9325</v>
      </c>
      <c r="H104" s="73">
        <v>2920</v>
      </c>
      <c r="I104" s="73">
        <v>4897</v>
      </c>
      <c r="J104" s="73">
        <v>2868.9</v>
      </c>
      <c r="K104" s="73">
        <v>574.66666666666697</v>
      </c>
      <c r="L104" s="73">
        <v>2638.6666666666702</v>
      </c>
      <c r="M104" s="73">
        <v>5267</v>
      </c>
      <c r="N104" s="73">
        <v>20323</v>
      </c>
      <c r="O104" s="73">
        <v>37770</v>
      </c>
      <c r="P104" s="73">
        <v>13430</v>
      </c>
      <c r="Q104" s="73">
        <v>2329.6</v>
      </c>
      <c r="R104" s="73">
        <v>10888</v>
      </c>
      <c r="S104" s="73">
        <v>11105.76</v>
      </c>
      <c r="T104" s="73">
        <v>620</v>
      </c>
      <c r="U104" s="73">
        <v>0</v>
      </c>
      <c r="V104" s="73">
        <v>379</v>
      </c>
      <c r="W104" s="73">
        <v>266.64</v>
      </c>
      <c r="X104" s="73">
        <v>117.3</v>
      </c>
      <c r="Y104" s="73">
        <v>20281</v>
      </c>
      <c r="Z104" s="73">
        <v>20483.810000000001</v>
      </c>
      <c r="AA104" s="73">
        <v>0</v>
      </c>
      <c r="AB104" s="73">
        <v>0</v>
      </c>
      <c r="AC104" s="73">
        <v>0</v>
      </c>
      <c r="AD104" s="73">
        <v>16366.767</v>
      </c>
      <c r="AE104" s="73">
        <v>0</v>
      </c>
      <c r="AF104" s="73">
        <v>2949.84</v>
      </c>
      <c r="AG104" s="73">
        <v>12322.1825026069</v>
      </c>
      <c r="AH104" s="73">
        <v>11.22</v>
      </c>
      <c r="AI104" s="73">
        <v>5635</v>
      </c>
      <c r="AJ104" s="73">
        <v>1</v>
      </c>
      <c r="AK104" s="73">
        <v>0</v>
      </c>
      <c r="AL104" s="73">
        <v>1175</v>
      </c>
      <c r="AM104" s="73">
        <v>0</v>
      </c>
      <c r="AN104" s="73">
        <v>54</v>
      </c>
      <c r="AO104" s="73"/>
      <c r="AP104" s="73">
        <v>1462</v>
      </c>
      <c r="AQ104" s="73">
        <v>11</v>
      </c>
      <c r="AR104" s="73">
        <v>847.88</v>
      </c>
      <c r="AS104" s="74">
        <v>138</v>
      </c>
      <c r="AT104" s="73">
        <v>81</v>
      </c>
      <c r="AU104" s="73">
        <v>13813.8</v>
      </c>
      <c r="AV104" s="73">
        <v>3847.81</v>
      </c>
      <c r="AW104" s="73">
        <v>427.89812976622102</v>
      </c>
      <c r="AX104" s="73">
        <v>529</v>
      </c>
      <c r="AY104" s="73">
        <v>178</v>
      </c>
      <c r="AZ104" s="73">
        <v>146.333333333333</v>
      </c>
      <c r="BA104" s="73">
        <v>2064</v>
      </c>
      <c r="BB104" s="73">
        <v>554</v>
      </c>
      <c r="BC104" s="73">
        <v>7360.6138661842997</v>
      </c>
      <c r="BD104" s="73">
        <v>0.92300000000000004</v>
      </c>
      <c r="BE104" s="73">
        <v>38581</v>
      </c>
      <c r="BF104" s="73">
        <v>5532</v>
      </c>
      <c r="BG104" s="73">
        <v>873</v>
      </c>
      <c r="BH104" s="73">
        <v>1041</v>
      </c>
      <c r="BI104" s="73">
        <v>887</v>
      </c>
      <c r="BJ104" s="73">
        <v>393</v>
      </c>
      <c r="BK104" s="73">
        <v>474.16561313544702</v>
      </c>
      <c r="BL104" s="73">
        <v>273.29593215324701</v>
      </c>
      <c r="BM104" s="73">
        <v>82.894107785612107</v>
      </c>
      <c r="BN104" s="73">
        <v>1415.8848</v>
      </c>
      <c r="BO104" s="73">
        <v>816.07680000000005</v>
      </c>
      <c r="BP104" s="73">
        <v>247.5264</v>
      </c>
      <c r="BQ104" s="73">
        <v>4482</v>
      </c>
      <c r="BR104" s="73">
        <v>10340</v>
      </c>
      <c r="BS104" s="73">
        <v>0</v>
      </c>
      <c r="BT104" s="73">
        <v>6</v>
      </c>
      <c r="BU104" s="73">
        <v>264</v>
      </c>
      <c r="BV104" s="73">
        <v>115</v>
      </c>
      <c r="BW104" s="73">
        <v>0</v>
      </c>
      <c r="BX104" s="73">
        <v>676</v>
      </c>
      <c r="BY104" s="75">
        <v>3.1669899999999998E-4</v>
      </c>
      <c r="BZ104" s="75">
        <v>2.1105599999999999E-4</v>
      </c>
      <c r="CA104" s="72">
        <v>0</v>
      </c>
      <c r="CG104" s="76"/>
      <c r="CH104" s="77"/>
      <c r="CI104" s="78"/>
      <c r="CJ104" s="79"/>
      <c r="CO104" s="77"/>
    </row>
    <row r="105" spans="1:93" s="72" customFormat="1" x14ac:dyDescent="0.3">
      <c r="A105" s="72">
        <v>273</v>
      </c>
      <c r="B105" s="72">
        <v>5</v>
      </c>
      <c r="D105" s="72" t="s">
        <v>241</v>
      </c>
      <c r="E105" s="73">
        <v>24112</v>
      </c>
      <c r="F105" s="73">
        <v>335.65</v>
      </c>
      <c r="G105" s="73">
        <v>5076</v>
      </c>
      <c r="H105" s="73">
        <v>1725</v>
      </c>
      <c r="I105" s="73">
        <v>2560</v>
      </c>
      <c r="J105" s="73">
        <v>1403.7</v>
      </c>
      <c r="K105" s="73">
        <v>173.333333333333</v>
      </c>
      <c r="L105" s="73">
        <v>1106.3333333333301</v>
      </c>
      <c r="M105" s="73">
        <v>2618</v>
      </c>
      <c r="N105" s="73">
        <v>9900</v>
      </c>
      <c r="O105" s="73">
        <v>23740</v>
      </c>
      <c r="P105" s="73">
        <v>12360</v>
      </c>
      <c r="Q105" s="73">
        <v>387.2</v>
      </c>
      <c r="R105" s="73">
        <v>8519</v>
      </c>
      <c r="S105" s="73">
        <v>8519</v>
      </c>
      <c r="T105" s="73">
        <v>231</v>
      </c>
      <c r="U105" s="73">
        <v>0</v>
      </c>
      <c r="V105" s="73">
        <v>232</v>
      </c>
      <c r="W105" s="73">
        <v>136</v>
      </c>
      <c r="X105" s="73">
        <v>95</v>
      </c>
      <c r="Y105" s="73">
        <v>11563</v>
      </c>
      <c r="Z105" s="73">
        <v>11563</v>
      </c>
      <c r="AA105" s="73">
        <v>0</v>
      </c>
      <c r="AB105" s="73">
        <v>0</v>
      </c>
      <c r="AC105" s="73">
        <v>0</v>
      </c>
      <c r="AD105" s="73">
        <v>10568.582</v>
      </c>
      <c r="AE105" s="73">
        <v>0</v>
      </c>
      <c r="AF105" s="73">
        <v>604</v>
      </c>
      <c r="AG105" s="73">
        <v>1664.4169142857099</v>
      </c>
      <c r="AH105" s="73">
        <v>7</v>
      </c>
      <c r="AI105" s="73">
        <v>3137</v>
      </c>
      <c r="AJ105" s="73">
        <v>1</v>
      </c>
      <c r="AK105" s="73">
        <v>0</v>
      </c>
      <c r="AL105" s="73">
        <v>405</v>
      </c>
      <c r="AM105" s="73">
        <v>0</v>
      </c>
      <c r="AN105" s="73">
        <v>39</v>
      </c>
      <c r="AO105" s="73"/>
      <c r="AP105" s="73">
        <v>551</v>
      </c>
      <c r="AQ105" s="73">
        <v>7</v>
      </c>
      <c r="AR105" s="73">
        <v>454.34500000000003</v>
      </c>
      <c r="AS105" s="74">
        <v>118</v>
      </c>
      <c r="AT105" s="73">
        <v>48</v>
      </c>
      <c r="AU105" s="73">
        <v>6724.2</v>
      </c>
      <c r="AV105" s="73">
        <v>1727.93</v>
      </c>
      <c r="AW105" s="73">
        <v>229.134023739664</v>
      </c>
      <c r="AX105" s="73">
        <v>243</v>
      </c>
      <c r="AY105" s="73">
        <v>61.6666666666667</v>
      </c>
      <c r="AZ105" s="73">
        <v>35.3333333333333</v>
      </c>
      <c r="BA105" s="73">
        <v>933</v>
      </c>
      <c r="BB105" s="73">
        <v>265</v>
      </c>
      <c r="BC105" s="73">
        <v>4521.1145912885404</v>
      </c>
      <c r="BD105" s="73">
        <v>0.11899999999999999</v>
      </c>
      <c r="BE105" s="73">
        <v>19036</v>
      </c>
      <c r="BF105" s="73">
        <v>2699</v>
      </c>
      <c r="BG105" s="73">
        <v>652</v>
      </c>
      <c r="BH105" s="73">
        <v>476</v>
      </c>
      <c r="BI105" s="73">
        <v>510</v>
      </c>
      <c r="BJ105" s="73">
        <v>312</v>
      </c>
      <c r="BK105" s="73">
        <v>194.47612211363801</v>
      </c>
      <c r="BL105" s="73">
        <v>138.14845628297201</v>
      </c>
      <c r="BM105" s="73">
        <v>54.2639366946294</v>
      </c>
      <c r="BN105" s="73">
        <v>688.69979999999998</v>
      </c>
      <c r="BO105" s="73">
        <v>489.22620000000001</v>
      </c>
      <c r="BP105" s="73">
        <v>192.1653</v>
      </c>
      <c r="BQ105" s="73">
        <v>936</v>
      </c>
      <c r="BR105" s="73">
        <v>5105</v>
      </c>
      <c r="BS105" s="73">
        <v>0</v>
      </c>
      <c r="BT105" s="73">
        <v>1</v>
      </c>
      <c r="BU105" s="73">
        <v>136</v>
      </c>
      <c r="BV105" s="73">
        <v>95</v>
      </c>
      <c r="BW105" s="73">
        <v>0</v>
      </c>
      <c r="BX105" s="73">
        <v>704</v>
      </c>
      <c r="BY105" s="75">
        <v>2.3672499999999999E-4</v>
      </c>
      <c r="BZ105" s="75">
        <v>1.25003E-4</v>
      </c>
      <c r="CA105" s="72">
        <v>0</v>
      </c>
      <c r="CG105" s="76"/>
      <c r="CH105" s="77"/>
      <c r="CI105" s="78"/>
      <c r="CJ105" s="79"/>
      <c r="CO105" s="77"/>
    </row>
    <row r="106" spans="1:93" s="72" customFormat="1" x14ac:dyDescent="0.3">
      <c r="A106" s="72">
        <v>274</v>
      </c>
      <c r="B106" s="72">
        <v>5</v>
      </c>
      <c r="D106" s="72" t="s">
        <v>244</v>
      </c>
      <c r="E106" s="73">
        <v>31419</v>
      </c>
      <c r="F106" s="73">
        <v>333.9</v>
      </c>
      <c r="G106" s="73">
        <v>8878</v>
      </c>
      <c r="H106" s="73">
        <v>2942</v>
      </c>
      <c r="I106" s="73">
        <v>4244</v>
      </c>
      <c r="J106" s="73">
        <v>2681</v>
      </c>
      <c r="K106" s="73">
        <v>545</v>
      </c>
      <c r="L106" s="73">
        <v>2143</v>
      </c>
      <c r="M106" s="73">
        <v>5388</v>
      </c>
      <c r="N106" s="73">
        <v>15608</v>
      </c>
      <c r="O106" s="73">
        <v>26070</v>
      </c>
      <c r="P106" s="73">
        <v>9540</v>
      </c>
      <c r="Q106" s="73">
        <v>944.8</v>
      </c>
      <c r="R106" s="73">
        <v>4595</v>
      </c>
      <c r="S106" s="73">
        <v>4595</v>
      </c>
      <c r="T106" s="73">
        <v>129</v>
      </c>
      <c r="U106" s="73">
        <v>0</v>
      </c>
      <c r="V106" s="73">
        <v>176</v>
      </c>
      <c r="W106" s="73">
        <v>153</v>
      </c>
      <c r="X106" s="73">
        <v>22</v>
      </c>
      <c r="Y106" s="73">
        <v>15630</v>
      </c>
      <c r="Z106" s="73">
        <v>15630</v>
      </c>
      <c r="AA106" s="73">
        <v>0</v>
      </c>
      <c r="AB106" s="73">
        <v>0</v>
      </c>
      <c r="AC106" s="73">
        <v>0</v>
      </c>
      <c r="AD106" s="73">
        <v>14317.08</v>
      </c>
      <c r="AE106" s="73">
        <v>0</v>
      </c>
      <c r="AF106" s="73">
        <v>410</v>
      </c>
      <c r="AG106" s="73">
        <v>2726.8818797629101</v>
      </c>
      <c r="AH106" s="73">
        <v>5</v>
      </c>
      <c r="AI106" s="73">
        <v>4009</v>
      </c>
      <c r="AJ106" s="73">
        <v>1</v>
      </c>
      <c r="AK106" s="73">
        <v>0</v>
      </c>
      <c r="AL106" s="73">
        <v>940</v>
      </c>
      <c r="AM106" s="73">
        <v>0</v>
      </c>
      <c r="AN106" s="73">
        <v>40</v>
      </c>
      <c r="AO106" s="73"/>
      <c r="AP106" s="73">
        <v>923</v>
      </c>
      <c r="AQ106" s="73">
        <v>5</v>
      </c>
      <c r="AR106" s="73">
        <v>619.69600000000003</v>
      </c>
      <c r="AS106" s="74">
        <v>73</v>
      </c>
      <c r="AT106" s="73">
        <v>70</v>
      </c>
      <c r="AU106" s="73">
        <v>11215.82</v>
      </c>
      <c r="AV106" s="73">
        <v>2400.06</v>
      </c>
      <c r="AW106" s="73">
        <v>268.46105533222999</v>
      </c>
      <c r="AX106" s="73">
        <v>329</v>
      </c>
      <c r="AY106" s="73">
        <v>153.666666666667</v>
      </c>
      <c r="AZ106" s="73">
        <v>112</v>
      </c>
      <c r="BA106" s="73">
        <v>1598</v>
      </c>
      <c r="BB106" s="73">
        <v>536</v>
      </c>
      <c r="BC106" s="73">
        <v>5933.85686026452</v>
      </c>
      <c r="BD106" s="73">
        <v>1.498</v>
      </c>
      <c r="BE106" s="73">
        <v>22541</v>
      </c>
      <c r="BF106" s="73">
        <v>4611</v>
      </c>
      <c r="BG106" s="73">
        <v>1325</v>
      </c>
      <c r="BH106" s="73">
        <v>1081</v>
      </c>
      <c r="BI106" s="73">
        <v>1021</v>
      </c>
      <c r="BJ106" s="73">
        <v>619</v>
      </c>
      <c r="BK106" s="73">
        <v>492.80313499680102</v>
      </c>
      <c r="BL106" s="73">
        <v>343.05822136916203</v>
      </c>
      <c r="BM106" s="73">
        <v>143.56986564299399</v>
      </c>
      <c r="BN106" s="73">
        <v>987.16279999999995</v>
      </c>
      <c r="BO106" s="73">
        <v>687.2</v>
      </c>
      <c r="BP106" s="73">
        <v>287.59320000000002</v>
      </c>
      <c r="BQ106" s="73">
        <v>119044</v>
      </c>
      <c r="BR106" s="73">
        <v>5533</v>
      </c>
      <c r="BS106" s="73">
        <v>0</v>
      </c>
      <c r="BT106" s="73">
        <v>3</v>
      </c>
      <c r="BU106" s="73">
        <v>153</v>
      </c>
      <c r="BV106" s="73">
        <v>22</v>
      </c>
      <c r="BW106" s="73">
        <v>0</v>
      </c>
      <c r="BX106" s="73">
        <v>4064</v>
      </c>
      <c r="BY106" s="75">
        <v>7.1116899999999999E-4</v>
      </c>
      <c r="BZ106" s="75">
        <v>8.4066399999999997E-4</v>
      </c>
      <c r="CA106" s="72">
        <v>0</v>
      </c>
      <c r="CG106" s="76"/>
      <c r="CH106" s="77"/>
      <c r="CI106" s="78"/>
      <c r="CJ106" s="79"/>
      <c r="CO106" s="77"/>
    </row>
    <row r="107" spans="1:93" s="72" customFormat="1" x14ac:dyDescent="0.3">
      <c r="A107" s="72">
        <v>275</v>
      </c>
      <c r="B107" s="72">
        <v>5</v>
      </c>
      <c r="D107" s="72" t="s">
        <v>247</v>
      </c>
      <c r="E107" s="73">
        <v>43761</v>
      </c>
      <c r="F107" s="73">
        <v>404.95</v>
      </c>
      <c r="G107" s="73">
        <v>11424</v>
      </c>
      <c r="H107" s="73">
        <v>3980</v>
      </c>
      <c r="I107" s="73">
        <v>7274</v>
      </c>
      <c r="J107" s="73">
        <v>5080.1000000000004</v>
      </c>
      <c r="K107" s="73">
        <v>932.66666666666697</v>
      </c>
      <c r="L107" s="73">
        <v>3846.6666666666702</v>
      </c>
      <c r="M107" s="73">
        <v>8644</v>
      </c>
      <c r="N107" s="73">
        <v>22109</v>
      </c>
      <c r="O107" s="73">
        <v>38940</v>
      </c>
      <c r="P107" s="73">
        <v>15290</v>
      </c>
      <c r="Q107" s="73">
        <v>1469.6</v>
      </c>
      <c r="R107" s="73">
        <v>8170</v>
      </c>
      <c r="S107" s="73">
        <v>8170</v>
      </c>
      <c r="T107" s="73">
        <v>264</v>
      </c>
      <c r="U107" s="73">
        <v>0</v>
      </c>
      <c r="V107" s="73">
        <v>246</v>
      </c>
      <c r="W107" s="73">
        <v>224</v>
      </c>
      <c r="X107" s="73">
        <v>22</v>
      </c>
      <c r="Y107" s="73">
        <v>21939</v>
      </c>
      <c r="Z107" s="73">
        <v>21939</v>
      </c>
      <c r="AA107" s="73">
        <v>0</v>
      </c>
      <c r="AB107" s="73">
        <v>0</v>
      </c>
      <c r="AC107" s="73">
        <v>0</v>
      </c>
      <c r="AD107" s="73">
        <v>31965.123</v>
      </c>
      <c r="AE107" s="73">
        <v>0</v>
      </c>
      <c r="AF107" s="73">
        <v>1129</v>
      </c>
      <c r="AG107" s="73">
        <v>5857.97593075646</v>
      </c>
      <c r="AH107" s="73">
        <v>8</v>
      </c>
      <c r="AI107" s="73">
        <v>4442</v>
      </c>
      <c r="AJ107" s="73">
        <v>1</v>
      </c>
      <c r="AK107" s="73">
        <v>0</v>
      </c>
      <c r="AL107" s="73">
        <v>2090</v>
      </c>
      <c r="AM107" s="73">
        <v>0</v>
      </c>
      <c r="AN107" s="73">
        <v>63</v>
      </c>
      <c r="AO107" s="73"/>
      <c r="AP107" s="73">
        <v>1502</v>
      </c>
      <c r="AQ107" s="73">
        <v>8</v>
      </c>
      <c r="AR107" s="73">
        <v>1103.1759999999999</v>
      </c>
      <c r="AS107" s="74">
        <v>125</v>
      </c>
      <c r="AT107" s="73">
        <v>91</v>
      </c>
      <c r="AU107" s="73">
        <v>13521.92</v>
      </c>
      <c r="AV107" s="73">
        <v>2733.57</v>
      </c>
      <c r="AW107" s="73">
        <v>391.55451519154599</v>
      </c>
      <c r="AX107" s="73">
        <v>570</v>
      </c>
      <c r="AY107" s="73">
        <v>286</v>
      </c>
      <c r="AZ107" s="73">
        <v>256.33333333333297</v>
      </c>
      <c r="BA107" s="73">
        <v>2914</v>
      </c>
      <c r="BB107" s="73">
        <v>1073</v>
      </c>
      <c r="BC107" s="73">
        <v>8388.3940696608606</v>
      </c>
      <c r="BD107" s="73">
        <v>2.4830000000000001</v>
      </c>
      <c r="BE107" s="73">
        <v>32337</v>
      </c>
      <c r="BF107" s="73">
        <v>5710</v>
      </c>
      <c r="BG107" s="73">
        <v>1734</v>
      </c>
      <c r="BH107" s="73">
        <v>1381</v>
      </c>
      <c r="BI107" s="73">
        <v>1453</v>
      </c>
      <c r="BJ107" s="73">
        <v>844</v>
      </c>
      <c r="BK107" s="73">
        <v>835.45288299375602</v>
      </c>
      <c r="BL107" s="73">
        <v>630.75766443320094</v>
      </c>
      <c r="BM107" s="73">
        <v>269.53080814986998</v>
      </c>
      <c r="BN107" s="73">
        <v>1649.2167999999999</v>
      </c>
      <c r="BO107" s="73">
        <v>1245.1404</v>
      </c>
      <c r="BP107" s="73">
        <v>532.06439999999998</v>
      </c>
      <c r="BQ107" s="73">
        <v>38159</v>
      </c>
      <c r="BR107" s="73">
        <v>7556</v>
      </c>
      <c r="BS107" s="73">
        <v>0</v>
      </c>
      <c r="BT107" s="73">
        <v>3</v>
      </c>
      <c r="BU107" s="73">
        <v>224</v>
      </c>
      <c r="BV107" s="73">
        <v>22</v>
      </c>
      <c r="BW107" s="73">
        <v>0</v>
      </c>
      <c r="BX107" s="73">
        <v>5119</v>
      </c>
      <c r="BY107" s="75">
        <v>1.308678E-3</v>
      </c>
      <c r="BZ107" s="75">
        <v>1.0443920000000001E-3</v>
      </c>
      <c r="CA107" s="72">
        <v>0</v>
      </c>
      <c r="CG107" s="76"/>
      <c r="CH107" s="77"/>
      <c r="CI107" s="78"/>
      <c r="CJ107" s="79"/>
      <c r="CO107" s="77"/>
    </row>
    <row r="108" spans="1:93" s="72" customFormat="1" x14ac:dyDescent="0.3">
      <c r="A108" s="72">
        <v>277</v>
      </c>
      <c r="B108" s="72">
        <v>5</v>
      </c>
      <c r="D108" s="72" t="s">
        <v>256</v>
      </c>
      <c r="E108" s="73">
        <v>1704</v>
      </c>
      <c r="F108" s="73">
        <v>19.25</v>
      </c>
      <c r="G108" s="73">
        <v>434</v>
      </c>
      <c r="H108" s="73">
        <v>137</v>
      </c>
      <c r="I108" s="73">
        <v>108</v>
      </c>
      <c r="J108" s="73">
        <v>38.200000000000003</v>
      </c>
      <c r="K108" s="73">
        <v>5</v>
      </c>
      <c r="L108" s="73">
        <v>28</v>
      </c>
      <c r="M108" s="73">
        <v>143</v>
      </c>
      <c r="N108" s="73">
        <v>688</v>
      </c>
      <c r="O108" s="73">
        <v>950</v>
      </c>
      <c r="P108" s="73">
        <v>40</v>
      </c>
      <c r="Q108" s="73">
        <v>497.6</v>
      </c>
      <c r="R108" s="73">
        <v>2791</v>
      </c>
      <c r="S108" s="73">
        <v>2791</v>
      </c>
      <c r="T108" s="73">
        <v>1</v>
      </c>
      <c r="U108" s="73">
        <v>0</v>
      </c>
      <c r="V108" s="73">
        <v>11</v>
      </c>
      <c r="W108" s="73">
        <v>10</v>
      </c>
      <c r="X108" s="73">
        <v>1</v>
      </c>
      <c r="Y108" s="73">
        <v>698</v>
      </c>
      <c r="Z108" s="73">
        <v>698</v>
      </c>
      <c r="AA108" s="73">
        <v>0</v>
      </c>
      <c r="AB108" s="73">
        <v>0</v>
      </c>
      <c r="AC108" s="73">
        <v>0</v>
      </c>
      <c r="AD108" s="73">
        <v>660.30799999999999</v>
      </c>
      <c r="AE108" s="73">
        <v>0</v>
      </c>
      <c r="AF108" s="73">
        <v>32</v>
      </c>
      <c r="AG108" s="73">
        <v>19.530085959885401</v>
      </c>
      <c r="AH108" s="73">
        <v>1</v>
      </c>
      <c r="AI108" s="73">
        <v>251</v>
      </c>
      <c r="AJ108" s="73">
        <v>1</v>
      </c>
      <c r="AK108" s="73">
        <v>0</v>
      </c>
      <c r="AL108" s="73">
        <v>35</v>
      </c>
      <c r="AM108" s="73">
        <v>0</v>
      </c>
      <c r="AN108" s="73">
        <v>0</v>
      </c>
      <c r="AO108" s="73"/>
      <c r="AP108" s="73">
        <v>27</v>
      </c>
      <c r="AQ108" s="73">
        <v>1</v>
      </c>
      <c r="AR108" s="73">
        <v>8.2530000000000001</v>
      </c>
      <c r="AS108" s="74">
        <v>0</v>
      </c>
      <c r="AT108" s="73">
        <v>1</v>
      </c>
      <c r="AU108" s="73">
        <v>667.36</v>
      </c>
      <c r="AV108" s="73">
        <v>205.64</v>
      </c>
      <c r="AW108" s="73">
        <v>9.2785985130111506</v>
      </c>
      <c r="AX108" s="73">
        <v>10</v>
      </c>
      <c r="AY108" s="73">
        <v>2</v>
      </c>
      <c r="AZ108" s="73">
        <v>0</v>
      </c>
      <c r="BA108" s="73">
        <v>23</v>
      </c>
      <c r="BB108" s="73">
        <v>5</v>
      </c>
      <c r="BC108" s="73">
        <v>138.58650544135401</v>
      </c>
      <c r="BD108" s="73">
        <v>8.0000000000000002E-3</v>
      </c>
      <c r="BE108" s="73">
        <v>1270</v>
      </c>
      <c r="BF108" s="73">
        <v>235</v>
      </c>
      <c r="BG108" s="73">
        <v>62</v>
      </c>
      <c r="BH108" s="73">
        <v>20</v>
      </c>
      <c r="BI108" s="73">
        <v>36</v>
      </c>
      <c r="BJ108" s="73">
        <v>32</v>
      </c>
      <c r="BK108" s="73">
        <v>7.05988538681948</v>
      </c>
      <c r="BL108" s="73">
        <v>5.3085959885386798</v>
      </c>
      <c r="BM108" s="73">
        <v>2.4080229226360998</v>
      </c>
      <c r="BN108" s="73">
        <v>7.7529000000000003</v>
      </c>
      <c r="BO108" s="73">
        <v>5.8296999999999999</v>
      </c>
      <c r="BP108" s="73">
        <v>2.6444000000000001</v>
      </c>
      <c r="BQ108" s="73">
        <v>0</v>
      </c>
      <c r="BR108" s="73">
        <v>393</v>
      </c>
      <c r="BS108" s="73">
        <v>26.7</v>
      </c>
      <c r="BT108" s="73">
        <v>1</v>
      </c>
      <c r="BU108" s="73">
        <v>10</v>
      </c>
      <c r="BV108" s="73">
        <v>1</v>
      </c>
      <c r="BW108" s="73">
        <v>0</v>
      </c>
      <c r="BX108" s="73">
        <v>0</v>
      </c>
      <c r="BY108" s="75">
        <v>7.5129999999999999E-6</v>
      </c>
      <c r="BZ108" s="75">
        <v>4.2409999999999997E-6</v>
      </c>
      <c r="CA108" s="72">
        <v>0</v>
      </c>
      <c r="CG108" s="76"/>
      <c r="CH108" s="77"/>
      <c r="CI108" s="78"/>
      <c r="CJ108" s="79"/>
      <c r="CO108" s="77"/>
    </row>
    <row r="109" spans="1:93" s="72" customFormat="1" x14ac:dyDescent="0.3">
      <c r="A109" s="72">
        <v>279</v>
      </c>
      <c r="B109" s="72">
        <v>5</v>
      </c>
      <c r="D109" s="72" t="s">
        <v>259</v>
      </c>
      <c r="E109" s="73">
        <v>9880</v>
      </c>
      <c r="F109" s="73">
        <v>126</v>
      </c>
      <c r="G109" s="73">
        <v>1904</v>
      </c>
      <c r="H109" s="73">
        <v>648</v>
      </c>
      <c r="I109" s="73">
        <v>1066</v>
      </c>
      <c r="J109" s="73">
        <v>641.5</v>
      </c>
      <c r="K109" s="73">
        <v>60</v>
      </c>
      <c r="L109" s="73">
        <v>394</v>
      </c>
      <c r="M109" s="73">
        <v>1165</v>
      </c>
      <c r="N109" s="73">
        <v>4066</v>
      </c>
      <c r="O109" s="73">
        <v>8110</v>
      </c>
      <c r="P109" s="73">
        <v>1390</v>
      </c>
      <c r="Q109" s="73">
        <v>0</v>
      </c>
      <c r="R109" s="73">
        <v>1379</v>
      </c>
      <c r="S109" s="73">
        <v>1379</v>
      </c>
      <c r="T109" s="73">
        <v>3</v>
      </c>
      <c r="U109" s="73">
        <v>0</v>
      </c>
      <c r="V109" s="73">
        <v>76</v>
      </c>
      <c r="W109" s="73">
        <v>51</v>
      </c>
      <c r="X109" s="73">
        <v>25</v>
      </c>
      <c r="Y109" s="73">
        <v>4245</v>
      </c>
      <c r="Z109" s="73">
        <v>4245</v>
      </c>
      <c r="AA109" s="73">
        <v>0</v>
      </c>
      <c r="AB109" s="73">
        <v>0</v>
      </c>
      <c r="AC109" s="73">
        <v>0</v>
      </c>
      <c r="AD109" s="73">
        <v>3943.605</v>
      </c>
      <c r="AE109" s="73">
        <v>0</v>
      </c>
      <c r="AF109" s="73">
        <v>178</v>
      </c>
      <c r="AG109" s="73">
        <v>1272.5325615050699</v>
      </c>
      <c r="AH109" s="73">
        <v>2</v>
      </c>
      <c r="AI109" s="73">
        <v>1138</v>
      </c>
      <c r="AJ109" s="73">
        <v>1</v>
      </c>
      <c r="AK109" s="73">
        <v>0</v>
      </c>
      <c r="AL109" s="73">
        <v>170</v>
      </c>
      <c r="AM109" s="73">
        <v>0</v>
      </c>
      <c r="AN109" s="73">
        <v>13</v>
      </c>
      <c r="AO109" s="73"/>
      <c r="AP109" s="73">
        <v>198</v>
      </c>
      <c r="AQ109" s="73">
        <v>2</v>
      </c>
      <c r="AR109" s="73">
        <v>130.5</v>
      </c>
      <c r="AS109" s="74">
        <v>59</v>
      </c>
      <c r="AT109" s="73">
        <v>18</v>
      </c>
      <c r="AU109" s="73">
        <v>2692.8</v>
      </c>
      <c r="AV109" s="73">
        <v>592.38</v>
      </c>
      <c r="AW109" s="73">
        <v>123.35920285158799</v>
      </c>
      <c r="AX109" s="73">
        <v>88</v>
      </c>
      <c r="AY109" s="73">
        <v>26</v>
      </c>
      <c r="AZ109" s="73">
        <v>21.3333333333333</v>
      </c>
      <c r="BA109" s="73">
        <v>334</v>
      </c>
      <c r="BB109" s="73">
        <v>104</v>
      </c>
      <c r="BC109" s="73">
        <v>1269.1391876835801</v>
      </c>
      <c r="BD109" s="73">
        <v>4.9000000000000002E-2</v>
      </c>
      <c r="BE109" s="73">
        <v>7976</v>
      </c>
      <c r="BF109" s="73">
        <v>1053</v>
      </c>
      <c r="BG109" s="73">
        <v>203</v>
      </c>
      <c r="BH109" s="73">
        <v>187</v>
      </c>
      <c r="BI109" s="73">
        <v>228</v>
      </c>
      <c r="BJ109" s="73">
        <v>111</v>
      </c>
      <c r="BK109" s="73">
        <v>93.240400471142493</v>
      </c>
      <c r="BL109" s="73">
        <v>68.003533568904601</v>
      </c>
      <c r="BM109" s="73">
        <v>22.063368669022399</v>
      </c>
      <c r="BN109" s="73">
        <v>272.34379999999999</v>
      </c>
      <c r="BO109" s="73">
        <v>198.63</v>
      </c>
      <c r="BP109" s="73">
        <v>64.444400000000002</v>
      </c>
      <c r="BQ109" s="73">
        <v>0</v>
      </c>
      <c r="BR109" s="73">
        <v>2250</v>
      </c>
      <c r="BS109" s="73">
        <v>0</v>
      </c>
      <c r="BT109" s="73">
        <v>1</v>
      </c>
      <c r="BU109" s="73">
        <v>51</v>
      </c>
      <c r="BV109" s="73">
        <v>25</v>
      </c>
      <c r="BW109" s="73">
        <v>0</v>
      </c>
      <c r="BX109" s="73">
        <v>0</v>
      </c>
      <c r="BY109" s="75">
        <v>7.8214999999999996E-5</v>
      </c>
      <c r="BZ109" s="75">
        <v>3.5215000000000001E-5</v>
      </c>
      <c r="CA109" s="72">
        <v>0</v>
      </c>
      <c r="CG109" s="76"/>
      <c r="CH109" s="77"/>
      <c r="CI109" s="78"/>
      <c r="CJ109" s="79"/>
      <c r="CO109" s="77"/>
    </row>
    <row r="110" spans="1:93" s="72" customFormat="1" x14ac:dyDescent="0.3">
      <c r="A110" s="72">
        <v>281</v>
      </c>
      <c r="B110" s="72">
        <v>5</v>
      </c>
      <c r="D110" s="72" t="s">
        <v>288</v>
      </c>
      <c r="E110" s="73">
        <v>42159</v>
      </c>
      <c r="F110" s="73">
        <v>654.15</v>
      </c>
      <c r="G110" s="73">
        <v>7635</v>
      </c>
      <c r="H110" s="73">
        <v>2278</v>
      </c>
      <c r="I110" s="73">
        <v>5969</v>
      </c>
      <c r="J110" s="73">
        <v>4125.7</v>
      </c>
      <c r="K110" s="73">
        <v>1031.3333333333301</v>
      </c>
      <c r="L110" s="73">
        <v>3455.3333333333298</v>
      </c>
      <c r="M110" s="73">
        <v>6840</v>
      </c>
      <c r="N110" s="73">
        <v>19393</v>
      </c>
      <c r="O110" s="73">
        <v>49470</v>
      </c>
      <c r="P110" s="73">
        <v>41860</v>
      </c>
      <c r="Q110" s="73">
        <v>1684</v>
      </c>
      <c r="R110" s="73">
        <v>3283</v>
      </c>
      <c r="S110" s="73">
        <v>3676.96</v>
      </c>
      <c r="T110" s="73">
        <v>268</v>
      </c>
      <c r="U110" s="73">
        <v>0</v>
      </c>
      <c r="V110" s="73">
        <v>302</v>
      </c>
      <c r="W110" s="73">
        <v>256.5</v>
      </c>
      <c r="X110" s="73">
        <v>84.7</v>
      </c>
      <c r="Y110" s="73">
        <v>18433</v>
      </c>
      <c r="Z110" s="73">
        <v>21013.62</v>
      </c>
      <c r="AA110" s="73">
        <v>0</v>
      </c>
      <c r="AB110" s="73">
        <v>0</v>
      </c>
      <c r="AC110" s="73">
        <v>1500</v>
      </c>
      <c r="AD110" s="73">
        <v>26285.457999999999</v>
      </c>
      <c r="AE110" s="73">
        <v>0</v>
      </c>
      <c r="AF110" s="73">
        <v>1326.08</v>
      </c>
      <c r="AG110" s="73">
        <v>21169.018124472001</v>
      </c>
      <c r="AH110" s="73">
        <v>3.3</v>
      </c>
      <c r="AI110" s="73">
        <v>4205</v>
      </c>
      <c r="AJ110" s="73">
        <v>1</v>
      </c>
      <c r="AK110" s="73">
        <v>0</v>
      </c>
      <c r="AL110" s="73">
        <v>5325</v>
      </c>
      <c r="AM110" s="73">
        <v>0</v>
      </c>
      <c r="AN110" s="73">
        <v>107</v>
      </c>
      <c r="AO110" s="73"/>
      <c r="AP110" s="73">
        <v>1482</v>
      </c>
      <c r="AQ110" s="73">
        <v>3</v>
      </c>
      <c r="AR110" s="73">
        <v>1296.4860000000001</v>
      </c>
      <c r="AS110" s="74">
        <v>212</v>
      </c>
      <c r="AT110" s="73">
        <v>272</v>
      </c>
      <c r="AU110" s="73">
        <v>11610.12</v>
      </c>
      <c r="AV110" s="73">
        <v>2662.2</v>
      </c>
      <c r="AW110" s="73">
        <v>363.87607658807599</v>
      </c>
      <c r="AX110" s="73">
        <v>555</v>
      </c>
      <c r="AY110" s="73">
        <v>302.66666666666703</v>
      </c>
      <c r="AZ110" s="73">
        <v>253.666666666667</v>
      </c>
      <c r="BA110" s="73">
        <v>2424</v>
      </c>
      <c r="BB110" s="73">
        <v>755</v>
      </c>
      <c r="BC110" s="73">
        <v>7462.6793024917797</v>
      </c>
      <c r="BD110" s="73">
        <v>3.1019999999999999</v>
      </c>
      <c r="BE110" s="73">
        <v>34524</v>
      </c>
      <c r="BF110" s="73">
        <v>4582</v>
      </c>
      <c r="BG110" s="73">
        <v>775</v>
      </c>
      <c r="BH110" s="73">
        <v>1020</v>
      </c>
      <c r="BI110" s="73">
        <v>763</v>
      </c>
      <c r="BJ110" s="73">
        <v>342</v>
      </c>
      <c r="BK110" s="73">
        <v>633.41458254218003</v>
      </c>
      <c r="BL110" s="73">
        <v>341.551467476808</v>
      </c>
      <c r="BM110" s="73">
        <v>106.76281126241</v>
      </c>
      <c r="BN110" s="73">
        <v>1399.152</v>
      </c>
      <c r="BO110" s="73">
        <v>754.45439999999996</v>
      </c>
      <c r="BP110" s="73">
        <v>235.8288</v>
      </c>
      <c r="BQ110" s="73">
        <v>81988</v>
      </c>
      <c r="BR110" s="73">
        <v>8154</v>
      </c>
      <c r="BS110" s="73">
        <v>0</v>
      </c>
      <c r="BT110" s="73">
        <v>2</v>
      </c>
      <c r="BU110" s="73">
        <v>225</v>
      </c>
      <c r="BV110" s="73">
        <v>77</v>
      </c>
      <c r="BW110" s="73">
        <v>14</v>
      </c>
      <c r="BX110" s="73">
        <v>2802</v>
      </c>
      <c r="BY110" s="75">
        <v>8.1596399999999997E-4</v>
      </c>
      <c r="BZ110" s="75">
        <v>7.2984199999999997E-4</v>
      </c>
      <c r="CA110" s="72">
        <v>2802</v>
      </c>
      <c r="CG110" s="76"/>
      <c r="CH110" s="77"/>
      <c r="CI110" s="78"/>
      <c r="CJ110" s="79"/>
      <c r="CO110" s="77"/>
    </row>
    <row r="111" spans="1:93" s="72" customFormat="1" x14ac:dyDescent="0.3">
      <c r="A111" s="72">
        <v>285</v>
      </c>
      <c r="B111" s="72">
        <v>5</v>
      </c>
      <c r="D111" s="72" t="s">
        <v>316</v>
      </c>
      <c r="E111" s="73">
        <v>24552</v>
      </c>
      <c r="F111" s="73">
        <v>473.9</v>
      </c>
      <c r="G111" s="73">
        <v>5843</v>
      </c>
      <c r="H111" s="73">
        <v>1782</v>
      </c>
      <c r="I111" s="73">
        <v>2806</v>
      </c>
      <c r="J111" s="73">
        <v>1688.1</v>
      </c>
      <c r="K111" s="73">
        <v>246.666666666667</v>
      </c>
      <c r="L111" s="73">
        <v>1529.6666666666699</v>
      </c>
      <c r="M111" s="73">
        <v>2795</v>
      </c>
      <c r="N111" s="73">
        <v>10862</v>
      </c>
      <c r="O111" s="73">
        <v>17730</v>
      </c>
      <c r="P111" s="73">
        <v>5960</v>
      </c>
      <c r="Q111" s="73">
        <v>405.6</v>
      </c>
      <c r="R111" s="73">
        <v>12293</v>
      </c>
      <c r="S111" s="73">
        <v>12293</v>
      </c>
      <c r="T111" s="73">
        <v>354</v>
      </c>
      <c r="U111" s="73">
        <v>0</v>
      </c>
      <c r="V111" s="73">
        <v>263</v>
      </c>
      <c r="W111" s="73">
        <v>137</v>
      </c>
      <c r="X111" s="73">
        <v>127</v>
      </c>
      <c r="Y111" s="73">
        <v>11179</v>
      </c>
      <c r="Z111" s="73">
        <v>11179</v>
      </c>
      <c r="AA111" s="73">
        <v>0</v>
      </c>
      <c r="AB111" s="73">
        <v>0</v>
      </c>
      <c r="AC111" s="73">
        <v>0</v>
      </c>
      <c r="AD111" s="73">
        <v>6506.1779999999999</v>
      </c>
      <c r="AE111" s="73">
        <v>0</v>
      </c>
      <c r="AF111" s="73">
        <v>2377</v>
      </c>
      <c r="AG111" s="73">
        <v>4614.5413141456502</v>
      </c>
      <c r="AH111" s="73">
        <v>17</v>
      </c>
      <c r="AI111" s="73">
        <v>2983</v>
      </c>
      <c r="AJ111" s="73">
        <v>1</v>
      </c>
      <c r="AK111" s="73">
        <v>0</v>
      </c>
      <c r="AL111" s="73">
        <v>475</v>
      </c>
      <c r="AM111" s="73">
        <v>0</v>
      </c>
      <c r="AN111" s="73">
        <v>20</v>
      </c>
      <c r="AO111" s="73"/>
      <c r="AP111" s="73">
        <v>513</v>
      </c>
      <c r="AQ111" s="73">
        <v>17</v>
      </c>
      <c r="AR111" s="73">
        <v>308.416</v>
      </c>
      <c r="AS111" s="74">
        <v>70</v>
      </c>
      <c r="AT111" s="73">
        <v>25</v>
      </c>
      <c r="AU111" s="73">
        <v>7002.81</v>
      </c>
      <c r="AV111" s="73">
        <v>1743.05</v>
      </c>
      <c r="AW111" s="73">
        <v>95.165499023164998</v>
      </c>
      <c r="AX111" s="73">
        <v>197</v>
      </c>
      <c r="AY111" s="73">
        <v>70.3333333333333</v>
      </c>
      <c r="AZ111" s="73">
        <v>53.3333333333333</v>
      </c>
      <c r="BA111" s="73">
        <v>1283</v>
      </c>
      <c r="BB111" s="73">
        <v>525</v>
      </c>
      <c r="BC111" s="73">
        <v>4088.4404275709599</v>
      </c>
      <c r="BD111" s="73">
        <v>0.30199999999999999</v>
      </c>
      <c r="BE111" s="73">
        <v>18709</v>
      </c>
      <c r="BF111" s="73">
        <v>3381</v>
      </c>
      <c r="BG111" s="73">
        <v>680</v>
      </c>
      <c r="BH111" s="73">
        <v>547</v>
      </c>
      <c r="BI111" s="73">
        <v>538</v>
      </c>
      <c r="BJ111" s="73">
        <v>358</v>
      </c>
      <c r="BK111" s="73">
        <v>295.972448340639</v>
      </c>
      <c r="BL111" s="73">
        <v>180.60359602826699</v>
      </c>
      <c r="BM111" s="73">
        <v>71.5770104660524</v>
      </c>
      <c r="BN111" s="73">
        <v>813.4</v>
      </c>
      <c r="BO111" s="73">
        <v>496.34</v>
      </c>
      <c r="BP111" s="73">
        <v>196.71</v>
      </c>
      <c r="BQ111" s="73">
        <v>170409</v>
      </c>
      <c r="BR111" s="73">
        <v>4819</v>
      </c>
      <c r="BS111" s="73">
        <v>0</v>
      </c>
      <c r="BT111" s="73">
        <v>3</v>
      </c>
      <c r="BU111" s="73">
        <v>137</v>
      </c>
      <c r="BV111" s="73">
        <v>127</v>
      </c>
      <c r="BW111" s="73">
        <v>0</v>
      </c>
      <c r="BX111" s="73">
        <v>674</v>
      </c>
      <c r="BY111" s="75">
        <v>4.4639099999999998E-4</v>
      </c>
      <c r="BZ111" s="75">
        <v>1.3076200000000001E-4</v>
      </c>
      <c r="CA111" s="72">
        <v>0</v>
      </c>
      <c r="CG111" s="76"/>
      <c r="CH111" s="77"/>
      <c r="CI111" s="78"/>
      <c r="CJ111" s="79"/>
      <c r="CO111" s="77"/>
    </row>
    <row r="112" spans="1:93" s="72" customFormat="1" x14ac:dyDescent="0.3">
      <c r="A112" s="72">
        <v>289</v>
      </c>
      <c r="B112" s="72">
        <v>5</v>
      </c>
      <c r="D112" s="72" t="s">
        <v>322</v>
      </c>
      <c r="E112" s="73">
        <v>39664</v>
      </c>
      <c r="F112" s="73">
        <v>624.04999999999995</v>
      </c>
      <c r="G112" s="73">
        <v>6396</v>
      </c>
      <c r="H112" s="73">
        <v>1990</v>
      </c>
      <c r="I112" s="73">
        <v>5068</v>
      </c>
      <c r="J112" s="73">
        <v>3065.2</v>
      </c>
      <c r="K112" s="73">
        <v>664.66666666666697</v>
      </c>
      <c r="L112" s="73">
        <v>2234.6666666666702</v>
      </c>
      <c r="M112" s="73">
        <v>13717</v>
      </c>
      <c r="N112" s="73">
        <v>23635</v>
      </c>
      <c r="O112" s="73">
        <v>42370</v>
      </c>
      <c r="P112" s="73">
        <v>36600</v>
      </c>
      <c r="Q112" s="73">
        <v>1422.4</v>
      </c>
      <c r="R112" s="73">
        <v>3039</v>
      </c>
      <c r="S112" s="73">
        <v>3039</v>
      </c>
      <c r="T112" s="73">
        <v>197</v>
      </c>
      <c r="U112" s="73">
        <v>0</v>
      </c>
      <c r="V112" s="73">
        <v>160</v>
      </c>
      <c r="W112" s="73">
        <v>140</v>
      </c>
      <c r="X112" s="73">
        <v>19</v>
      </c>
      <c r="Y112" s="73">
        <v>20028</v>
      </c>
      <c r="Z112" s="73">
        <v>20028</v>
      </c>
      <c r="AA112" s="73">
        <v>0</v>
      </c>
      <c r="AB112" s="73">
        <v>0</v>
      </c>
      <c r="AC112" s="73">
        <v>1800</v>
      </c>
      <c r="AD112" s="73">
        <v>41558.1</v>
      </c>
      <c r="AE112" s="73">
        <v>0</v>
      </c>
      <c r="AF112" s="73">
        <v>831</v>
      </c>
      <c r="AG112" s="73">
        <v>10185.6563658838</v>
      </c>
      <c r="AH112" s="73">
        <v>3</v>
      </c>
      <c r="AI112" s="73">
        <v>3717</v>
      </c>
      <c r="AJ112" s="73">
        <v>1</v>
      </c>
      <c r="AK112" s="73">
        <v>0</v>
      </c>
      <c r="AL112" s="73">
        <v>1440</v>
      </c>
      <c r="AM112" s="73">
        <v>0</v>
      </c>
      <c r="AN112" s="73">
        <v>35</v>
      </c>
      <c r="AO112" s="73"/>
      <c r="AP112" s="73">
        <v>968</v>
      </c>
      <c r="AQ112" s="73">
        <v>3</v>
      </c>
      <c r="AR112" s="73">
        <v>670.20799999999997</v>
      </c>
      <c r="AS112" s="74">
        <v>64</v>
      </c>
      <c r="AT112" s="73">
        <v>81</v>
      </c>
      <c r="AU112" s="73">
        <v>10657.72</v>
      </c>
      <c r="AV112" s="73">
        <v>2280.4499999999998</v>
      </c>
      <c r="AW112" s="73">
        <v>269.71231458619098</v>
      </c>
      <c r="AX112" s="73">
        <v>350</v>
      </c>
      <c r="AY112" s="73">
        <v>170.333333333333</v>
      </c>
      <c r="AZ112" s="73">
        <v>145.666666666667</v>
      </c>
      <c r="BA112" s="73">
        <v>1570</v>
      </c>
      <c r="BB112" s="73">
        <v>546</v>
      </c>
      <c r="BC112" s="73">
        <v>3622.40118842523</v>
      </c>
      <c r="BD112" s="73">
        <v>1.046</v>
      </c>
      <c r="BE112" s="73">
        <v>33268</v>
      </c>
      <c r="BF112" s="73">
        <v>3544</v>
      </c>
      <c r="BG112" s="73">
        <v>862</v>
      </c>
      <c r="BH112" s="73">
        <v>940</v>
      </c>
      <c r="BI112" s="73">
        <v>687</v>
      </c>
      <c r="BJ112" s="73">
        <v>385</v>
      </c>
      <c r="BK112" s="73">
        <v>341.75112842021201</v>
      </c>
      <c r="BL112" s="73">
        <v>200.18382264829199</v>
      </c>
      <c r="BM112" s="73">
        <v>79.277691232274805</v>
      </c>
      <c r="BN112" s="73">
        <v>1011.7723</v>
      </c>
      <c r="BO112" s="73">
        <v>592.65480000000002</v>
      </c>
      <c r="BP112" s="73">
        <v>234.70580000000001</v>
      </c>
      <c r="BQ112" s="73">
        <v>21593</v>
      </c>
      <c r="BR112" s="73">
        <v>5984</v>
      </c>
      <c r="BS112" s="73">
        <v>0</v>
      </c>
      <c r="BT112" s="73">
        <v>1</v>
      </c>
      <c r="BU112" s="73">
        <v>140</v>
      </c>
      <c r="BV112" s="73">
        <v>19</v>
      </c>
      <c r="BW112" s="73">
        <v>9</v>
      </c>
      <c r="BX112" s="73">
        <v>2670</v>
      </c>
      <c r="BY112" s="75">
        <v>5.4911200000000004E-4</v>
      </c>
      <c r="BZ112" s="75">
        <v>1.3787420000000001E-3</v>
      </c>
      <c r="CA112" s="72">
        <v>2670</v>
      </c>
      <c r="CG112" s="76"/>
      <c r="CH112" s="77"/>
      <c r="CI112" s="78"/>
      <c r="CJ112" s="79"/>
      <c r="CO112" s="77"/>
    </row>
    <row r="113" spans="1:93" s="72" customFormat="1" x14ac:dyDescent="0.3">
      <c r="A113" s="72">
        <v>1960</v>
      </c>
      <c r="B113" s="72">
        <v>5</v>
      </c>
      <c r="D113" s="72" t="s">
        <v>327</v>
      </c>
      <c r="E113" s="73">
        <v>51128</v>
      </c>
      <c r="F113" s="73">
        <v>879.9</v>
      </c>
      <c r="G113" s="73">
        <v>9956</v>
      </c>
      <c r="H113" s="73">
        <v>3066</v>
      </c>
      <c r="I113" s="73">
        <v>4973</v>
      </c>
      <c r="J113" s="73">
        <v>2865.3</v>
      </c>
      <c r="K113" s="73">
        <v>428.33333333333297</v>
      </c>
      <c r="L113" s="73">
        <v>2259.3333333333298</v>
      </c>
      <c r="M113" s="73">
        <v>5302</v>
      </c>
      <c r="N113" s="73">
        <v>21089</v>
      </c>
      <c r="O113" s="73">
        <v>42570</v>
      </c>
      <c r="P113" s="73">
        <v>10250</v>
      </c>
      <c r="Q113" s="73">
        <v>1172.8</v>
      </c>
      <c r="R113" s="73">
        <v>21552</v>
      </c>
      <c r="S113" s="73">
        <v>26724.48</v>
      </c>
      <c r="T113" s="73">
        <v>1360</v>
      </c>
      <c r="U113" s="73">
        <v>0</v>
      </c>
      <c r="V113" s="73">
        <v>520</v>
      </c>
      <c r="W113" s="73">
        <v>365.8</v>
      </c>
      <c r="X113" s="73">
        <v>263.75</v>
      </c>
      <c r="Y113" s="73">
        <v>21077</v>
      </c>
      <c r="Z113" s="73">
        <v>24870.86</v>
      </c>
      <c r="AA113" s="73">
        <v>0</v>
      </c>
      <c r="AB113" s="73">
        <v>0</v>
      </c>
      <c r="AC113" s="73">
        <v>1150</v>
      </c>
      <c r="AD113" s="73">
        <v>9632.1890000000003</v>
      </c>
      <c r="AE113" s="73">
        <v>0</v>
      </c>
      <c r="AF113" s="73">
        <v>8159.2</v>
      </c>
      <c r="AG113" s="73">
        <v>29983.7870949721</v>
      </c>
      <c r="AH113" s="73">
        <v>31.25</v>
      </c>
      <c r="AI113" s="73">
        <v>6917</v>
      </c>
      <c r="AJ113" s="73">
        <v>1</v>
      </c>
      <c r="AK113" s="73">
        <v>0</v>
      </c>
      <c r="AL113" s="73">
        <v>1175</v>
      </c>
      <c r="AM113" s="73">
        <v>0</v>
      </c>
      <c r="AN113" s="73">
        <v>63</v>
      </c>
      <c r="AO113" s="73"/>
      <c r="AP113" s="73">
        <v>1243</v>
      </c>
      <c r="AQ113" s="73">
        <v>25</v>
      </c>
      <c r="AR113" s="73">
        <v>780.91200000000003</v>
      </c>
      <c r="AS113" s="74">
        <v>334</v>
      </c>
      <c r="AT113" s="73">
        <v>113</v>
      </c>
      <c r="AU113" s="73">
        <v>15795.01</v>
      </c>
      <c r="AV113" s="73">
        <v>4120.5600000000004</v>
      </c>
      <c r="AW113" s="73">
        <v>386.00813032827</v>
      </c>
      <c r="AX113" s="73">
        <v>513</v>
      </c>
      <c r="AY113" s="73">
        <v>150.333333333333</v>
      </c>
      <c r="AZ113" s="73">
        <v>108.333333333333</v>
      </c>
      <c r="BA113" s="73">
        <v>1831</v>
      </c>
      <c r="BB113" s="73">
        <v>439</v>
      </c>
      <c r="BC113" s="73">
        <v>7865.6661751188403</v>
      </c>
      <c r="BD113" s="73">
        <v>0.26</v>
      </c>
      <c r="BE113" s="73">
        <v>41172</v>
      </c>
      <c r="BF113" s="73">
        <v>5966</v>
      </c>
      <c r="BG113" s="73">
        <v>924</v>
      </c>
      <c r="BH113" s="73">
        <v>1032</v>
      </c>
      <c r="BI113" s="73">
        <v>927</v>
      </c>
      <c r="BJ113" s="73">
        <v>451</v>
      </c>
      <c r="BK113" s="73">
        <v>483.28232196232898</v>
      </c>
      <c r="BL113" s="73">
        <v>274.33578782559198</v>
      </c>
      <c r="BM113" s="73">
        <v>84.149580111021507</v>
      </c>
      <c r="BN113" s="73">
        <v>1313.5725</v>
      </c>
      <c r="BO113" s="73">
        <v>745.65099999999995</v>
      </c>
      <c r="BP113" s="73">
        <v>228.72049999999999</v>
      </c>
      <c r="BQ113" s="73">
        <v>52879</v>
      </c>
      <c r="BR113" s="73">
        <v>10846</v>
      </c>
      <c r="BS113" s="73">
        <v>0</v>
      </c>
      <c r="BT113" s="73">
        <v>10</v>
      </c>
      <c r="BU113" s="73">
        <v>310</v>
      </c>
      <c r="BV113" s="73">
        <v>211</v>
      </c>
      <c r="BW113" s="73">
        <v>12</v>
      </c>
      <c r="BX113" s="73">
        <v>0</v>
      </c>
      <c r="BY113" s="75">
        <v>6.7941200000000001E-4</v>
      </c>
      <c r="BZ113" s="75">
        <v>2.02363E-4</v>
      </c>
      <c r="CA113" s="72">
        <v>0</v>
      </c>
      <c r="CG113" s="76"/>
      <c r="CH113" s="77"/>
      <c r="CI113" s="78"/>
      <c r="CJ113" s="79"/>
      <c r="CO113" s="77"/>
    </row>
    <row r="114" spans="1:93" s="72" customFormat="1" x14ac:dyDescent="0.3">
      <c r="A114" s="72">
        <v>668</v>
      </c>
      <c r="B114" s="72">
        <v>5</v>
      </c>
      <c r="D114" s="72" t="s">
        <v>328</v>
      </c>
      <c r="E114" s="73">
        <v>19324</v>
      </c>
      <c r="F114" s="73">
        <v>260.39999999999998</v>
      </c>
      <c r="G114" s="73">
        <v>4087</v>
      </c>
      <c r="H114" s="73">
        <v>1241</v>
      </c>
      <c r="I114" s="73">
        <v>2440</v>
      </c>
      <c r="J114" s="73">
        <v>1591.1</v>
      </c>
      <c r="K114" s="73">
        <v>190.666666666667</v>
      </c>
      <c r="L114" s="73">
        <v>1041.6666666666699</v>
      </c>
      <c r="M114" s="73">
        <v>2403</v>
      </c>
      <c r="N114" s="73">
        <v>8557</v>
      </c>
      <c r="O114" s="73">
        <v>14460</v>
      </c>
      <c r="P114" s="73">
        <v>2330</v>
      </c>
      <c r="Q114" s="73">
        <v>184.8</v>
      </c>
      <c r="R114" s="73">
        <v>7599</v>
      </c>
      <c r="S114" s="73">
        <v>8054.94</v>
      </c>
      <c r="T114" s="73">
        <v>921</v>
      </c>
      <c r="U114" s="73">
        <v>0</v>
      </c>
      <c r="V114" s="73">
        <v>225</v>
      </c>
      <c r="W114" s="73">
        <v>159.6</v>
      </c>
      <c r="X114" s="73">
        <v>77.38</v>
      </c>
      <c r="Y114" s="73">
        <v>8489</v>
      </c>
      <c r="Z114" s="73">
        <v>8913.4500000000007</v>
      </c>
      <c r="AA114" s="73">
        <v>0</v>
      </c>
      <c r="AB114" s="73">
        <v>0</v>
      </c>
      <c r="AC114" s="73">
        <v>0</v>
      </c>
      <c r="AD114" s="73">
        <v>3616.3139999999999</v>
      </c>
      <c r="AE114" s="73">
        <v>0</v>
      </c>
      <c r="AF114" s="73">
        <v>2441.1799999999998</v>
      </c>
      <c r="AG114" s="73">
        <v>5652.1792769953099</v>
      </c>
      <c r="AH114" s="73">
        <v>12.72</v>
      </c>
      <c r="AI114" s="73">
        <v>2626</v>
      </c>
      <c r="AJ114" s="73">
        <v>1</v>
      </c>
      <c r="AK114" s="73">
        <v>0</v>
      </c>
      <c r="AL114" s="73">
        <v>265</v>
      </c>
      <c r="AM114" s="73">
        <v>0</v>
      </c>
      <c r="AN114" s="73">
        <v>17</v>
      </c>
      <c r="AO114" s="73"/>
      <c r="AP114" s="73">
        <v>458</v>
      </c>
      <c r="AQ114" s="73">
        <v>12</v>
      </c>
      <c r="AR114" s="73">
        <v>264.18700000000001</v>
      </c>
      <c r="AS114" s="74">
        <v>100</v>
      </c>
      <c r="AT114" s="73">
        <v>47</v>
      </c>
      <c r="AU114" s="73">
        <v>5646.04</v>
      </c>
      <c r="AV114" s="73">
        <v>1342.74</v>
      </c>
      <c r="AW114" s="73">
        <v>85.614980795610407</v>
      </c>
      <c r="AX114" s="73">
        <v>189</v>
      </c>
      <c r="AY114" s="73">
        <v>59.3333333333333</v>
      </c>
      <c r="AZ114" s="73">
        <v>35.6666666666667</v>
      </c>
      <c r="BA114" s="73">
        <v>851</v>
      </c>
      <c r="BB114" s="73">
        <v>220</v>
      </c>
      <c r="BC114" s="73">
        <v>3266.8054686517098</v>
      </c>
      <c r="BD114" s="73">
        <v>0.26100000000000001</v>
      </c>
      <c r="BE114" s="73">
        <v>15237</v>
      </c>
      <c r="BF114" s="73">
        <v>2424</v>
      </c>
      <c r="BG114" s="73">
        <v>422</v>
      </c>
      <c r="BH114" s="73">
        <v>433</v>
      </c>
      <c r="BI114" s="73">
        <v>391</v>
      </c>
      <c r="BJ114" s="73">
        <v>212</v>
      </c>
      <c r="BK114" s="73">
        <v>273.461526681588</v>
      </c>
      <c r="BL114" s="73">
        <v>151.25664978207101</v>
      </c>
      <c r="BM114" s="73">
        <v>51.3560372246437</v>
      </c>
      <c r="BN114" s="73">
        <v>644.00260000000003</v>
      </c>
      <c r="BO114" s="73">
        <v>356.20979999999997</v>
      </c>
      <c r="BP114" s="73">
        <v>120.9436</v>
      </c>
      <c r="BQ114" s="73">
        <v>16136</v>
      </c>
      <c r="BR114" s="73">
        <v>3431</v>
      </c>
      <c r="BS114" s="73">
        <v>0</v>
      </c>
      <c r="BT114" s="73">
        <v>5</v>
      </c>
      <c r="BU114" s="73">
        <v>152</v>
      </c>
      <c r="BV114" s="73">
        <v>73</v>
      </c>
      <c r="BW114" s="73">
        <v>0</v>
      </c>
      <c r="BX114" s="73">
        <v>836</v>
      </c>
      <c r="BY114" s="75">
        <v>2.87903E-4</v>
      </c>
      <c r="BZ114" s="75">
        <v>7.3732000000000005E-5</v>
      </c>
      <c r="CA114" s="72">
        <v>0</v>
      </c>
      <c r="CG114" s="76"/>
      <c r="CH114" s="77"/>
      <c r="CI114" s="78"/>
      <c r="CJ114" s="79"/>
      <c r="CO114" s="77"/>
    </row>
    <row r="115" spans="1:93" s="72" customFormat="1" x14ac:dyDescent="0.3">
      <c r="A115" s="72">
        <v>293</v>
      </c>
      <c r="B115" s="72">
        <v>5</v>
      </c>
      <c r="D115" s="72" t="s">
        <v>331</v>
      </c>
      <c r="E115" s="73">
        <v>14971</v>
      </c>
      <c r="F115" s="73">
        <v>78.400000000000006</v>
      </c>
      <c r="G115" s="73">
        <v>3018</v>
      </c>
      <c r="H115" s="73">
        <v>784</v>
      </c>
      <c r="I115" s="73">
        <v>2054</v>
      </c>
      <c r="J115" s="73">
        <v>1376.8</v>
      </c>
      <c r="K115" s="73">
        <v>337</v>
      </c>
      <c r="L115" s="73">
        <v>1293</v>
      </c>
      <c r="M115" s="73">
        <v>2033</v>
      </c>
      <c r="N115" s="73">
        <v>6837</v>
      </c>
      <c r="O115" s="73">
        <v>12710</v>
      </c>
      <c r="P115" s="73">
        <v>4170</v>
      </c>
      <c r="Q115" s="73">
        <v>0</v>
      </c>
      <c r="R115" s="73">
        <v>703</v>
      </c>
      <c r="S115" s="73">
        <v>703</v>
      </c>
      <c r="T115" s="73">
        <v>81</v>
      </c>
      <c r="U115" s="73">
        <v>0</v>
      </c>
      <c r="V115" s="73">
        <v>66</v>
      </c>
      <c r="W115" s="73">
        <v>64</v>
      </c>
      <c r="X115" s="73">
        <v>2</v>
      </c>
      <c r="Y115" s="73">
        <v>6772</v>
      </c>
      <c r="Z115" s="73">
        <v>6772</v>
      </c>
      <c r="AA115" s="73">
        <v>0</v>
      </c>
      <c r="AB115" s="73">
        <v>0</v>
      </c>
      <c r="AC115" s="73">
        <v>0</v>
      </c>
      <c r="AD115" s="73">
        <v>7841.9759999999997</v>
      </c>
      <c r="AE115" s="73">
        <v>0</v>
      </c>
      <c r="AF115" s="73">
        <v>426</v>
      </c>
      <c r="AG115" s="73">
        <v>8134.7525510204096</v>
      </c>
      <c r="AH115" s="73">
        <v>1</v>
      </c>
      <c r="AI115" s="73">
        <v>1230</v>
      </c>
      <c r="AJ115" s="73">
        <v>1</v>
      </c>
      <c r="AK115" s="73">
        <v>0</v>
      </c>
      <c r="AL115" s="73">
        <v>755</v>
      </c>
      <c r="AM115" s="73">
        <v>0</v>
      </c>
      <c r="AN115" s="73">
        <v>18</v>
      </c>
      <c r="AO115" s="73"/>
      <c r="AP115" s="73">
        <v>605</v>
      </c>
      <c r="AQ115" s="73">
        <v>1</v>
      </c>
      <c r="AR115" s="73">
        <v>456.45600000000002</v>
      </c>
      <c r="AS115" s="74">
        <v>53</v>
      </c>
      <c r="AT115" s="73">
        <v>19</v>
      </c>
      <c r="AU115" s="73">
        <v>4219.1099999999997</v>
      </c>
      <c r="AV115" s="73">
        <v>930.24</v>
      </c>
      <c r="AW115" s="73">
        <v>115.01966666666701</v>
      </c>
      <c r="AX115" s="73">
        <v>230</v>
      </c>
      <c r="AY115" s="73">
        <v>118.666666666667</v>
      </c>
      <c r="AZ115" s="73">
        <v>96</v>
      </c>
      <c r="BA115" s="73">
        <v>956</v>
      </c>
      <c r="BB115" s="73">
        <v>265</v>
      </c>
      <c r="BC115" s="73">
        <v>2627.4585867237702</v>
      </c>
      <c r="BD115" s="73">
        <v>0.92100000000000004</v>
      </c>
      <c r="BE115" s="73">
        <v>11953</v>
      </c>
      <c r="BF115" s="73">
        <v>1933</v>
      </c>
      <c r="BG115" s="73">
        <v>301</v>
      </c>
      <c r="BH115" s="73">
        <v>421</v>
      </c>
      <c r="BI115" s="73">
        <v>290</v>
      </c>
      <c r="BJ115" s="73">
        <v>149</v>
      </c>
      <c r="BK115" s="73">
        <v>244.985823981099</v>
      </c>
      <c r="BL115" s="73">
        <v>113.445717660957</v>
      </c>
      <c r="BM115" s="73">
        <v>38.6284701712936</v>
      </c>
      <c r="BN115" s="73">
        <v>595.75199999999995</v>
      </c>
      <c r="BO115" s="73">
        <v>275.87520000000001</v>
      </c>
      <c r="BP115" s="73">
        <v>93.936000000000007</v>
      </c>
      <c r="BQ115" s="73">
        <v>0</v>
      </c>
      <c r="BR115" s="73">
        <v>2717</v>
      </c>
      <c r="BS115" s="73">
        <v>0</v>
      </c>
      <c r="BT115" s="73">
        <v>1</v>
      </c>
      <c r="BU115" s="73">
        <v>64</v>
      </c>
      <c r="BV115" s="73">
        <v>2</v>
      </c>
      <c r="BW115" s="73">
        <v>0</v>
      </c>
      <c r="BX115" s="73">
        <v>0</v>
      </c>
      <c r="BY115" s="75">
        <v>5.8205000000000003E-5</v>
      </c>
      <c r="BZ115" s="75">
        <v>5.3436000000000001E-5</v>
      </c>
      <c r="CA115" s="72">
        <v>0</v>
      </c>
      <c r="CG115" s="76"/>
      <c r="CH115" s="77"/>
      <c r="CI115" s="78"/>
      <c r="CJ115" s="79"/>
      <c r="CO115" s="77"/>
    </row>
    <row r="116" spans="1:93" s="72" customFormat="1" x14ac:dyDescent="0.3">
      <c r="A116" s="72">
        <v>296</v>
      </c>
      <c r="B116" s="72">
        <v>5</v>
      </c>
      <c r="D116" s="72" t="s">
        <v>337</v>
      </c>
      <c r="E116" s="73">
        <v>41110</v>
      </c>
      <c r="F116" s="73">
        <v>581.35</v>
      </c>
      <c r="G116" s="73">
        <v>8770</v>
      </c>
      <c r="H116" s="73">
        <v>2729</v>
      </c>
      <c r="I116" s="73">
        <v>5166</v>
      </c>
      <c r="J116" s="73">
        <v>3333.1</v>
      </c>
      <c r="K116" s="73">
        <v>711.33333333333303</v>
      </c>
      <c r="L116" s="73">
        <v>2671.3333333333298</v>
      </c>
      <c r="M116" s="73">
        <v>5390</v>
      </c>
      <c r="N116" s="73">
        <v>18200</v>
      </c>
      <c r="O116" s="73">
        <v>41930</v>
      </c>
      <c r="P116" s="73">
        <v>32350</v>
      </c>
      <c r="Q116" s="73">
        <v>1737.6</v>
      </c>
      <c r="R116" s="73">
        <v>6599</v>
      </c>
      <c r="S116" s="73">
        <v>6664.99</v>
      </c>
      <c r="T116" s="73">
        <v>358</v>
      </c>
      <c r="U116" s="73">
        <v>0</v>
      </c>
      <c r="V116" s="73">
        <v>326</v>
      </c>
      <c r="W116" s="73">
        <v>250</v>
      </c>
      <c r="X116" s="73">
        <v>78.540000000000006</v>
      </c>
      <c r="Y116" s="73">
        <v>18329</v>
      </c>
      <c r="Z116" s="73">
        <v>18329</v>
      </c>
      <c r="AA116" s="73">
        <v>0</v>
      </c>
      <c r="AB116" s="73">
        <v>0</v>
      </c>
      <c r="AC116" s="73">
        <v>0</v>
      </c>
      <c r="AD116" s="73">
        <v>22599.656999999999</v>
      </c>
      <c r="AE116" s="73">
        <v>0</v>
      </c>
      <c r="AF116" s="73">
        <v>1520.05</v>
      </c>
      <c r="AG116" s="73">
        <v>8982.21295098462</v>
      </c>
      <c r="AH116" s="73">
        <v>7.14</v>
      </c>
      <c r="AI116" s="73">
        <v>4469</v>
      </c>
      <c r="AJ116" s="73">
        <v>1</v>
      </c>
      <c r="AK116" s="73">
        <v>0</v>
      </c>
      <c r="AL116" s="73">
        <v>1225</v>
      </c>
      <c r="AM116" s="73">
        <v>0</v>
      </c>
      <c r="AN116" s="73">
        <v>33</v>
      </c>
      <c r="AO116" s="73"/>
      <c r="AP116" s="73">
        <v>1260</v>
      </c>
      <c r="AQ116" s="73">
        <v>7</v>
      </c>
      <c r="AR116" s="73">
        <v>747.93499999999995</v>
      </c>
      <c r="AS116" s="74">
        <v>83</v>
      </c>
      <c r="AT116" s="73">
        <v>65</v>
      </c>
      <c r="AU116" s="73">
        <v>12233.01</v>
      </c>
      <c r="AV116" s="73">
        <v>3006.29</v>
      </c>
      <c r="AW116" s="73">
        <v>278.01267712318298</v>
      </c>
      <c r="AX116" s="73">
        <v>482</v>
      </c>
      <c r="AY116" s="73">
        <v>186.333333333333</v>
      </c>
      <c r="AZ116" s="73">
        <v>166.666666666667</v>
      </c>
      <c r="BA116" s="73">
        <v>1960</v>
      </c>
      <c r="BB116" s="73">
        <v>509</v>
      </c>
      <c r="BC116" s="73">
        <v>7048.1398940196796</v>
      </c>
      <c r="BD116" s="73">
        <v>1.4330000000000001</v>
      </c>
      <c r="BE116" s="73">
        <v>32340</v>
      </c>
      <c r="BF116" s="73">
        <v>5225</v>
      </c>
      <c r="BG116" s="73">
        <v>816</v>
      </c>
      <c r="BH116" s="73">
        <v>1018</v>
      </c>
      <c r="BI116" s="73">
        <v>924</v>
      </c>
      <c r="BJ116" s="73">
        <v>421</v>
      </c>
      <c r="BK116" s="73">
        <v>577.186938730973</v>
      </c>
      <c r="BL116" s="73">
        <v>334.78297233891601</v>
      </c>
      <c r="BM116" s="73">
        <v>96.197823121828804</v>
      </c>
      <c r="BN116" s="73">
        <v>1376.5637999999999</v>
      </c>
      <c r="BO116" s="73">
        <v>798.44169999999997</v>
      </c>
      <c r="BP116" s="73">
        <v>229.4273</v>
      </c>
      <c r="BQ116" s="73">
        <v>8796</v>
      </c>
      <c r="BR116" s="73">
        <v>7873</v>
      </c>
      <c r="BS116" s="73">
        <v>0</v>
      </c>
      <c r="BT116" s="73">
        <v>2</v>
      </c>
      <c r="BU116" s="73">
        <v>250</v>
      </c>
      <c r="BV116" s="73">
        <v>77</v>
      </c>
      <c r="BW116" s="73">
        <v>5</v>
      </c>
      <c r="BX116" s="73">
        <v>0</v>
      </c>
      <c r="BY116" s="75">
        <v>2.63255E-4</v>
      </c>
      <c r="BZ116" s="75">
        <v>2.0608000000000001E-4</v>
      </c>
      <c r="CA116" s="72">
        <v>0</v>
      </c>
      <c r="CG116" s="76"/>
      <c r="CH116" s="77"/>
      <c r="CI116" s="78"/>
      <c r="CJ116" s="79"/>
      <c r="CO116" s="77"/>
    </row>
    <row r="117" spans="1:93" s="72" customFormat="1" x14ac:dyDescent="0.3">
      <c r="A117" s="72">
        <v>294</v>
      </c>
      <c r="B117" s="72">
        <v>5</v>
      </c>
      <c r="D117" s="72" t="s">
        <v>340</v>
      </c>
      <c r="E117" s="73">
        <v>28854</v>
      </c>
      <c r="F117" s="73">
        <v>501.55</v>
      </c>
      <c r="G117" s="73">
        <v>6766</v>
      </c>
      <c r="H117" s="73">
        <v>2193</v>
      </c>
      <c r="I117" s="73">
        <v>4455</v>
      </c>
      <c r="J117" s="73">
        <v>3060</v>
      </c>
      <c r="K117" s="73">
        <v>571.33333333333303</v>
      </c>
      <c r="L117" s="73">
        <v>2230.3333333333298</v>
      </c>
      <c r="M117" s="73">
        <v>4310</v>
      </c>
      <c r="N117" s="73">
        <v>13292</v>
      </c>
      <c r="O117" s="73">
        <v>29510</v>
      </c>
      <c r="P117" s="73">
        <v>28340</v>
      </c>
      <c r="Q117" s="73">
        <v>1227.2</v>
      </c>
      <c r="R117" s="73">
        <v>13812</v>
      </c>
      <c r="S117" s="73">
        <v>13812</v>
      </c>
      <c r="T117" s="73">
        <v>70</v>
      </c>
      <c r="U117" s="73">
        <v>0</v>
      </c>
      <c r="V117" s="73">
        <v>296</v>
      </c>
      <c r="W117" s="73">
        <v>162</v>
      </c>
      <c r="X117" s="73">
        <v>135</v>
      </c>
      <c r="Y117" s="73">
        <v>13950</v>
      </c>
      <c r="Z117" s="73">
        <v>13950</v>
      </c>
      <c r="AA117" s="73">
        <v>0</v>
      </c>
      <c r="AB117" s="73">
        <v>0</v>
      </c>
      <c r="AC117" s="73">
        <v>0</v>
      </c>
      <c r="AD117" s="73">
        <v>16907.400000000001</v>
      </c>
      <c r="AE117" s="73">
        <v>0</v>
      </c>
      <c r="AF117" s="73">
        <v>1312</v>
      </c>
      <c r="AG117" s="73">
        <v>2727.0168563607599</v>
      </c>
      <c r="AH117" s="73">
        <v>10</v>
      </c>
      <c r="AI117" s="73">
        <v>3111</v>
      </c>
      <c r="AJ117" s="73">
        <v>1</v>
      </c>
      <c r="AK117" s="73">
        <v>0</v>
      </c>
      <c r="AL117" s="73">
        <v>1020</v>
      </c>
      <c r="AM117" s="73">
        <v>0</v>
      </c>
      <c r="AN117" s="73">
        <v>44</v>
      </c>
      <c r="AO117" s="73"/>
      <c r="AP117" s="73">
        <v>827</v>
      </c>
      <c r="AQ117" s="73">
        <v>10</v>
      </c>
      <c r="AR117" s="73">
        <v>613.05999999999995</v>
      </c>
      <c r="AS117" s="74">
        <v>96</v>
      </c>
      <c r="AT117" s="73">
        <v>133</v>
      </c>
      <c r="AU117" s="73">
        <v>7663.2</v>
      </c>
      <c r="AV117" s="73">
        <v>1668.39</v>
      </c>
      <c r="AW117" s="73">
        <v>211.24075329566901</v>
      </c>
      <c r="AX117" s="73">
        <v>340</v>
      </c>
      <c r="AY117" s="73">
        <v>150</v>
      </c>
      <c r="AZ117" s="73">
        <v>135.666666666667</v>
      </c>
      <c r="BA117" s="73">
        <v>1659</v>
      </c>
      <c r="BB117" s="73">
        <v>498</v>
      </c>
      <c r="BC117" s="73">
        <v>5365.5282344393299</v>
      </c>
      <c r="BD117" s="73">
        <v>1.53</v>
      </c>
      <c r="BE117" s="73">
        <v>22088</v>
      </c>
      <c r="BF117" s="73">
        <v>3749</v>
      </c>
      <c r="BG117" s="73">
        <v>824</v>
      </c>
      <c r="BH117" s="73">
        <v>755</v>
      </c>
      <c r="BI117" s="73">
        <v>702</v>
      </c>
      <c r="BJ117" s="73">
        <v>399</v>
      </c>
      <c r="BK117" s="73">
        <v>504.95483870967701</v>
      </c>
      <c r="BL117" s="73">
        <v>313.01935483871</v>
      </c>
      <c r="BM117" s="73">
        <v>118.45161290322601</v>
      </c>
      <c r="BN117" s="73">
        <v>1220.06</v>
      </c>
      <c r="BO117" s="73">
        <v>756.31</v>
      </c>
      <c r="BP117" s="73">
        <v>286.2</v>
      </c>
      <c r="BQ117" s="73">
        <v>27349</v>
      </c>
      <c r="BR117" s="73">
        <v>5285</v>
      </c>
      <c r="BS117" s="73">
        <v>0</v>
      </c>
      <c r="BT117" s="73">
        <v>1</v>
      </c>
      <c r="BU117" s="73">
        <v>162</v>
      </c>
      <c r="BV117" s="73">
        <v>135</v>
      </c>
      <c r="BW117" s="73">
        <v>0</v>
      </c>
      <c r="BX117" s="73">
        <v>2524</v>
      </c>
      <c r="BY117" s="75">
        <v>1.009533E-3</v>
      </c>
      <c r="BZ117" s="75">
        <v>3.87291E-4</v>
      </c>
      <c r="CA117" s="72">
        <v>0</v>
      </c>
      <c r="CG117" s="76"/>
      <c r="CH117" s="77"/>
      <c r="CI117" s="78"/>
      <c r="CJ117" s="79"/>
      <c r="CO117" s="77"/>
    </row>
    <row r="118" spans="1:93" s="72" customFormat="1" x14ac:dyDescent="0.3">
      <c r="A118" s="72">
        <v>297</v>
      </c>
      <c r="B118" s="72">
        <v>5</v>
      </c>
      <c r="D118" s="72" t="s">
        <v>346</v>
      </c>
      <c r="E118" s="73">
        <v>28881</v>
      </c>
      <c r="F118" s="73">
        <v>546.70000000000005</v>
      </c>
      <c r="G118" s="73">
        <v>5243</v>
      </c>
      <c r="H118" s="73">
        <v>1672</v>
      </c>
      <c r="I118" s="73">
        <v>3107</v>
      </c>
      <c r="J118" s="73">
        <v>1915.4</v>
      </c>
      <c r="K118" s="73">
        <v>282.66666666666703</v>
      </c>
      <c r="L118" s="73">
        <v>1390.6666666666699</v>
      </c>
      <c r="M118" s="73">
        <v>3628</v>
      </c>
      <c r="N118" s="73">
        <v>12108</v>
      </c>
      <c r="O118" s="73">
        <v>25220</v>
      </c>
      <c r="P118" s="73">
        <v>4710</v>
      </c>
      <c r="Q118" s="73">
        <v>1767.2</v>
      </c>
      <c r="R118" s="73">
        <v>7845</v>
      </c>
      <c r="S118" s="73">
        <v>8943.2999999999993</v>
      </c>
      <c r="T118" s="73">
        <v>1060</v>
      </c>
      <c r="U118" s="73">
        <v>0</v>
      </c>
      <c r="V118" s="73">
        <v>267</v>
      </c>
      <c r="W118" s="73">
        <v>203.4</v>
      </c>
      <c r="X118" s="73">
        <v>99.18</v>
      </c>
      <c r="Y118" s="73">
        <v>11916</v>
      </c>
      <c r="Z118" s="73">
        <v>13465.08</v>
      </c>
      <c r="AA118" s="73">
        <v>0</v>
      </c>
      <c r="AB118" s="73">
        <v>0</v>
      </c>
      <c r="AC118" s="73">
        <v>4350</v>
      </c>
      <c r="AD118" s="73">
        <v>8257.7880000000005</v>
      </c>
      <c r="AE118" s="73">
        <v>0</v>
      </c>
      <c r="AF118" s="73">
        <v>4021.92</v>
      </c>
      <c r="AG118" s="73">
        <v>17902.263254351499</v>
      </c>
      <c r="AH118" s="73">
        <v>12.54</v>
      </c>
      <c r="AI118" s="73">
        <v>3740</v>
      </c>
      <c r="AJ118" s="73">
        <v>1</v>
      </c>
      <c r="AK118" s="73">
        <v>0</v>
      </c>
      <c r="AL118" s="73">
        <v>1165</v>
      </c>
      <c r="AM118" s="73">
        <v>0</v>
      </c>
      <c r="AN118" s="73">
        <v>38</v>
      </c>
      <c r="AO118" s="73"/>
      <c r="AP118" s="73">
        <v>804</v>
      </c>
      <c r="AQ118" s="73">
        <v>11</v>
      </c>
      <c r="AR118" s="73">
        <v>488.1</v>
      </c>
      <c r="AS118" s="74">
        <v>180</v>
      </c>
      <c r="AT118" s="73">
        <v>103</v>
      </c>
      <c r="AU118" s="73">
        <v>8540.64</v>
      </c>
      <c r="AV118" s="73">
        <v>2299.08</v>
      </c>
      <c r="AW118" s="73">
        <v>370.52289316987702</v>
      </c>
      <c r="AX118" s="73">
        <v>309</v>
      </c>
      <c r="AY118" s="73">
        <v>93.3333333333333</v>
      </c>
      <c r="AZ118" s="73">
        <v>71.3333333333333</v>
      </c>
      <c r="BA118" s="73">
        <v>1108</v>
      </c>
      <c r="BB118" s="73">
        <v>254</v>
      </c>
      <c r="BC118" s="73">
        <v>4340.5043857860901</v>
      </c>
      <c r="BD118" s="73">
        <v>0.24299999999999999</v>
      </c>
      <c r="BE118" s="73">
        <v>23638</v>
      </c>
      <c r="BF118" s="73">
        <v>3034</v>
      </c>
      <c r="BG118" s="73">
        <v>537</v>
      </c>
      <c r="BH118" s="73">
        <v>576</v>
      </c>
      <c r="BI118" s="73">
        <v>533</v>
      </c>
      <c r="BJ118" s="73">
        <v>257</v>
      </c>
      <c r="BK118" s="73">
        <v>294.63982880161097</v>
      </c>
      <c r="BL118" s="73">
        <v>180.51310842564601</v>
      </c>
      <c r="BM118" s="73">
        <v>57.224102047667003</v>
      </c>
      <c r="BN118" s="73">
        <v>747.31410000000005</v>
      </c>
      <c r="BO118" s="73">
        <v>457.84710000000001</v>
      </c>
      <c r="BP118" s="73">
        <v>145.1412</v>
      </c>
      <c r="BQ118" s="73">
        <v>6747</v>
      </c>
      <c r="BR118" s="73">
        <v>6508</v>
      </c>
      <c r="BS118" s="73">
        <v>0</v>
      </c>
      <c r="BT118" s="73">
        <v>7</v>
      </c>
      <c r="BU118" s="73">
        <v>180</v>
      </c>
      <c r="BV118" s="73">
        <v>87</v>
      </c>
      <c r="BW118" s="73">
        <v>21</v>
      </c>
      <c r="BX118" s="73">
        <v>906</v>
      </c>
      <c r="BY118" s="75">
        <v>4.1790700000000002E-4</v>
      </c>
      <c r="BZ118" s="75">
        <v>1.6507100000000001E-4</v>
      </c>
      <c r="CA118" s="72">
        <v>906</v>
      </c>
      <c r="CG118" s="76"/>
      <c r="CH118" s="77"/>
      <c r="CI118" s="78"/>
      <c r="CJ118" s="79"/>
      <c r="CO118" s="77"/>
    </row>
    <row r="119" spans="1:93" s="72" customFormat="1" x14ac:dyDescent="0.3">
      <c r="A119" s="72">
        <v>299</v>
      </c>
      <c r="B119" s="72">
        <v>5</v>
      </c>
      <c r="D119" s="72" t="s">
        <v>350</v>
      </c>
      <c r="E119" s="73">
        <v>43750</v>
      </c>
      <c r="F119" s="73">
        <v>650.65</v>
      </c>
      <c r="G119" s="73">
        <v>10679</v>
      </c>
      <c r="H119" s="73">
        <v>3359</v>
      </c>
      <c r="I119" s="73">
        <v>6315</v>
      </c>
      <c r="J119" s="73">
        <v>4276.3</v>
      </c>
      <c r="K119" s="73">
        <v>849.33333333333303</v>
      </c>
      <c r="L119" s="73">
        <v>3388.3333333333298</v>
      </c>
      <c r="M119" s="73">
        <v>6537</v>
      </c>
      <c r="N119" s="73">
        <v>20281</v>
      </c>
      <c r="O119" s="73">
        <v>40250</v>
      </c>
      <c r="P119" s="73">
        <v>24590</v>
      </c>
      <c r="Q119" s="73">
        <v>1473.6</v>
      </c>
      <c r="R119" s="73">
        <v>9246</v>
      </c>
      <c r="S119" s="73">
        <v>9246</v>
      </c>
      <c r="T119" s="73">
        <v>1364</v>
      </c>
      <c r="U119" s="73">
        <v>0</v>
      </c>
      <c r="V119" s="73">
        <v>328</v>
      </c>
      <c r="W119" s="73">
        <v>238</v>
      </c>
      <c r="X119" s="73">
        <v>89</v>
      </c>
      <c r="Y119" s="73">
        <v>20387</v>
      </c>
      <c r="Z119" s="73">
        <v>20387</v>
      </c>
      <c r="AA119" s="73">
        <v>0</v>
      </c>
      <c r="AB119" s="73">
        <v>0</v>
      </c>
      <c r="AC119" s="73">
        <v>0</v>
      </c>
      <c r="AD119" s="73">
        <v>21243.254000000001</v>
      </c>
      <c r="AE119" s="73">
        <v>0</v>
      </c>
      <c r="AF119" s="73">
        <v>3366</v>
      </c>
      <c r="AG119" s="73">
        <v>13879.5947219604</v>
      </c>
      <c r="AH119" s="73">
        <v>13</v>
      </c>
      <c r="AI119" s="73">
        <v>4186</v>
      </c>
      <c r="AJ119" s="73">
        <v>1</v>
      </c>
      <c r="AK119" s="73">
        <v>0</v>
      </c>
      <c r="AL119" s="73">
        <v>1250</v>
      </c>
      <c r="AM119" s="73">
        <v>0</v>
      </c>
      <c r="AN119" s="73">
        <v>56</v>
      </c>
      <c r="AO119" s="73"/>
      <c r="AP119" s="73">
        <v>1436</v>
      </c>
      <c r="AQ119" s="73">
        <v>13</v>
      </c>
      <c r="AR119" s="73">
        <v>922.25</v>
      </c>
      <c r="AS119" s="74">
        <v>141</v>
      </c>
      <c r="AT119" s="73">
        <v>51</v>
      </c>
      <c r="AU119" s="73">
        <v>12307</v>
      </c>
      <c r="AV119" s="73">
        <v>2638.42</v>
      </c>
      <c r="AW119" s="73">
        <v>268.719963592233</v>
      </c>
      <c r="AX119" s="73">
        <v>507</v>
      </c>
      <c r="AY119" s="73">
        <v>199.333333333333</v>
      </c>
      <c r="AZ119" s="73">
        <v>207.666666666667</v>
      </c>
      <c r="BA119" s="73">
        <v>2539</v>
      </c>
      <c r="BB119" s="73">
        <v>711</v>
      </c>
      <c r="BC119" s="73">
        <v>8334.3508554083892</v>
      </c>
      <c r="BD119" s="73">
        <v>1.954</v>
      </c>
      <c r="BE119" s="73">
        <v>33071</v>
      </c>
      <c r="BF119" s="73">
        <v>6275</v>
      </c>
      <c r="BG119" s="73">
        <v>1045</v>
      </c>
      <c r="BH119" s="73">
        <v>1310</v>
      </c>
      <c r="BI119" s="73">
        <v>1123</v>
      </c>
      <c r="BJ119" s="73">
        <v>549</v>
      </c>
      <c r="BK119" s="73">
        <v>801.05899347623495</v>
      </c>
      <c r="BL119" s="73">
        <v>475.72710060332599</v>
      </c>
      <c r="BM119" s="73">
        <v>151.024476382008</v>
      </c>
      <c r="BN119" s="73">
        <v>1954.9460999999999</v>
      </c>
      <c r="BO119" s="73">
        <v>1160.9892</v>
      </c>
      <c r="BP119" s="73">
        <v>368.56799999999998</v>
      </c>
      <c r="BQ119" s="73">
        <v>42018</v>
      </c>
      <c r="BR119" s="73">
        <v>7750</v>
      </c>
      <c r="BS119" s="73">
        <v>0</v>
      </c>
      <c r="BT119" s="73">
        <v>6</v>
      </c>
      <c r="BU119" s="73">
        <v>238</v>
      </c>
      <c r="BV119" s="73">
        <v>89</v>
      </c>
      <c r="BW119" s="73">
        <v>6</v>
      </c>
      <c r="BX119" s="73">
        <v>0</v>
      </c>
      <c r="BY119" s="75">
        <v>4.2519900000000002E-4</v>
      </c>
      <c r="BZ119" s="75">
        <v>4.5495600000000001E-4</v>
      </c>
      <c r="CA119" s="72">
        <v>0</v>
      </c>
      <c r="CG119" s="76"/>
      <c r="CH119" s="77"/>
      <c r="CI119" s="78"/>
      <c r="CJ119" s="79"/>
      <c r="CO119" s="77"/>
    </row>
    <row r="120" spans="1:93" s="72" customFormat="1" x14ac:dyDescent="0.3">
      <c r="A120" s="72">
        <v>301</v>
      </c>
      <c r="B120" s="72">
        <v>5</v>
      </c>
      <c r="D120" s="72" t="s">
        <v>355</v>
      </c>
      <c r="E120" s="73">
        <v>47934</v>
      </c>
      <c r="F120" s="73">
        <v>711.9</v>
      </c>
      <c r="G120" s="73">
        <v>10577</v>
      </c>
      <c r="H120" s="73">
        <v>3048</v>
      </c>
      <c r="I120" s="73">
        <v>7643</v>
      </c>
      <c r="J120" s="73">
        <v>5318.3</v>
      </c>
      <c r="K120" s="73">
        <v>1424</v>
      </c>
      <c r="L120" s="73">
        <v>4893</v>
      </c>
      <c r="M120" s="73">
        <v>8587</v>
      </c>
      <c r="N120" s="73">
        <v>23585</v>
      </c>
      <c r="O120" s="73">
        <v>54420</v>
      </c>
      <c r="P120" s="73">
        <v>60160</v>
      </c>
      <c r="Q120" s="73">
        <v>4166.3999999999996</v>
      </c>
      <c r="R120" s="73">
        <v>4092</v>
      </c>
      <c r="S120" s="73">
        <v>4092</v>
      </c>
      <c r="T120" s="73">
        <v>202</v>
      </c>
      <c r="U120" s="73">
        <v>0</v>
      </c>
      <c r="V120" s="73">
        <v>272</v>
      </c>
      <c r="W120" s="73">
        <v>228</v>
      </c>
      <c r="X120" s="73">
        <v>44</v>
      </c>
      <c r="Y120" s="73">
        <v>23247</v>
      </c>
      <c r="Z120" s="73">
        <v>23247</v>
      </c>
      <c r="AA120" s="73">
        <v>0</v>
      </c>
      <c r="AB120" s="73">
        <v>0</v>
      </c>
      <c r="AC120" s="73">
        <v>5750</v>
      </c>
      <c r="AD120" s="73">
        <v>38520.279000000002</v>
      </c>
      <c r="AE120" s="73">
        <v>0</v>
      </c>
      <c r="AF120" s="73">
        <v>1379</v>
      </c>
      <c r="AG120" s="73">
        <v>15393.802049371199</v>
      </c>
      <c r="AH120" s="73">
        <v>1</v>
      </c>
      <c r="AI120" s="73">
        <v>5110</v>
      </c>
      <c r="AJ120" s="73">
        <v>1</v>
      </c>
      <c r="AK120" s="73">
        <v>0</v>
      </c>
      <c r="AL120" s="73">
        <v>2770</v>
      </c>
      <c r="AM120" s="73">
        <v>0</v>
      </c>
      <c r="AN120" s="73">
        <v>122</v>
      </c>
      <c r="AO120" s="73"/>
      <c r="AP120" s="73">
        <v>1833</v>
      </c>
      <c r="AQ120" s="73">
        <v>1</v>
      </c>
      <c r="AR120" s="73">
        <v>1400.63</v>
      </c>
      <c r="AS120" s="74">
        <v>173</v>
      </c>
      <c r="AT120" s="73">
        <v>150</v>
      </c>
      <c r="AU120" s="73">
        <v>13227.6</v>
      </c>
      <c r="AV120" s="73">
        <v>2821.5</v>
      </c>
      <c r="AW120" s="73">
        <v>510.01067778566397</v>
      </c>
      <c r="AX120" s="73">
        <v>697</v>
      </c>
      <c r="AY120" s="73">
        <v>398.66666666666703</v>
      </c>
      <c r="AZ120" s="73">
        <v>373.66666666666703</v>
      </c>
      <c r="BA120" s="73">
        <v>3469</v>
      </c>
      <c r="BB120" s="73">
        <v>1176</v>
      </c>
      <c r="BC120" s="73">
        <v>9111.6987393140007</v>
      </c>
      <c r="BD120" s="73">
        <v>4.2939999999999996</v>
      </c>
      <c r="BE120" s="73">
        <v>37357</v>
      </c>
      <c r="BF120" s="73">
        <v>6398</v>
      </c>
      <c r="BG120" s="73">
        <v>1131</v>
      </c>
      <c r="BH120" s="73">
        <v>1685</v>
      </c>
      <c r="BI120" s="73">
        <v>1115</v>
      </c>
      <c r="BJ120" s="73">
        <v>586</v>
      </c>
      <c r="BK120" s="73">
        <v>940.03074375188203</v>
      </c>
      <c r="BL120" s="73">
        <v>465.78306017980799</v>
      </c>
      <c r="BM120" s="73">
        <v>188.05190347141601</v>
      </c>
      <c r="BN120" s="73">
        <v>2158.8685999999998</v>
      </c>
      <c r="BO120" s="73">
        <v>1069.7144000000001</v>
      </c>
      <c r="BP120" s="73">
        <v>431.87880000000001</v>
      </c>
      <c r="BQ120" s="73">
        <v>62639</v>
      </c>
      <c r="BR120" s="73">
        <v>9095</v>
      </c>
      <c r="BS120" s="73">
        <v>0</v>
      </c>
      <c r="BT120" s="73">
        <v>1</v>
      </c>
      <c r="BU120" s="73">
        <v>228</v>
      </c>
      <c r="BV120" s="73">
        <v>44</v>
      </c>
      <c r="BW120" s="73">
        <v>28</v>
      </c>
      <c r="BX120" s="73">
        <v>4318</v>
      </c>
      <c r="BY120" s="75">
        <v>1.9470749999999999E-3</v>
      </c>
      <c r="BZ120" s="75">
        <v>1.4612200000000001E-3</v>
      </c>
      <c r="CA120" s="72">
        <v>4318</v>
      </c>
      <c r="CG120" s="76"/>
      <c r="CH120" s="77"/>
      <c r="CI120" s="78"/>
      <c r="CJ120" s="79"/>
      <c r="CO120" s="77"/>
    </row>
    <row r="121" spans="1:93" s="72" customFormat="1" x14ac:dyDescent="0.3">
      <c r="A121" s="72">
        <v>307</v>
      </c>
      <c r="B121" s="72">
        <v>6</v>
      </c>
      <c r="D121" s="72" t="s">
        <v>20</v>
      </c>
      <c r="E121" s="73">
        <v>157276</v>
      </c>
      <c r="F121" s="73">
        <v>2582.65</v>
      </c>
      <c r="G121" s="73">
        <v>23665</v>
      </c>
      <c r="H121" s="73">
        <v>7031</v>
      </c>
      <c r="I121" s="73">
        <v>19358</v>
      </c>
      <c r="J121" s="73">
        <v>12413.6</v>
      </c>
      <c r="K121" s="73">
        <v>3284.3333333333298</v>
      </c>
      <c r="L121" s="73">
        <v>11301.333333333299</v>
      </c>
      <c r="M121" s="73">
        <v>25429</v>
      </c>
      <c r="N121" s="73">
        <v>71386</v>
      </c>
      <c r="O121" s="73">
        <v>181070</v>
      </c>
      <c r="P121" s="73">
        <v>248960</v>
      </c>
      <c r="Q121" s="73">
        <v>11608</v>
      </c>
      <c r="R121" s="73">
        <v>6252</v>
      </c>
      <c r="S121" s="73">
        <v>6252</v>
      </c>
      <c r="T121" s="73">
        <v>134</v>
      </c>
      <c r="U121" s="73">
        <v>0</v>
      </c>
      <c r="V121" s="73">
        <v>677</v>
      </c>
      <c r="W121" s="73">
        <v>637</v>
      </c>
      <c r="X121" s="73">
        <v>40</v>
      </c>
      <c r="Y121" s="73">
        <v>69444</v>
      </c>
      <c r="Z121" s="73">
        <v>69444</v>
      </c>
      <c r="AA121" s="73">
        <v>0</v>
      </c>
      <c r="AB121" s="73">
        <v>0</v>
      </c>
      <c r="AC121" s="73">
        <v>6800</v>
      </c>
      <c r="AD121" s="73">
        <v>161179.524</v>
      </c>
      <c r="AE121" s="73">
        <v>0</v>
      </c>
      <c r="AF121" s="73">
        <v>2531</v>
      </c>
      <c r="AG121" s="73">
        <v>62334.098966489197</v>
      </c>
      <c r="AH121" s="73">
        <v>3</v>
      </c>
      <c r="AI121" s="73">
        <v>19811</v>
      </c>
      <c r="AJ121" s="73">
        <v>1</v>
      </c>
      <c r="AK121" s="73">
        <v>0</v>
      </c>
      <c r="AL121" s="73">
        <v>16455</v>
      </c>
      <c r="AM121" s="73">
        <v>0</v>
      </c>
      <c r="AN121" s="73">
        <v>120</v>
      </c>
      <c r="AO121" s="73"/>
      <c r="AP121" s="73">
        <v>5393</v>
      </c>
      <c r="AQ121" s="73">
        <v>3</v>
      </c>
      <c r="AR121" s="73">
        <v>3643.395</v>
      </c>
      <c r="AS121" s="74">
        <v>270</v>
      </c>
      <c r="AT121" s="73">
        <v>459</v>
      </c>
      <c r="AU121" s="73">
        <v>49842.720000000001</v>
      </c>
      <c r="AV121" s="73">
        <v>13623.48</v>
      </c>
      <c r="AW121" s="73">
        <v>1729.52373500255</v>
      </c>
      <c r="AX121" s="73">
        <v>2115</v>
      </c>
      <c r="AY121" s="73">
        <v>979</v>
      </c>
      <c r="AZ121" s="73">
        <v>881.33333333333303</v>
      </c>
      <c r="BA121" s="73">
        <v>8017</v>
      </c>
      <c r="BB121" s="73">
        <v>1906</v>
      </c>
      <c r="BC121" s="73">
        <v>19056.635166809599</v>
      </c>
      <c r="BD121" s="73">
        <v>7.0229999999999997</v>
      </c>
      <c r="BE121" s="73">
        <v>133611</v>
      </c>
      <c r="BF121" s="73">
        <v>13806</v>
      </c>
      <c r="BG121" s="73">
        <v>2828</v>
      </c>
      <c r="BH121" s="73">
        <v>3724</v>
      </c>
      <c r="BI121" s="73">
        <v>2761</v>
      </c>
      <c r="BJ121" s="73">
        <v>1515</v>
      </c>
      <c r="BK121" s="73">
        <v>1587.5407753009599</v>
      </c>
      <c r="BL121" s="73">
        <v>872.691596106215</v>
      </c>
      <c r="BM121" s="73">
        <v>352.33001555209898</v>
      </c>
      <c r="BN121" s="73">
        <v>3494.6734999999999</v>
      </c>
      <c r="BO121" s="73">
        <v>1921.067</v>
      </c>
      <c r="BP121" s="73">
        <v>775.58849999999995</v>
      </c>
      <c r="BQ121" s="73">
        <v>128927</v>
      </c>
      <c r="BR121" s="73">
        <v>34699</v>
      </c>
      <c r="BS121" s="73">
        <v>0</v>
      </c>
      <c r="BT121" s="73">
        <v>1</v>
      </c>
      <c r="BU121" s="73">
        <v>637</v>
      </c>
      <c r="BV121" s="73">
        <v>40</v>
      </c>
      <c r="BW121" s="73">
        <v>40</v>
      </c>
      <c r="BX121" s="73">
        <v>8558</v>
      </c>
      <c r="BY121" s="75">
        <v>3.2054090000000002E-3</v>
      </c>
      <c r="BZ121" s="75">
        <v>4.5012940000000003E-3</v>
      </c>
      <c r="CA121" s="72">
        <v>8558</v>
      </c>
      <c r="CG121" s="76"/>
      <c r="CH121" s="77"/>
      <c r="CI121" s="78"/>
      <c r="CJ121" s="79"/>
      <c r="CO121" s="77"/>
    </row>
    <row r="122" spans="1:93" s="72" customFormat="1" x14ac:dyDescent="0.3">
      <c r="A122" s="72">
        <v>308</v>
      </c>
      <c r="B122" s="72">
        <v>6</v>
      </c>
      <c r="D122" s="72" t="s">
        <v>28</v>
      </c>
      <c r="E122" s="73">
        <v>24868</v>
      </c>
      <c r="F122" s="73">
        <v>316.05</v>
      </c>
      <c r="G122" s="73">
        <v>5963</v>
      </c>
      <c r="H122" s="73">
        <v>1906</v>
      </c>
      <c r="I122" s="73">
        <v>3240</v>
      </c>
      <c r="J122" s="73">
        <v>1981.5</v>
      </c>
      <c r="K122" s="73">
        <v>345.33333333333297</v>
      </c>
      <c r="L122" s="73">
        <v>1873.3333333333301</v>
      </c>
      <c r="M122" s="73">
        <v>4217</v>
      </c>
      <c r="N122" s="73">
        <v>12182</v>
      </c>
      <c r="O122" s="73">
        <v>21580</v>
      </c>
      <c r="P122" s="73">
        <v>7850</v>
      </c>
      <c r="Q122" s="73">
        <v>1200</v>
      </c>
      <c r="R122" s="73">
        <v>3253</v>
      </c>
      <c r="S122" s="73">
        <v>3253</v>
      </c>
      <c r="T122" s="73">
        <v>48</v>
      </c>
      <c r="U122" s="73">
        <v>0</v>
      </c>
      <c r="V122" s="73">
        <v>126</v>
      </c>
      <c r="W122" s="73">
        <v>111</v>
      </c>
      <c r="X122" s="73">
        <v>15</v>
      </c>
      <c r="Y122" s="73">
        <v>12585</v>
      </c>
      <c r="Z122" s="73">
        <v>12585</v>
      </c>
      <c r="AA122" s="73">
        <v>0</v>
      </c>
      <c r="AB122" s="73">
        <v>0</v>
      </c>
      <c r="AC122" s="73">
        <v>0</v>
      </c>
      <c r="AD122" s="73">
        <v>20362.53</v>
      </c>
      <c r="AE122" s="73">
        <v>0</v>
      </c>
      <c r="AF122" s="73">
        <v>622</v>
      </c>
      <c r="AG122" s="73">
        <v>4685.8212662829501</v>
      </c>
      <c r="AH122" s="73">
        <v>5</v>
      </c>
      <c r="AI122" s="73">
        <v>3766</v>
      </c>
      <c r="AJ122" s="73">
        <v>1</v>
      </c>
      <c r="AK122" s="73">
        <v>0</v>
      </c>
      <c r="AL122" s="73">
        <v>1200</v>
      </c>
      <c r="AM122" s="73">
        <v>0</v>
      </c>
      <c r="AN122" s="73">
        <v>12</v>
      </c>
      <c r="AO122" s="73"/>
      <c r="AP122" s="73">
        <v>790</v>
      </c>
      <c r="AQ122" s="73">
        <v>5</v>
      </c>
      <c r="AR122" s="73">
        <v>448.85</v>
      </c>
      <c r="AS122" s="74">
        <v>40</v>
      </c>
      <c r="AT122" s="73">
        <v>46</v>
      </c>
      <c r="AU122" s="73">
        <v>8768.2099999999991</v>
      </c>
      <c r="AV122" s="73">
        <v>2230.1999999999998</v>
      </c>
      <c r="AW122" s="73">
        <v>206.388450937155</v>
      </c>
      <c r="AX122" s="73">
        <v>283</v>
      </c>
      <c r="AY122" s="73">
        <v>86.6666666666667</v>
      </c>
      <c r="AZ122" s="73">
        <v>73.3333333333333</v>
      </c>
      <c r="BA122" s="73">
        <v>1528</v>
      </c>
      <c r="BB122" s="73">
        <v>766</v>
      </c>
      <c r="BC122" s="73">
        <v>3727.0973989582899</v>
      </c>
      <c r="BD122" s="73">
        <v>0.62</v>
      </c>
      <c r="BE122" s="73">
        <v>18905</v>
      </c>
      <c r="BF122" s="73">
        <v>3193</v>
      </c>
      <c r="BG122" s="73">
        <v>864</v>
      </c>
      <c r="BH122" s="73">
        <v>815</v>
      </c>
      <c r="BI122" s="73">
        <v>723</v>
      </c>
      <c r="BJ122" s="73">
        <v>437</v>
      </c>
      <c r="BK122" s="73">
        <v>306.08152562574497</v>
      </c>
      <c r="BL122" s="73">
        <v>208.30548271752099</v>
      </c>
      <c r="BM122" s="73">
        <v>92.107866507747303</v>
      </c>
      <c r="BN122" s="73">
        <v>620.33040000000005</v>
      </c>
      <c r="BO122" s="73">
        <v>422.16930000000002</v>
      </c>
      <c r="BP122" s="73">
        <v>186.67349999999999</v>
      </c>
      <c r="BQ122" s="73">
        <v>339604</v>
      </c>
      <c r="BR122" s="73">
        <v>4775</v>
      </c>
      <c r="BS122" s="73">
        <v>0</v>
      </c>
      <c r="BT122" s="73">
        <v>1</v>
      </c>
      <c r="BU122" s="73">
        <v>111</v>
      </c>
      <c r="BV122" s="73">
        <v>15</v>
      </c>
      <c r="BW122" s="73">
        <v>0</v>
      </c>
      <c r="BX122" s="73">
        <v>2959</v>
      </c>
      <c r="BY122" s="75">
        <v>5.3931300000000003E-4</v>
      </c>
      <c r="BZ122" s="75">
        <v>3.8862899999999998E-4</v>
      </c>
      <c r="CA122" s="72">
        <v>0</v>
      </c>
      <c r="CG122" s="76"/>
      <c r="CH122" s="77"/>
      <c r="CI122" s="78"/>
      <c r="CJ122" s="79"/>
      <c r="CO122" s="77"/>
    </row>
    <row r="123" spans="1:93" s="72" customFormat="1" x14ac:dyDescent="0.3">
      <c r="A123" s="72">
        <v>312</v>
      </c>
      <c r="B123" s="72">
        <v>6</v>
      </c>
      <c r="D123" s="72" t="s">
        <v>60</v>
      </c>
      <c r="E123" s="73">
        <v>15191</v>
      </c>
      <c r="F123" s="73">
        <v>240.1</v>
      </c>
      <c r="G123" s="73">
        <v>3402</v>
      </c>
      <c r="H123" s="73">
        <v>1209</v>
      </c>
      <c r="I123" s="73">
        <v>1230</v>
      </c>
      <c r="J123" s="73">
        <v>575.20000000000005</v>
      </c>
      <c r="K123" s="73">
        <v>113.666666666667</v>
      </c>
      <c r="L123" s="73">
        <v>598.66666666666697</v>
      </c>
      <c r="M123" s="73">
        <v>1969</v>
      </c>
      <c r="N123" s="73">
        <v>6571</v>
      </c>
      <c r="O123" s="73">
        <v>8390</v>
      </c>
      <c r="P123" s="73">
        <v>610</v>
      </c>
      <c r="Q123" s="73">
        <v>0</v>
      </c>
      <c r="R123" s="73">
        <v>3689</v>
      </c>
      <c r="S123" s="73">
        <v>3762.78</v>
      </c>
      <c r="T123" s="73">
        <v>68</v>
      </c>
      <c r="U123" s="73">
        <v>0</v>
      </c>
      <c r="V123" s="73">
        <v>113</v>
      </c>
      <c r="W123" s="73">
        <v>82</v>
      </c>
      <c r="X123" s="73">
        <v>31.93</v>
      </c>
      <c r="Y123" s="73">
        <v>6548</v>
      </c>
      <c r="Z123" s="73">
        <v>6548</v>
      </c>
      <c r="AA123" s="73">
        <v>0</v>
      </c>
      <c r="AB123" s="73">
        <v>0</v>
      </c>
      <c r="AC123" s="73">
        <v>0</v>
      </c>
      <c r="AD123" s="73">
        <v>4354.42</v>
      </c>
      <c r="AE123" s="73">
        <v>0</v>
      </c>
      <c r="AF123" s="73">
        <v>932.28</v>
      </c>
      <c r="AG123" s="73">
        <v>3885.04669683258</v>
      </c>
      <c r="AH123" s="73">
        <v>3.09</v>
      </c>
      <c r="AI123" s="73">
        <v>2140</v>
      </c>
      <c r="AJ123" s="73">
        <v>1</v>
      </c>
      <c r="AK123" s="73">
        <v>0</v>
      </c>
      <c r="AL123" s="73">
        <v>410</v>
      </c>
      <c r="AM123" s="73">
        <v>0</v>
      </c>
      <c r="AN123" s="73">
        <v>11</v>
      </c>
      <c r="AO123" s="73"/>
      <c r="AP123" s="73">
        <v>356</v>
      </c>
      <c r="AQ123" s="73">
        <v>3</v>
      </c>
      <c r="AR123" s="73">
        <v>156.46299999999999</v>
      </c>
      <c r="AS123" s="74">
        <v>14</v>
      </c>
      <c r="AT123" s="73">
        <v>10</v>
      </c>
      <c r="AU123" s="73">
        <v>5661.04</v>
      </c>
      <c r="AV123" s="73">
        <v>1518.76</v>
      </c>
      <c r="AW123" s="73">
        <v>107.785745621351</v>
      </c>
      <c r="AX123" s="73">
        <v>132</v>
      </c>
      <c r="AY123" s="73">
        <v>32</v>
      </c>
      <c r="AZ123" s="73">
        <v>20.6666666666667</v>
      </c>
      <c r="BA123" s="73">
        <v>485</v>
      </c>
      <c r="BB123" s="73">
        <v>116</v>
      </c>
      <c r="BC123" s="73">
        <v>2285.8095286993198</v>
      </c>
      <c r="BD123" s="73">
        <v>7.1999999999999995E-2</v>
      </c>
      <c r="BE123" s="73">
        <v>11789</v>
      </c>
      <c r="BF123" s="73">
        <v>1746</v>
      </c>
      <c r="BG123" s="73">
        <v>447</v>
      </c>
      <c r="BH123" s="73">
        <v>307</v>
      </c>
      <c r="BI123" s="73">
        <v>387</v>
      </c>
      <c r="BJ123" s="73">
        <v>215</v>
      </c>
      <c r="BK123" s="73">
        <v>92.323640806353097</v>
      </c>
      <c r="BL123" s="73">
        <v>71.416860109957199</v>
      </c>
      <c r="BM123" s="73">
        <v>27.495051924251701</v>
      </c>
      <c r="BN123" s="73">
        <v>285.13630000000001</v>
      </c>
      <c r="BO123" s="73">
        <v>220.5669</v>
      </c>
      <c r="BP123" s="73">
        <v>84.916899999999998</v>
      </c>
      <c r="BQ123" s="73">
        <v>0</v>
      </c>
      <c r="BR123" s="73">
        <v>3329</v>
      </c>
      <c r="BS123" s="73">
        <v>0</v>
      </c>
      <c r="BT123" s="73">
        <v>3</v>
      </c>
      <c r="BU123" s="73">
        <v>82</v>
      </c>
      <c r="BV123" s="73">
        <v>31</v>
      </c>
      <c r="BW123" s="73">
        <v>0</v>
      </c>
      <c r="BX123" s="73">
        <v>0</v>
      </c>
      <c r="BY123" s="75">
        <v>4.5543000000000001E-5</v>
      </c>
      <c r="BZ123" s="75">
        <v>4.6032999999999998E-5</v>
      </c>
      <c r="CA123" s="72">
        <v>0</v>
      </c>
      <c r="CG123" s="76"/>
      <c r="CH123" s="77"/>
      <c r="CI123" s="78"/>
      <c r="CJ123" s="79"/>
      <c r="CO123" s="77"/>
    </row>
    <row r="124" spans="1:93" s="72" customFormat="1" x14ac:dyDescent="0.3">
      <c r="A124" s="72">
        <v>313</v>
      </c>
      <c r="B124" s="72">
        <v>6</v>
      </c>
      <c r="D124" s="72" t="s">
        <v>61</v>
      </c>
      <c r="E124" s="73">
        <v>21866</v>
      </c>
      <c r="F124" s="73">
        <v>403.9</v>
      </c>
      <c r="G124" s="73">
        <v>3605</v>
      </c>
      <c r="H124" s="73">
        <v>1164</v>
      </c>
      <c r="I124" s="73">
        <v>2050</v>
      </c>
      <c r="J124" s="73">
        <v>1180.4000000000001</v>
      </c>
      <c r="K124" s="73">
        <v>159.333333333333</v>
      </c>
      <c r="L124" s="73">
        <v>971.33333333333303</v>
      </c>
      <c r="M124" s="73">
        <v>2159</v>
      </c>
      <c r="N124" s="73">
        <v>8656</v>
      </c>
      <c r="O124" s="73">
        <v>19020</v>
      </c>
      <c r="P124" s="73">
        <v>6410</v>
      </c>
      <c r="Q124" s="73">
        <v>324.8</v>
      </c>
      <c r="R124" s="73">
        <v>3039</v>
      </c>
      <c r="S124" s="73">
        <v>3039</v>
      </c>
      <c r="T124" s="73">
        <v>442</v>
      </c>
      <c r="U124" s="73">
        <v>0</v>
      </c>
      <c r="V124" s="73">
        <v>147</v>
      </c>
      <c r="W124" s="73">
        <v>125</v>
      </c>
      <c r="X124" s="73">
        <v>21</v>
      </c>
      <c r="Y124" s="73">
        <v>8696</v>
      </c>
      <c r="Z124" s="73">
        <v>8696</v>
      </c>
      <c r="AA124" s="73">
        <v>0</v>
      </c>
      <c r="AB124" s="73">
        <v>0</v>
      </c>
      <c r="AC124" s="73">
        <v>0</v>
      </c>
      <c r="AD124" s="73">
        <v>10287.368</v>
      </c>
      <c r="AE124" s="73">
        <v>0</v>
      </c>
      <c r="AF124" s="73">
        <v>1018</v>
      </c>
      <c r="AG124" s="73">
        <v>6394.59580580293</v>
      </c>
      <c r="AH124" s="73">
        <v>2</v>
      </c>
      <c r="AI124" s="73">
        <v>2564</v>
      </c>
      <c r="AJ124" s="73">
        <v>1</v>
      </c>
      <c r="AK124" s="73">
        <v>0</v>
      </c>
      <c r="AL124" s="73">
        <v>690</v>
      </c>
      <c r="AM124" s="73">
        <v>0</v>
      </c>
      <c r="AN124" s="73">
        <v>20</v>
      </c>
      <c r="AO124" s="73"/>
      <c r="AP124" s="73">
        <v>434</v>
      </c>
      <c r="AQ124" s="73">
        <v>2</v>
      </c>
      <c r="AR124" s="73">
        <v>285.71199999999999</v>
      </c>
      <c r="AS124" s="74">
        <v>160</v>
      </c>
      <c r="AT124" s="73">
        <v>58</v>
      </c>
      <c r="AU124" s="73">
        <v>5942.7</v>
      </c>
      <c r="AV124" s="73">
        <v>1841.61</v>
      </c>
      <c r="AW124" s="73">
        <v>217.870198427758</v>
      </c>
      <c r="AX124" s="73">
        <v>191</v>
      </c>
      <c r="AY124" s="73">
        <v>51</v>
      </c>
      <c r="AZ124" s="73">
        <v>34</v>
      </c>
      <c r="BA124" s="73">
        <v>812</v>
      </c>
      <c r="BB124" s="73">
        <v>217</v>
      </c>
      <c r="BC124" s="73">
        <v>2333.83268817204</v>
      </c>
      <c r="BD124" s="73">
        <v>0.112</v>
      </c>
      <c r="BE124" s="73">
        <v>18261</v>
      </c>
      <c r="BF124" s="73">
        <v>2127</v>
      </c>
      <c r="BG124" s="73">
        <v>314</v>
      </c>
      <c r="BH124" s="73">
        <v>372</v>
      </c>
      <c r="BI124" s="73">
        <v>342</v>
      </c>
      <c r="BJ124" s="73">
        <v>131</v>
      </c>
      <c r="BK124" s="73">
        <v>175.241076356946</v>
      </c>
      <c r="BL124" s="73">
        <v>101.94116835326599</v>
      </c>
      <c r="BM124" s="73">
        <v>26.062189512419501</v>
      </c>
      <c r="BN124" s="73">
        <v>545.3184</v>
      </c>
      <c r="BO124" s="73">
        <v>317.22239999999999</v>
      </c>
      <c r="BP124" s="73">
        <v>81.100800000000007</v>
      </c>
      <c r="BQ124" s="73">
        <v>0</v>
      </c>
      <c r="BR124" s="73">
        <v>5102</v>
      </c>
      <c r="BS124" s="73">
        <v>0</v>
      </c>
      <c r="BT124" s="73">
        <v>1</v>
      </c>
      <c r="BU124" s="73">
        <v>125</v>
      </c>
      <c r="BV124" s="73">
        <v>21</v>
      </c>
      <c r="BW124" s="73">
        <v>0</v>
      </c>
      <c r="BX124" s="73">
        <v>717</v>
      </c>
      <c r="BY124" s="75">
        <v>7.5710000000000005E-5</v>
      </c>
      <c r="BZ124" s="75">
        <v>4.4685999999999999E-5</v>
      </c>
      <c r="CA124" s="72">
        <v>0</v>
      </c>
      <c r="CG124" s="76"/>
      <c r="CH124" s="77"/>
      <c r="CI124" s="78"/>
      <c r="CJ124" s="79"/>
      <c r="CO124" s="77"/>
    </row>
    <row r="125" spans="1:93" s="72" customFormat="1" x14ac:dyDescent="0.3">
      <c r="A125" s="72">
        <v>310</v>
      </c>
      <c r="B125" s="72">
        <v>6</v>
      </c>
      <c r="D125" s="72" t="s">
        <v>71</v>
      </c>
      <c r="E125" s="73">
        <v>43137</v>
      </c>
      <c r="F125" s="73">
        <v>532</v>
      </c>
      <c r="G125" s="73">
        <v>10383</v>
      </c>
      <c r="H125" s="73">
        <v>3386</v>
      </c>
      <c r="I125" s="73">
        <v>4971</v>
      </c>
      <c r="J125" s="73">
        <v>2933.9</v>
      </c>
      <c r="K125" s="73">
        <v>545.66666666666697</v>
      </c>
      <c r="L125" s="73">
        <v>2243.6666666666702</v>
      </c>
      <c r="M125" s="73">
        <v>7144</v>
      </c>
      <c r="N125" s="73">
        <v>19941</v>
      </c>
      <c r="O125" s="73">
        <v>35080</v>
      </c>
      <c r="P125" s="73">
        <v>12190</v>
      </c>
      <c r="Q125" s="73">
        <v>1995.2</v>
      </c>
      <c r="R125" s="73">
        <v>6616</v>
      </c>
      <c r="S125" s="73">
        <v>6616</v>
      </c>
      <c r="T125" s="73">
        <v>97</v>
      </c>
      <c r="U125" s="73">
        <v>0</v>
      </c>
      <c r="V125" s="73">
        <v>243</v>
      </c>
      <c r="W125" s="73">
        <v>206</v>
      </c>
      <c r="X125" s="73">
        <v>37</v>
      </c>
      <c r="Y125" s="73">
        <v>20371</v>
      </c>
      <c r="Z125" s="73">
        <v>20371</v>
      </c>
      <c r="AA125" s="73">
        <v>0</v>
      </c>
      <c r="AB125" s="73">
        <v>0</v>
      </c>
      <c r="AC125" s="73">
        <v>0</v>
      </c>
      <c r="AD125" s="73">
        <v>25911.912</v>
      </c>
      <c r="AE125" s="73">
        <v>0</v>
      </c>
      <c r="AF125" s="73">
        <v>1927</v>
      </c>
      <c r="AG125" s="73">
        <v>12382.690153433599</v>
      </c>
      <c r="AH125" s="73">
        <v>10</v>
      </c>
      <c r="AI125" s="73">
        <v>6160</v>
      </c>
      <c r="AJ125" s="73">
        <v>1</v>
      </c>
      <c r="AK125" s="73">
        <v>0</v>
      </c>
      <c r="AL125" s="73">
        <v>2130</v>
      </c>
      <c r="AM125" s="73">
        <v>0</v>
      </c>
      <c r="AN125" s="73">
        <v>24</v>
      </c>
      <c r="AO125" s="73"/>
      <c r="AP125" s="73">
        <v>1307</v>
      </c>
      <c r="AQ125" s="73">
        <v>10</v>
      </c>
      <c r="AR125" s="73">
        <v>834.86099999999999</v>
      </c>
      <c r="AS125" s="74">
        <v>105</v>
      </c>
      <c r="AT125" s="73">
        <v>60</v>
      </c>
      <c r="AU125" s="73">
        <v>17525.689999999999</v>
      </c>
      <c r="AV125" s="73">
        <v>4598</v>
      </c>
      <c r="AW125" s="73">
        <v>346.87149908480802</v>
      </c>
      <c r="AX125" s="73">
        <v>484</v>
      </c>
      <c r="AY125" s="73">
        <v>166.333333333333</v>
      </c>
      <c r="AZ125" s="73">
        <v>129.666666666667</v>
      </c>
      <c r="BA125" s="73">
        <v>1698</v>
      </c>
      <c r="BB125" s="73">
        <v>404</v>
      </c>
      <c r="BC125" s="73">
        <v>6195.0711386138601</v>
      </c>
      <c r="BD125" s="73">
        <v>0.71899999999999997</v>
      </c>
      <c r="BE125" s="73">
        <v>32754</v>
      </c>
      <c r="BF125" s="73">
        <v>5304</v>
      </c>
      <c r="BG125" s="73">
        <v>1693</v>
      </c>
      <c r="BH125" s="73">
        <v>1328</v>
      </c>
      <c r="BI125" s="73">
        <v>1250</v>
      </c>
      <c r="BJ125" s="73">
        <v>872</v>
      </c>
      <c r="BK125" s="73">
        <v>485.50276864169598</v>
      </c>
      <c r="BL125" s="73">
        <v>335.28639732953701</v>
      </c>
      <c r="BM125" s="73">
        <v>165.77089489961199</v>
      </c>
      <c r="BN125" s="73">
        <v>827.91759999999999</v>
      </c>
      <c r="BO125" s="73">
        <v>571.7568</v>
      </c>
      <c r="BP125" s="73">
        <v>282.68560000000002</v>
      </c>
      <c r="BQ125" s="73">
        <v>36534</v>
      </c>
      <c r="BR125" s="73">
        <v>8977</v>
      </c>
      <c r="BS125" s="73">
        <v>0</v>
      </c>
      <c r="BT125" s="73">
        <v>4</v>
      </c>
      <c r="BU125" s="73">
        <v>206</v>
      </c>
      <c r="BV125" s="73">
        <v>37</v>
      </c>
      <c r="BW125" s="73">
        <v>0</v>
      </c>
      <c r="BX125" s="73">
        <v>2889</v>
      </c>
      <c r="BY125" s="75">
        <v>5.8828799999999996E-4</v>
      </c>
      <c r="BZ125" s="75">
        <v>8.0894400000000003E-4</v>
      </c>
      <c r="CA125" s="72">
        <v>0</v>
      </c>
      <c r="CG125" s="76"/>
      <c r="CH125" s="77"/>
      <c r="CI125" s="78"/>
      <c r="CJ125" s="79"/>
      <c r="CO125" s="77"/>
    </row>
    <row r="126" spans="1:93" s="72" customFormat="1" x14ac:dyDescent="0.3">
      <c r="A126" s="72">
        <v>736</v>
      </c>
      <c r="B126" s="72">
        <v>6</v>
      </c>
      <c r="D126" s="72" t="s">
        <v>73</v>
      </c>
      <c r="E126" s="73">
        <v>44456</v>
      </c>
      <c r="F126" s="73">
        <v>681.8</v>
      </c>
      <c r="G126" s="73">
        <v>9263</v>
      </c>
      <c r="H126" s="73">
        <v>2972</v>
      </c>
      <c r="I126" s="73">
        <v>4501</v>
      </c>
      <c r="J126" s="73">
        <v>2539.6</v>
      </c>
      <c r="K126" s="73">
        <v>413.66666666666703</v>
      </c>
      <c r="L126" s="73">
        <v>1844.6666666666699</v>
      </c>
      <c r="M126" s="73">
        <v>5857</v>
      </c>
      <c r="N126" s="73">
        <v>19415</v>
      </c>
      <c r="O126" s="73">
        <v>32770</v>
      </c>
      <c r="P126" s="73">
        <v>5210</v>
      </c>
      <c r="Q126" s="73">
        <v>1153.5999999999999</v>
      </c>
      <c r="R126" s="73">
        <v>9967</v>
      </c>
      <c r="S126" s="73">
        <v>13156.44</v>
      </c>
      <c r="T126" s="73">
        <v>1731</v>
      </c>
      <c r="U126" s="73">
        <v>0</v>
      </c>
      <c r="V126" s="73">
        <v>307</v>
      </c>
      <c r="W126" s="73">
        <v>308.10000000000002</v>
      </c>
      <c r="X126" s="73">
        <v>93.1</v>
      </c>
      <c r="Y126" s="73">
        <v>19614</v>
      </c>
      <c r="Z126" s="73">
        <v>25498.2</v>
      </c>
      <c r="AA126" s="73">
        <v>0</v>
      </c>
      <c r="AB126" s="73">
        <v>0</v>
      </c>
      <c r="AC126" s="73">
        <v>0</v>
      </c>
      <c r="AD126" s="73">
        <v>17260.32</v>
      </c>
      <c r="AE126" s="73">
        <v>0</v>
      </c>
      <c r="AF126" s="73">
        <v>17124.36</v>
      </c>
      <c r="AG126" s="73">
        <v>169669.90769020299</v>
      </c>
      <c r="AH126" s="73">
        <v>30.59</v>
      </c>
      <c r="AI126" s="73">
        <v>6536</v>
      </c>
      <c r="AJ126" s="73">
        <v>1</v>
      </c>
      <c r="AK126" s="73">
        <v>0</v>
      </c>
      <c r="AL126" s="73">
        <v>2035</v>
      </c>
      <c r="AM126" s="73">
        <v>0</v>
      </c>
      <c r="AN126" s="73">
        <v>12</v>
      </c>
      <c r="AO126" s="73"/>
      <c r="AP126" s="73">
        <v>1396</v>
      </c>
      <c r="AQ126" s="73">
        <v>23</v>
      </c>
      <c r="AR126" s="73">
        <v>697.24800000000005</v>
      </c>
      <c r="AS126" s="74">
        <v>88</v>
      </c>
      <c r="AT126" s="73">
        <v>101</v>
      </c>
      <c r="AU126" s="73">
        <v>17021.25</v>
      </c>
      <c r="AV126" s="73">
        <v>4286.49</v>
      </c>
      <c r="AW126" s="73">
        <v>204.25814918799901</v>
      </c>
      <c r="AX126" s="73">
        <v>532</v>
      </c>
      <c r="AY126" s="73">
        <v>140.666666666667</v>
      </c>
      <c r="AZ126" s="73">
        <v>108.333333333333</v>
      </c>
      <c r="BA126" s="73">
        <v>1431</v>
      </c>
      <c r="BB126" s="73">
        <v>303</v>
      </c>
      <c r="BC126" s="73">
        <v>6086.2714886856302</v>
      </c>
      <c r="BD126" s="73">
        <v>0.22700000000000001</v>
      </c>
      <c r="BE126" s="73">
        <v>35193</v>
      </c>
      <c r="BF126" s="73">
        <v>5311</v>
      </c>
      <c r="BG126" s="73">
        <v>980</v>
      </c>
      <c r="BH126" s="73">
        <v>1076</v>
      </c>
      <c r="BI126" s="73">
        <v>985</v>
      </c>
      <c r="BJ126" s="73">
        <v>513</v>
      </c>
      <c r="BK126" s="73">
        <v>423.00770877944302</v>
      </c>
      <c r="BL126" s="73">
        <v>260.38215560314097</v>
      </c>
      <c r="BM126" s="73">
        <v>94.519628836545294</v>
      </c>
      <c r="BN126" s="73">
        <v>912.7998</v>
      </c>
      <c r="BO126" s="73">
        <v>561.87339999999995</v>
      </c>
      <c r="BP126" s="73">
        <v>203.96199999999999</v>
      </c>
      <c r="BQ126" s="73">
        <v>25269</v>
      </c>
      <c r="BR126" s="73">
        <v>8608</v>
      </c>
      <c r="BS126" s="73">
        <v>0</v>
      </c>
      <c r="BT126" s="73">
        <v>5</v>
      </c>
      <c r="BU126" s="73">
        <v>237</v>
      </c>
      <c r="BV126" s="73">
        <v>70</v>
      </c>
      <c r="BW126" s="73">
        <v>0</v>
      </c>
      <c r="BX126" s="73">
        <v>0</v>
      </c>
      <c r="BY126" s="75">
        <v>2.2641600000000001E-4</v>
      </c>
      <c r="BZ126" s="75">
        <v>1.6967999999999999E-4</v>
      </c>
      <c r="CA126" s="72">
        <v>0</v>
      </c>
      <c r="CG126" s="76"/>
      <c r="CH126" s="77"/>
      <c r="CI126" s="78"/>
      <c r="CJ126" s="79"/>
      <c r="CO126" s="77"/>
    </row>
    <row r="127" spans="1:93" s="72" customFormat="1" x14ac:dyDescent="0.3">
      <c r="A127" s="72">
        <v>317</v>
      </c>
      <c r="B127" s="72">
        <v>6</v>
      </c>
      <c r="D127" s="72" t="s">
        <v>93</v>
      </c>
      <c r="E127" s="73">
        <v>9247</v>
      </c>
      <c r="F127" s="73">
        <v>131.94999999999999</v>
      </c>
      <c r="G127" s="73">
        <v>1907</v>
      </c>
      <c r="H127" s="73">
        <v>597</v>
      </c>
      <c r="I127" s="73">
        <v>869</v>
      </c>
      <c r="J127" s="73">
        <v>458.5</v>
      </c>
      <c r="K127" s="73">
        <v>74.6666666666667</v>
      </c>
      <c r="L127" s="73">
        <v>395.66666666666703</v>
      </c>
      <c r="M127" s="73">
        <v>1219</v>
      </c>
      <c r="N127" s="73">
        <v>4036</v>
      </c>
      <c r="O127" s="73">
        <v>6720</v>
      </c>
      <c r="P127" s="73">
        <v>810</v>
      </c>
      <c r="Q127" s="73">
        <v>0</v>
      </c>
      <c r="R127" s="73">
        <v>3106</v>
      </c>
      <c r="S127" s="73">
        <v>3106</v>
      </c>
      <c r="T127" s="73">
        <v>265</v>
      </c>
      <c r="U127" s="73">
        <v>0</v>
      </c>
      <c r="V127" s="73">
        <v>58</v>
      </c>
      <c r="W127" s="73">
        <v>46</v>
      </c>
      <c r="X127" s="73">
        <v>12</v>
      </c>
      <c r="Y127" s="73">
        <v>4105</v>
      </c>
      <c r="Z127" s="73">
        <v>4105</v>
      </c>
      <c r="AA127" s="73">
        <v>0</v>
      </c>
      <c r="AB127" s="73">
        <v>0</v>
      </c>
      <c r="AC127" s="73">
        <v>0</v>
      </c>
      <c r="AD127" s="73">
        <v>3879.2249999999999</v>
      </c>
      <c r="AE127" s="73">
        <v>0</v>
      </c>
      <c r="AF127" s="73">
        <v>786</v>
      </c>
      <c r="AG127" s="73">
        <v>2156.07890833581</v>
      </c>
      <c r="AH127" s="73">
        <v>3</v>
      </c>
      <c r="AI127" s="73">
        <v>1440</v>
      </c>
      <c r="AJ127" s="73">
        <v>1</v>
      </c>
      <c r="AK127" s="73">
        <v>0</v>
      </c>
      <c r="AL127" s="73">
        <v>255</v>
      </c>
      <c r="AM127" s="73">
        <v>0</v>
      </c>
      <c r="AN127" s="73">
        <v>7</v>
      </c>
      <c r="AO127" s="73"/>
      <c r="AP127" s="73">
        <v>308</v>
      </c>
      <c r="AQ127" s="73">
        <v>3</v>
      </c>
      <c r="AR127" s="73">
        <v>155.29300000000001</v>
      </c>
      <c r="AS127" s="74">
        <v>23</v>
      </c>
      <c r="AT127" s="73">
        <v>14</v>
      </c>
      <c r="AU127" s="73">
        <v>3245.56</v>
      </c>
      <c r="AV127" s="73">
        <v>801</v>
      </c>
      <c r="AW127" s="73">
        <v>61.644526315789498</v>
      </c>
      <c r="AX127" s="73">
        <v>116</v>
      </c>
      <c r="AY127" s="73">
        <v>23.3333333333333</v>
      </c>
      <c r="AZ127" s="73">
        <v>17</v>
      </c>
      <c r="BA127" s="73">
        <v>321</v>
      </c>
      <c r="BB127" s="73">
        <v>99</v>
      </c>
      <c r="BC127" s="73">
        <v>1250.5621288269499</v>
      </c>
      <c r="BD127" s="73">
        <v>4.7E-2</v>
      </c>
      <c r="BE127" s="73">
        <v>7340</v>
      </c>
      <c r="BF127" s="73">
        <v>1124</v>
      </c>
      <c r="BG127" s="73">
        <v>186</v>
      </c>
      <c r="BH127" s="73">
        <v>261</v>
      </c>
      <c r="BI127" s="73">
        <v>221</v>
      </c>
      <c r="BJ127" s="73">
        <v>92</v>
      </c>
      <c r="BK127" s="73">
        <v>80.754080389768603</v>
      </c>
      <c r="BL127" s="73">
        <v>45.235688185140098</v>
      </c>
      <c r="BM127" s="73">
        <v>14.7434835566382</v>
      </c>
      <c r="BN127" s="73">
        <v>235.04730000000001</v>
      </c>
      <c r="BO127" s="73">
        <v>131.66550000000001</v>
      </c>
      <c r="BP127" s="73">
        <v>42.913200000000003</v>
      </c>
      <c r="BQ127" s="73">
        <v>3285</v>
      </c>
      <c r="BR127" s="73">
        <v>1871</v>
      </c>
      <c r="BS127" s="73">
        <v>0</v>
      </c>
      <c r="BT127" s="73">
        <v>1</v>
      </c>
      <c r="BU127" s="73">
        <v>46</v>
      </c>
      <c r="BV127" s="73">
        <v>12</v>
      </c>
      <c r="BW127" s="73">
        <v>0</v>
      </c>
      <c r="BX127" s="73">
        <v>0</v>
      </c>
      <c r="BY127" s="75">
        <v>3.4081000000000001E-5</v>
      </c>
      <c r="BZ127" s="75">
        <v>1.5818999999999999E-5</v>
      </c>
      <c r="CA127" s="72">
        <v>0</v>
      </c>
      <c r="CG127" s="76"/>
      <c r="CH127" s="77"/>
      <c r="CI127" s="78"/>
      <c r="CJ127" s="79"/>
      <c r="CO127" s="77"/>
    </row>
    <row r="128" spans="1:93" s="72" customFormat="1" x14ac:dyDescent="0.3">
      <c r="A128" s="72">
        <v>321</v>
      </c>
      <c r="B128" s="72">
        <v>6</v>
      </c>
      <c r="D128" s="72" t="s">
        <v>153</v>
      </c>
      <c r="E128" s="73">
        <v>50146</v>
      </c>
      <c r="F128" s="73">
        <v>678.3</v>
      </c>
      <c r="G128" s="73">
        <v>7581</v>
      </c>
      <c r="H128" s="73">
        <v>1935</v>
      </c>
      <c r="I128" s="73">
        <v>4089</v>
      </c>
      <c r="J128" s="73">
        <v>2006.8</v>
      </c>
      <c r="K128" s="73">
        <v>505</v>
      </c>
      <c r="L128" s="73">
        <v>2528</v>
      </c>
      <c r="M128" s="73">
        <v>5540</v>
      </c>
      <c r="N128" s="73">
        <v>20639</v>
      </c>
      <c r="O128" s="73">
        <v>49660</v>
      </c>
      <c r="P128" s="73">
        <v>30830</v>
      </c>
      <c r="Q128" s="73">
        <v>1644.8</v>
      </c>
      <c r="R128" s="73">
        <v>5489</v>
      </c>
      <c r="S128" s="73">
        <v>6477.02</v>
      </c>
      <c r="T128" s="73">
        <v>410</v>
      </c>
      <c r="U128" s="73">
        <v>0</v>
      </c>
      <c r="V128" s="73">
        <v>261</v>
      </c>
      <c r="W128" s="73">
        <v>249.55</v>
      </c>
      <c r="X128" s="73">
        <v>52.36</v>
      </c>
      <c r="Y128" s="73">
        <v>20822</v>
      </c>
      <c r="Z128" s="73">
        <v>23945.3</v>
      </c>
      <c r="AA128" s="73">
        <v>0</v>
      </c>
      <c r="AB128" s="73">
        <v>0</v>
      </c>
      <c r="AC128" s="73">
        <v>0</v>
      </c>
      <c r="AD128" s="73">
        <v>32128.346000000001</v>
      </c>
      <c r="AE128" s="73">
        <v>0</v>
      </c>
      <c r="AF128" s="73">
        <v>2863.86</v>
      </c>
      <c r="AG128" s="73">
        <v>43243.210557721599</v>
      </c>
      <c r="AH128" s="73">
        <v>10.71</v>
      </c>
      <c r="AI128" s="73">
        <v>6051</v>
      </c>
      <c r="AJ128" s="73">
        <v>1</v>
      </c>
      <c r="AK128" s="73">
        <v>0</v>
      </c>
      <c r="AL128" s="73">
        <v>2285</v>
      </c>
      <c r="AM128" s="73">
        <v>0</v>
      </c>
      <c r="AN128" s="73">
        <v>28</v>
      </c>
      <c r="AO128" s="73"/>
      <c r="AP128" s="73">
        <v>1508</v>
      </c>
      <c r="AQ128" s="73">
        <v>9</v>
      </c>
      <c r="AR128" s="73">
        <v>719.12900000000002</v>
      </c>
      <c r="AS128" s="74">
        <v>52</v>
      </c>
      <c r="AT128" s="73">
        <v>37</v>
      </c>
      <c r="AU128" s="73">
        <v>17225.25</v>
      </c>
      <c r="AV128" s="73">
        <v>5201.82</v>
      </c>
      <c r="AW128" s="73">
        <v>486.118908309456</v>
      </c>
      <c r="AX128" s="73">
        <v>623</v>
      </c>
      <c r="AY128" s="73">
        <v>191</v>
      </c>
      <c r="AZ128" s="73">
        <v>142</v>
      </c>
      <c r="BA128" s="73">
        <v>2023</v>
      </c>
      <c r="BB128" s="73">
        <v>523</v>
      </c>
      <c r="BC128" s="73">
        <v>5903.3449395924699</v>
      </c>
      <c r="BD128" s="73">
        <v>0.26400000000000001</v>
      </c>
      <c r="BE128" s="73">
        <v>42565</v>
      </c>
      <c r="BF128" s="73">
        <v>4910</v>
      </c>
      <c r="BG128" s="73">
        <v>736</v>
      </c>
      <c r="BH128" s="73">
        <v>986</v>
      </c>
      <c r="BI128" s="73">
        <v>675</v>
      </c>
      <c r="BJ128" s="73">
        <v>383</v>
      </c>
      <c r="BK128" s="73">
        <v>281.81169916434499</v>
      </c>
      <c r="BL128" s="73">
        <v>126.83454038997201</v>
      </c>
      <c r="BM128" s="73">
        <v>49.7314763231198</v>
      </c>
      <c r="BN128" s="73">
        <v>890.35799999999995</v>
      </c>
      <c r="BO128" s="73">
        <v>400.72199999999998</v>
      </c>
      <c r="BP128" s="73">
        <v>157.12200000000001</v>
      </c>
      <c r="BQ128" s="73">
        <v>0</v>
      </c>
      <c r="BR128" s="73">
        <v>11789</v>
      </c>
      <c r="BS128" s="73">
        <v>0</v>
      </c>
      <c r="BT128" s="73">
        <v>2</v>
      </c>
      <c r="BU128" s="73">
        <v>217</v>
      </c>
      <c r="BV128" s="73">
        <v>44</v>
      </c>
      <c r="BW128" s="73">
        <v>0</v>
      </c>
      <c r="BX128" s="73">
        <v>0</v>
      </c>
      <c r="BY128" s="75">
        <v>7.4672999999999995E-5</v>
      </c>
      <c r="BZ128" s="75">
        <v>2.9285000000000002E-5</v>
      </c>
      <c r="CA128" s="72">
        <v>0</v>
      </c>
      <c r="CG128" s="76"/>
      <c r="CH128" s="77"/>
      <c r="CI128" s="78"/>
      <c r="CJ128" s="79"/>
      <c r="CO128" s="77"/>
    </row>
    <row r="129" spans="1:93" s="72" customFormat="1" x14ac:dyDescent="0.3">
      <c r="A129" s="72">
        <v>353</v>
      </c>
      <c r="B129" s="72">
        <v>6</v>
      </c>
      <c r="D129" s="72" t="s">
        <v>156</v>
      </c>
      <c r="E129" s="73">
        <v>34109</v>
      </c>
      <c r="F129" s="73">
        <v>293.64999999999998</v>
      </c>
      <c r="G129" s="73">
        <v>6039</v>
      </c>
      <c r="H129" s="73">
        <v>1862</v>
      </c>
      <c r="I129" s="73">
        <v>3581</v>
      </c>
      <c r="J129" s="73">
        <v>2130.1999999999998</v>
      </c>
      <c r="K129" s="73">
        <v>498.33333333333297</v>
      </c>
      <c r="L129" s="73">
        <v>2009.3333333333301</v>
      </c>
      <c r="M129" s="73">
        <v>4416</v>
      </c>
      <c r="N129" s="73">
        <v>14718</v>
      </c>
      <c r="O129" s="73">
        <v>32820</v>
      </c>
      <c r="P129" s="73">
        <v>13840</v>
      </c>
      <c r="Q129" s="73">
        <v>893.6</v>
      </c>
      <c r="R129" s="73">
        <v>2093</v>
      </c>
      <c r="S129" s="73">
        <v>2469.7399999999998</v>
      </c>
      <c r="T129" s="73">
        <v>75</v>
      </c>
      <c r="U129" s="73">
        <v>0</v>
      </c>
      <c r="V129" s="73">
        <v>150</v>
      </c>
      <c r="W129" s="73">
        <v>159.72</v>
      </c>
      <c r="X129" s="73">
        <v>20.88</v>
      </c>
      <c r="Y129" s="73">
        <v>14508</v>
      </c>
      <c r="Z129" s="73">
        <v>17554.68</v>
      </c>
      <c r="AA129" s="73">
        <v>0</v>
      </c>
      <c r="AB129" s="73">
        <v>0</v>
      </c>
      <c r="AC129" s="73">
        <v>2950</v>
      </c>
      <c r="AD129" s="73">
        <v>26955.864000000001</v>
      </c>
      <c r="AE129" s="73">
        <v>0</v>
      </c>
      <c r="AF129" s="73">
        <v>1126.9000000000001</v>
      </c>
      <c r="AG129" s="73">
        <v>31912.9971309963</v>
      </c>
      <c r="AH129" s="73">
        <v>2.3199999999999998</v>
      </c>
      <c r="AI129" s="73">
        <v>3719</v>
      </c>
      <c r="AJ129" s="73">
        <v>1</v>
      </c>
      <c r="AK129" s="73">
        <v>0</v>
      </c>
      <c r="AL129" s="73">
        <v>3345</v>
      </c>
      <c r="AM129" s="73">
        <v>0</v>
      </c>
      <c r="AN129" s="73">
        <v>23</v>
      </c>
      <c r="AO129" s="73"/>
      <c r="AP129" s="73">
        <v>1279</v>
      </c>
      <c r="AQ129" s="73">
        <v>2</v>
      </c>
      <c r="AR129" s="73">
        <v>713.14599999999996</v>
      </c>
      <c r="AS129" s="74">
        <v>75</v>
      </c>
      <c r="AT129" s="73">
        <v>85</v>
      </c>
      <c r="AU129" s="73">
        <v>11067.98</v>
      </c>
      <c r="AV129" s="73">
        <v>3038.99</v>
      </c>
      <c r="AW129" s="73">
        <v>316.54702314499701</v>
      </c>
      <c r="AX129" s="73">
        <v>544</v>
      </c>
      <c r="AY129" s="73">
        <v>171.333333333333</v>
      </c>
      <c r="AZ129" s="73">
        <v>137.333333333333</v>
      </c>
      <c r="BA129" s="73">
        <v>1511</v>
      </c>
      <c r="BB129" s="73">
        <v>331</v>
      </c>
      <c r="BC129" s="73">
        <v>5596.4321779859501</v>
      </c>
      <c r="BD129" s="73">
        <v>0.74199999999999999</v>
      </c>
      <c r="BE129" s="73">
        <v>28070</v>
      </c>
      <c r="BF129" s="73">
        <v>3474</v>
      </c>
      <c r="BG129" s="73">
        <v>703</v>
      </c>
      <c r="BH129" s="73">
        <v>788</v>
      </c>
      <c r="BI129" s="73">
        <v>609</v>
      </c>
      <c r="BJ129" s="73">
        <v>387</v>
      </c>
      <c r="BK129" s="73">
        <v>323.02453818582802</v>
      </c>
      <c r="BL129" s="73">
        <v>185.739109456851</v>
      </c>
      <c r="BM129" s="73">
        <v>70.184422387648198</v>
      </c>
      <c r="BN129" s="73">
        <v>798.38</v>
      </c>
      <c r="BO129" s="73">
        <v>459.06849999999997</v>
      </c>
      <c r="BP129" s="73">
        <v>173.46619999999999</v>
      </c>
      <c r="BQ129" s="73">
        <v>7938</v>
      </c>
      <c r="BR129" s="73">
        <v>7277</v>
      </c>
      <c r="BS129" s="73">
        <v>0</v>
      </c>
      <c r="BT129" s="73">
        <v>1</v>
      </c>
      <c r="BU129" s="73">
        <v>132</v>
      </c>
      <c r="BV129" s="73">
        <v>18</v>
      </c>
      <c r="BW129" s="73">
        <v>10</v>
      </c>
      <c r="BX129" s="73">
        <v>703</v>
      </c>
      <c r="BY129" s="75">
        <v>1.29636E-4</v>
      </c>
      <c r="BZ129" s="75">
        <v>3.4884400000000001E-4</v>
      </c>
      <c r="CA129" s="72">
        <v>703</v>
      </c>
      <c r="CG129" s="76"/>
      <c r="CH129" s="77"/>
      <c r="CI129" s="78"/>
      <c r="CJ129" s="79"/>
      <c r="CO129" s="77"/>
    </row>
    <row r="130" spans="1:93" s="72" customFormat="1" x14ac:dyDescent="0.3">
      <c r="A130" s="72">
        <v>327</v>
      </c>
      <c r="B130" s="72">
        <v>6</v>
      </c>
      <c r="D130" s="72" t="s">
        <v>178</v>
      </c>
      <c r="E130" s="73">
        <v>30401</v>
      </c>
      <c r="F130" s="73">
        <v>401.1</v>
      </c>
      <c r="G130" s="73">
        <v>6680</v>
      </c>
      <c r="H130" s="73">
        <v>2108</v>
      </c>
      <c r="I130" s="73">
        <v>2848</v>
      </c>
      <c r="J130" s="73">
        <v>1520.4</v>
      </c>
      <c r="K130" s="73">
        <v>301.66666666666703</v>
      </c>
      <c r="L130" s="73">
        <v>1477.6666666666699</v>
      </c>
      <c r="M130" s="73">
        <v>3967</v>
      </c>
      <c r="N130" s="73">
        <v>13412</v>
      </c>
      <c r="O130" s="73">
        <v>27220</v>
      </c>
      <c r="P130" s="73">
        <v>11570</v>
      </c>
      <c r="Q130" s="73">
        <v>0</v>
      </c>
      <c r="R130" s="73">
        <v>5852</v>
      </c>
      <c r="S130" s="73">
        <v>5852</v>
      </c>
      <c r="T130" s="73">
        <v>38</v>
      </c>
      <c r="U130" s="73">
        <v>0</v>
      </c>
      <c r="V130" s="73">
        <v>174</v>
      </c>
      <c r="W130" s="73">
        <v>129</v>
      </c>
      <c r="X130" s="73">
        <v>46</v>
      </c>
      <c r="Y130" s="73">
        <v>13276</v>
      </c>
      <c r="Z130" s="73">
        <v>13276</v>
      </c>
      <c r="AA130" s="73">
        <v>0</v>
      </c>
      <c r="AB130" s="73">
        <v>0</v>
      </c>
      <c r="AC130" s="73">
        <v>0</v>
      </c>
      <c r="AD130" s="73">
        <v>16767.588</v>
      </c>
      <c r="AE130" s="73">
        <v>0</v>
      </c>
      <c r="AF130" s="73">
        <v>926</v>
      </c>
      <c r="AG130" s="73">
        <v>4779.5120543293697</v>
      </c>
      <c r="AH130" s="73">
        <v>4</v>
      </c>
      <c r="AI130" s="73">
        <v>3857</v>
      </c>
      <c r="AJ130" s="73">
        <v>1</v>
      </c>
      <c r="AK130" s="73">
        <v>0</v>
      </c>
      <c r="AL130" s="73">
        <v>875</v>
      </c>
      <c r="AM130" s="73">
        <v>0</v>
      </c>
      <c r="AN130" s="73">
        <v>10</v>
      </c>
      <c r="AO130" s="73"/>
      <c r="AP130" s="73">
        <v>851</v>
      </c>
      <c r="AQ130" s="73">
        <v>4</v>
      </c>
      <c r="AR130" s="73">
        <v>347.59199999999998</v>
      </c>
      <c r="AS130" s="74">
        <v>43</v>
      </c>
      <c r="AT130" s="73">
        <v>41</v>
      </c>
      <c r="AU130" s="73">
        <v>10953.6</v>
      </c>
      <c r="AV130" s="73">
        <v>2678.52</v>
      </c>
      <c r="AW130" s="73">
        <v>256.61332745591898</v>
      </c>
      <c r="AX130" s="73">
        <v>320</v>
      </c>
      <c r="AY130" s="73">
        <v>81.3333333333333</v>
      </c>
      <c r="AZ130" s="73">
        <v>56.6666666666667</v>
      </c>
      <c r="BA130" s="73">
        <v>1176</v>
      </c>
      <c r="BB130" s="73">
        <v>284</v>
      </c>
      <c r="BC130" s="73">
        <v>3910.1172960373001</v>
      </c>
      <c r="BD130" s="73">
        <v>0.17</v>
      </c>
      <c r="BE130" s="73">
        <v>23721</v>
      </c>
      <c r="BF130" s="73">
        <v>3851</v>
      </c>
      <c r="BG130" s="73">
        <v>721</v>
      </c>
      <c r="BH130" s="73">
        <v>776</v>
      </c>
      <c r="BI130" s="73">
        <v>704</v>
      </c>
      <c r="BJ130" s="73">
        <v>370</v>
      </c>
      <c r="BK130" s="73">
        <v>269.47131666164501</v>
      </c>
      <c r="BL130" s="73">
        <v>161.70569448629101</v>
      </c>
      <c r="BM130" s="73">
        <v>57.490268153058103</v>
      </c>
      <c r="BN130" s="73">
        <v>736.95960000000002</v>
      </c>
      <c r="BO130" s="73">
        <v>442.23840000000001</v>
      </c>
      <c r="BP130" s="73">
        <v>157.22640000000001</v>
      </c>
      <c r="BQ130" s="73">
        <v>26918</v>
      </c>
      <c r="BR130" s="73">
        <v>6207</v>
      </c>
      <c r="BS130" s="73">
        <v>0</v>
      </c>
      <c r="BT130" s="73">
        <v>2</v>
      </c>
      <c r="BU130" s="73">
        <v>129</v>
      </c>
      <c r="BV130" s="73">
        <v>46</v>
      </c>
      <c r="BW130" s="73">
        <v>0</v>
      </c>
      <c r="BX130" s="73">
        <v>0</v>
      </c>
      <c r="BY130" s="75">
        <v>6.7461999999999999E-5</v>
      </c>
      <c r="BZ130" s="75">
        <v>6.6707999999999999E-5</v>
      </c>
      <c r="CA130" s="72">
        <v>0</v>
      </c>
      <c r="CG130" s="76"/>
      <c r="CH130" s="77"/>
      <c r="CI130" s="78"/>
      <c r="CJ130" s="79"/>
      <c r="CO130" s="77"/>
    </row>
    <row r="131" spans="1:93" s="72" customFormat="1" x14ac:dyDescent="0.3">
      <c r="A131" s="72">
        <v>331</v>
      </c>
      <c r="B131" s="72">
        <v>6</v>
      </c>
      <c r="D131" s="72" t="s">
        <v>183</v>
      </c>
      <c r="E131" s="73">
        <v>14467</v>
      </c>
      <c r="F131" s="73">
        <v>209.3</v>
      </c>
      <c r="G131" s="73">
        <v>2545</v>
      </c>
      <c r="H131" s="73">
        <v>792</v>
      </c>
      <c r="I131" s="73">
        <v>1270</v>
      </c>
      <c r="J131" s="73">
        <v>679.1</v>
      </c>
      <c r="K131" s="73">
        <v>122.333333333333</v>
      </c>
      <c r="L131" s="73">
        <v>648.33333333333303</v>
      </c>
      <c r="M131" s="73">
        <v>1488</v>
      </c>
      <c r="N131" s="73">
        <v>5779</v>
      </c>
      <c r="O131" s="73">
        <v>9210</v>
      </c>
      <c r="P131" s="73">
        <v>460</v>
      </c>
      <c r="Q131" s="73">
        <v>0</v>
      </c>
      <c r="R131" s="73">
        <v>7576</v>
      </c>
      <c r="S131" s="73">
        <v>10454.879999999999</v>
      </c>
      <c r="T131" s="73">
        <v>322</v>
      </c>
      <c r="U131" s="73">
        <v>0</v>
      </c>
      <c r="V131" s="73">
        <v>143</v>
      </c>
      <c r="W131" s="73">
        <v>136.99</v>
      </c>
      <c r="X131" s="73">
        <v>56.99</v>
      </c>
      <c r="Y131" s="73">
        <v>5909</v>
      </c>
      <c r="Z131" s="73">
        <v>7858.97</v>
      </c>
      <c r="AA131" s="73">
        <v>0</v>
      </c>
      <c r="AB131" s="73">
        <v>0</v>
      </c>
      <c r="AC131" s="73">
        <v>0</v>
      </c>
      <c r="AD131" s="73">
        <v>2186.33</v>
      </c>
      <c r="AE131" s="73">
        <v>0</v>
      </c>
      <c r="AF131" s="73">
        <v>6314.88</v>
      </c>
      <c r="AG131" s="73">
        <v>29297.048797163799</v>
      </c>
      <c r="AH131" s="73">
        <v>19.46</v>
      </c>
      <c r="AI131" s="73">
        <v>1848</v>
      </c>
      <c r="AJ131" s="73">
        <v>1</v>
      </c>
      <c r="AK131" s="73">
        <v>0</v>
      </c>
      <c r="AL131" s="73">
        <v>490</v>
      </c>
      <c r="AM131" s="73">
        <v>0</v>
      </c>
      <c r="AN131" s="73">
        <v>15</v>
      </c>
      <c r="AO131" s="73"/>
      <c r="AP131" s="73">
        <v>345</v>
      </c>
      <c r="AQ131" s="73">
        <v>14</v>
      </c>
      <c r="AR131" s="73">
        <v>247.374</v>
      </c>
      <c r="AS131" s="74">
        <v>55</v>
      </c>
      <c r="AT131" s="73">
        <v>38</v>
      </c>
      <c r="AU131" s="73">
        <v>4235.25</v>
      </c>
      <c r="AV131" s="73">
        <v>1165.08</v>
      </c>
      <c r="AW131" s="73">
        <v>78.445408086702798</v>
      </c>
      <c r="AX131" s="73">
        <v>167</v>
      </c>
      <c r="AY131" s="73">
        <v>58</v>
      </c>
      <c r="AZ131" s="73">
        <v>34.6666666666667</v>
      </c>
      <c r="BA131" s="73">
        <v>526</v>
      </c>
      <c r="BB131" s="73">
        <v>147</v>
      </c>
      <c r="BC131" s="73">
        <v>1759.5102660125799</v>
      </c>
      <c r="BD131" s="73">
        <v>0.111</v>
      </c>
      <c r="BE131" s="73">
        <v>11922</v>
      </c>
      <c r="BF131" s="73">
        <v>1539</v>
      </c>
      <c r="BG131" s="73">
        <v>214</v>
      </c>
      <c r="BH131" s="73">
        <v>291</v>
      </c>
      <c r="BI131" s="73">
        <v>228</v>
      </c>
      <c r="BJ131" s="73">
        <v>98</v>
      </c>
      <c r="BK131" s="73">
        <v>107.11138940599101</v>
      </c>
      <c r="BL131" s="73">
        <v>59.991572178033501</v>
      </c>
      <c r="BM131" s="73">
        <v>17.468810289389101</v>
      </c>
      <c r="BN131" s="73">
        <v>356.95600000000002</v>
      </c>
      <c r="BO131" s="73">
        <v>199.92599999999999</v>
      </c>
      <c r="BP131" s="73">
        <v>58.216000000000001</v>
      </c>
      <c r="BQ131" s="73">
        <v>0</v>
      </c>
      <c r="BR131" s="73">
        <v>3054</v>
      </c>
      <c r="BS131" s="73">
        <v>0</v>
      </c>
      <c r="BT131" s="73">
        <v>2</v>
      </c>
      <c r="BU131" s="73">
        <v>103</v>
      </c>
      <c r="BV131" s="73">
        <v>41</v>
      </c>
      <c r="BW131" s="73">
        <v>0</v>
      </c>
      <c r="BX131" s="73">
        <v>0</v>
      </c>
      <c r="BY131" s="75">
        <v>9.5358000000000004E-5</v>
      </c>
      <c r="BZ131" s="75">
        <v>2.4828E-5</v>
      </c>
      <c r="CA131" s="72">
        <v>0</v>
      </c>
      <c r="CG131" s="76"/>
      <c r="CH131" s="77"/>
      <c r="CI131" s="78"/>
      <c r="CJ131" s="79"/>
      <c r="CO131" s="77"/>
    </row>
    <row r="132" spans="1:93" s="72" customFormat="1" x14ac:dyDescent="0.3">
      <c r="A132" s="72">
        <v>335</v>
      </c>
      <c r="B132" s="72">
        <v>6</v>
      </c>
      <c r="D132" s="72" t="s">
        <v>201</v>
      </c>
      <c r="E132" s="73">
        <v>13917</v>
      </c>
      <c r="F132" s="73">
        <v>184.1</v>
      </c>
      <c r="G132" s="73">
        <v>2729</v>
      </c>
      <c r="H132" s="73">
        <v>901</v>
      </c>
      <c r="I132" s="73">
        <v>1253</v>
      </c>
      <c r="J132" s="73">
        <v>675.5</v>
      </c>
      <c r="K132" s="73">
        <v>102.666666666667</v>
      </c>
      <c r="L132" s="73">
        <v>490.66666666666703</v>
      </c>
      <c r="M132" s="73">
        <v>1587</v>
      </c>
      <c r="N132" s="73">
        <v>5710</v>
      </c>
      <c r="O132" s="73">
        <v>9810</v>
      </c>
      <c r="P132" s="73">
        <v>770</v>
      </c>
      <c r="Q132" s="73">
        <v>0</v>
      </c>
      <c r="R132" s="73">
        <v>3759</v>
      </c>
      <c r="S132" s="73">
        <v>4999.47</v>
      </c>
      <c r="T132" s="73">
        <v>61</v>
      </c>
      <c r="U132" s="73">
        <v>0</v>
      </c>
      <c r="V132" s="73">
        <v>109</v>
      </c>
      <c r="W132" s="73">
        <v>90.72</v>
      </c>
      <c r="X132" s="73">
        <v>38.36</v>
      </c>
      <c r="Y132" s="73">
        <v>5775</v>
      </c>
      <c r="Z132" s="73">
        <v>6468</v>
      </c>
      <c r="AA132" s="73">
        <v>0</v>
      </c>
      <c r="AB132" s="73">
        <v>0</v>
      </c>
      <c r="AC132" s="73">
        <v>1650</v>
      </c>
      <c r="AD132" s="73">
        <v>4325.4750000000004</v>
      </c>
      <c r="AE132" s="73">
        <v>0</v>
      </c>
      <c r="AF132" s="73">
        <v>1556.1</v>
      </c>
      <c r="AG132" s="73">
        <v>10582.4576544503</v>
      </c>
      <c r="AH132" s="73">
        <v>5.48</v>
      </c>
      <c r="AI132" s="73">
        <v>1737</v>
      </c>
      <c r="AJ132" s="73">
        <v>1</v>
      </c>
      <c r="AK132" s="73">
        <v>0</v>
      </c>
      <c r="AL132" s="73">
        <v>470</v>
      </c>
      <c r="AM132" s="73">
        <v>0</v>
      </c>
      <c r="AN132" s="73">
        <v>16</v>
      </c>
      <c r="AO132" s="73"/>
      <c r="AP132" s="73">
        <v>362</v>
      </c>
      <c r="AQ132" s="73">
        <v>4</v>
      </c>
      <c r="AR132" s="73">
        <v>194.94399999999999</v>
      </c>
      <c r="AS132" s="74">
        <v>31</v>
      </c>
      <c r="AT132" s="73">
        <v>27</v>
      </c>
      <c r="AU132" s="73">
        <v>4631.3599999999997</v>
      </c>
      <c r="AV132" s="73">
        <v>1237.3900000000001</v>
      </c>
      <c r="AW132" s="73">
        <v>60.006866520787803</v>
      </c>
      <c r="AX132" s="73">
        <v>141</v>
      </c>
      <c r="AY132" s="73">
        <v>47.6666666666667</v>
      </c>
      <c r="AZ132" s="73">
        <v>31.6666666666667</v>
      </c>
      <c r="BA132" s="73">
        <v>388</v>
      </c>
      <c r="BB132" s="73">
        <v>79</v>
      </c>
      <c r="BC132" s="73">
        <v>1705.79702486425</v>
      </c>
      <c r="BD132" s="73">
        <v>7.0000000000000007E-2</v>
      </c>
      <c r="BE132" s="73">
        <v>11188</v>
      </c>
      <c r="BF132" s="73">
        <v>1621</v>
      </c>
      <c r="BG132" s="73">
        <v>207</v>
      </c>
      <c r="BH132" s="73">
        <v>293</v>
      </c>
      <c r="BI132" s="73">
        <v>286</v>
      </c>
      <c r="BJ132" s="73">
        <v>119</v>
      </c>
      <c r="BK132" s="73">
        <v>116.384848484849</v>
      </c>
      <c r="BL132" s="73">
        <v>70.883636363636398</v>
      </c>
      <c r="BM132" s="73">
        <v>18.481212121212099</v>
      </c>
      <c r="BN132" s="73">
        <v>332.62849999999997</v>
      </c>
      <c r="BO132" s="73">
        <v>202.58580000000001</v>
      </c>
      <c r="BP132" s="73">
        <v>52.819400000000002</v>
      </c>
      <c r="BQ132" s="73">
        <v>0</v>
      </c>
      <c r="BR132" s="73">
        <v>3046</v>
      </c>
      <c r="BS132" s="73">
        <v>0</v>
      </c>
      <c r="BT132" s="73">
        <v>2</v>
      </c>
      <c r="BU132" s="73">
        <v>81</v>
      </c>
      <c r="BV132" s="73">
        <v>28</v>
      </c>
      <c r="BW132" s="73">
        <v>10</v>
      </c>
      <c r="BX132" s="73">
        <v>0</v>
      </c>
      <c r="BY132" s="75">
        <v>8.2126000000000006E-5</v>
      </c>
      <c r="BZ132" s="75">
        <v>2.8126000000000001E-5</v>
      </c>
      <c r="CA132" s="72">
        <v>0</v>
      </c>
      <c r="CG132" s="76"/>
      <c r="CH132" s="77"/>
      <c r="CI132" s="78"/>
      <c r="CJ132" s="79"/>
      <c r="CO132" s="77"/>
    </row>
    <row r="133" spans="1:93" s="72" customFormat="1" x14ac:dyDescent="0.3">
      <c r="A133" s="72">
        <v>356</v>
      </c>
      <c r="B133" s="72">
        <v>6</v>
      </c>
      <c r="D133" s="72" t="s">
        <v>205</v>
      </c>
      <c r="E133" s="73">
        <v>63462</v>
      </c>
      <c r="F133" s="73">
        <v>1276.8</v>
      </c>
      <c r="G133" s="73">
        <v>12847</v>
      </c>
      <c r="H133" s="73">
        <v>3646</v>
      </c>
      <c r="I133" s="73">
        <v>8111</v>
      </c>
      <c r="J133" s="73">
        <v>5150.3999999999996</v>
      </c>
      <c r="K133" s="73">
        <v>1181.6666666666699</v>
      </c>
      <c r="L133" s="73">
        <v>4549.6666666666697</v>
      </c>
      <c r="M133" s="73">
        <v>10773</v>
      </c>
      <c r="N133" s="73">
        <v>29753</v>
      </c>
      <c r="O133" s="73">
        <v>67490</v>
      </c>
      <c r="P133" s="73">
        <v>48940</v>
      </c>
      <c r="Q133" s="73">
        <v>4116.8</v>
      </c>
      <c r="R133" s="73">
        <v>2321</v>
      </c>
      <c r="S133" s="73">
        <v>2645.94</v>
      </c>
      <c r="T133" s="73">
        <v>244</v>
      </c>
      <c r="U133" s="73">
        <v>0</v>
      </c>
      <c r="V133" s="73">
        <v>331</v>
      </c>
      <c r="W133" s="73">
        <v>336.74</v>
      </c>
      <c r="X133" s="73">
        <v>36.799999999999997</v>
      </c>
      <c r="Y133" s="73">
        <v>29606</v>
      </c>
      <c r="Z133" s="73">
        <v>33454.78</v>
      </c>
      <c r="AA133" s="73">
        <v>0</v>
      </c>
      <c r="AB133" s="73">
        <v>0</v>
      </c>
      <c r="AC133" s="73">
        <v>0</v>
      </c>
      <c r="AD133" s="73">
        <v>56961.944000000003</v>
      </c>
      <c r="AE133" s="73">
        <v>0</v>
      </c>
      <c r="AF133" s="73">
        <v>2435.04</v>
      </c>
      <c r="AG133" s="73">
        <v>100298.165333333</v>
      </c>
      <c r="AH133" s="73">
        <v>1.1499999999999999</v>
      </c>
      <c r="AI133" s="73">
        <v>6569</v>
      </c>
      <c r="AJ133" s="73">
        <v>1</v>
      </c>
      <c r="AK133" s="73">
        <v>0</v>
      </c>
      <c r="AL133" s="73">
        <v>7105</v>
      </c>
      <c r="AM133" s="73">
        <v>0</v>
      </c>
      <c r="AN133" s="73">
        <v>47</v>
      </c>
      <c r="AO133" s="73"/>
      <c r="AP133" s="73">
        <v>2351</v>
      </c>
      <c r="AQ133" s="73">
        <v>1</v>
      </c>
      <c r="AR133" s="73">
        <v>1378.7760000000001</v>
      </c>
      <c r="AS133" s="74">
        <v>178</v>
      </c>
      <c r="AT133" s="73">
        <v>216</v>
      </c>
      <c r="AU133" s="73">
        <v>19943.04</v>
      </c>
      <c r="AV133" s="73">
        <v>4399.3599999999997</v>
      </c>
      <c r="AW133" s="73">
        <v>535.01200141743402</v>
      </c>
      <c r="AX133" s="73">
        <v>915</v>
      </c>
      <c r="AY133" s="73">
        <v>346</v>
      </c>
      <c r="AZ133" s="73">
        <v>317</v>
      </c>
      <c r="BA133" s="73">
        <v>3368</v>
      </c>
      <c r="BB133" s="73">
        <v>734</v>
      </c>
      <c r="BC133" s="73">
        <v>11470.6789796307</v>
      </c>
      <c r="BD133" s="73">
        <v>2.5099999999999998</v>
      </c>
      <c r="BE133" s="73">
        <v>50615</v>
      </c>
      <c r="BF133" s="73">
        <v>8260</v>
      </c>
      <c r="BG133" s="73">
        <v>941</v>
      </c>
      <c r="BH133" s="73">
        <v>2048</v>
      </c>
      <c r="BI133" s="73">
        <v>1251</v>
      </c>
      <c r="BJ133" s="73">
        <v>487</v>
      </c>
      <c r="BK133" s="73">
        <v>931.92909545362397</v>
      </c>
      <c r="BL133" s="73">
        <v>429.518935350942</v>
      </c>
      <c r="BM133" s="73">
        <v>122.471174761873</v>
      </c>
      <c r="BN133" s="73">
        <v>2364.5798</v>
      </c>
      <c r="BO133" s="73">
        <v>1089.8166000000001</v>
      </c>
      <c r="BP133" s="73">
        <v>310.74560000000002</v>
      </c>
      <c r="BQ133" s="73">
        <v>26460</v>
      </c>
      <c r="BR133" s="73">
        <v>11886</v>
      </c>
      <c r="BS133" s="73">
        <v>0</v>
      </c>
      <c r="BT133" s="73">
        <v>1</v>
      </c>
      <c r="BU133" s="73">
        <v>298</v>
      </c>
      <c r="BV133" s="73">
        <v>32</v>
      </c>
      <c r="BW133" s="73">
        <v>0</v>
      </c>
      <c r="BX133" s="73">
        <v>567</v>
      </c>
      <c r="BY133" s="75">
        <v>1.5291099999999999E-4</v>
      </c>
      <c r="BZ133" s="75">
        <v>5.8019899999999999E-4</v>
      </c>
      <c r="CA133" s="72">
        <v>0</v>
      </c>
      <c r="CG133" s="76"/>
      <c r="CH133" s="77"/>
      <c r="CI133" s="78"/>
      <c r="CJ133" s="79"/>
      <c r="CO133" s="77"/>
    </row>
    <row r="134" spans="1:93" s="72" customFormat="1" x14ac:dyDescent="0.3">
      <c r="A134" s="72">
        <v>589</v>
      </c>
      <c r="B134" s="72">
        <v>6</v>
      </c>
      <c r="D134" s="72" t="s">
        <v>234</v>
      </c>
      <c r="E134" s="73">
        <v>10230</v>
      </c>
      <c r="F134" s="73">
        <v>139.65</v>
      </c>
      <c r="G134" s="73">
        <v>2130</v>
      </c>
      <c r="H134" s="73">
        <v>710</v>
      </c>
      <c r="I134" s="73">
        <v>1164</v>
      </c>
      <c r="J134" s="73">
        <v>730.1</v>
      </c>
      <c r="K134" s="73">
        <v>78.6666666666667</v>
      </c>
      <c r="L134" s="73">
        <v>392.66666666666703</v>
      </c>
      <c r="M134" s="73">
        <v>1307</v>
      </c>
      <c r="N134" s="73">
        <v>4373</v>
      </c>
      <c r="O134" s="73">
        <v>8030</v>
      </c>
      <c r="P134" s="73">
        <v>690</v>
      </c>
      <c r="Q134" s="73">
        <v>0</v>
      </c>
      <c r="R134" s="73">
        <v>3900</v>
      </c>
      <c r="S134" s="73">
        <v>6396</v>
      </c>
      <c r="T134" s="73">
        <v>110</v>
      </c>
      <c r="U134" s="73">
        <v>0</v>
      </c>
      <c r="V134" s="73">
        <v>85</v>
      </c>
      <c r="W134" s="73">
        <v>76.959999999999994</v>
      </c>
      <c r="X134" s="73">
        <v>55.11</v>
      </c>
      <c r="Y134" s="73">
        <v>4339</v>
      </c>
      <c r="Z134" s="73">
        <v>6421.72</v>
      </c>
      <c r="AA134" s="73">
        <v>0</v>
      </c>
      <c r="AB134" s="73">
        <v>0</v>
      </c>
      <c r="AC134" s="73">
        <v>3350</v>
      </c>
      <c r="AD134" s="73">
        <v>3644.76</v>
      </c>
      <c r="AE134" s="73">
        <v>0</v>
      </c>
      <c r="AF134" s="73">
        <v>4756</v>
      </c>
      <c r="AG134" s="73">
        <v>34181.9760598504</v>
      </c>
      <c r="AH134" s="73">
        <v>5.01</v>
      </c>
      <c r="AI134" s="73">
        <v>1509</v>
      </c>
      <c r="AJ134" s="73">
        <v>1</v>
      </c>
      <c r="AK134" s="73">
        <v>0</v>
      </c>
      <c r="AL134" s="73">
        <v>220</v>
      </c>
      <c r="AM134" s="73">
        <v>0</v>
      </c>
      <c r="AN134" s="73">
        <v>2</v>
      </c>
      <c r="AO134" s="73"/>
      <c r="AP134" s="73">
        <v>265</v>
      </c>
      <c r="AQ134" s="73">
        <v>3</v>
      </c>
      <c r="AR134" s="73">
        <v>173.67599999999999</v>
      </c>
      <c r="AS134" s="74">
        <v>23</v>
      </c>
      <c r="AT134" s="73">
        <v>22</v>
      </c>
      <c r="AU134" s="73">
        <v>3369.35</v>
      </c>
      <c r="AV134" s="73">
        <v>904</v>
      </c>
      <c r="AW134" s="73">
        <v>54.125351955307302</v>
      </c>
      <c r="AX134" s="73">
        <v>123</v>
      </c>
      <c r="AY134" s="73">
        <v>33</v>
      </c>
      <c r="AZ134" s="73">
        <v>24.6666666666667</v>
      </c>
      <c r="BA134" s="73">
        <v>314</v>
      </c>
      <c r="BB134" s="73">
        <v>64</v>
      </c>
      <c r="BC134" s="73">
        <v>1279.5071463582001</v>
      </c>
      <c r="BD134" s="73">
        <v>5.0999999999999997E-2</v>
      </c>
      <c r="BE134" s="73">
        <v>8100</v>
      </c>
      <c r="BF134" s="73">
        <v>1210</v>
      </c>
      <c r="BG134" s="73">
        <v>210</v>
      </c>
      <c r="BH134" s="73">
        <v>253</v>
      </c>
      <c r="BI134" s="73">
        <v>241</v>
      </c>
      <c r="BJ134" s="73">
        <v>115</v>
      </c>
      <c r="BK134" s="73">
        <v>128.38587232081099</v>
      </c>
      <c r="BL134" s="73">
        <v>78.411292924636996</v>
      </c>
      <c r="BM134" s="73">
        <v>22.210924176077398</v>
      </c>
      <c r="BN134" s="73">
        <v>264.60840000000002</v>
      </c>
      <c r="BO134" s="73">
        <v>161.6088</v>
      </c>
      <c r="BP134" s="73">
        <v>45.7776</v>
      </c>
      <c r="BQ134" s="73">
        <v>0</v>
      </c>
      <c r="BR134" s="73">
        <v>2118</v>
      </c>
      <c r="BS134" s="73">
        <v>0</v>
      </c>
      <c r="BT134" s="73">
        <v>1</v>
      </c>
      <c r="BU134" s="73">
        <v>52</v>
      </c>
      <c r="BV134" s="73">
        <v>33</v>
      </c>
      <c r="BW134" s="73">
        <v>13</v>
      </c>
      <c r="BX134" s="73">
        <v>707</v>
      </c>
      <c r="BY134" s="75">
        <v>1.83189E-4</v>
      </c>
      <c r="BZ134" s="75">
        <v>4.7942999999999998E-5</v>
      </c>
      <c r="CA134" s="72">
        <v>707</v>
      </c>
      <c r="CG134" s="76"/>
      <c r="CH134" s="77"/>
      <c r="CI134" s="78"/>
      <c r="CJ134" s="79"/>
      <c r="CO134" s="77"/>
    </row>
    <row r="135" spans="1:93" s="72" customFormat="1" x14ac:dyDescent="0.3">
      <c r="A135" s="72">
        <v>339</v>
      </c>
      <c r="B135" s="72">
        <v>6</v>
      </c>
      <c r="D135" s="72" t="s">
        <v>245</v>
      </c>
      <c r="E135" s="73">
        <v>5444</v>
      </c>
      <c r="F135" s="73">
        <v>122.15</v>
      </c>
      <c r="G135" s="73">
        <v>813</v>
      </c>
      <c r="H135" s="73">
        <v>244</v>
      </c>
      <c r="I135" s="73">
        <v>457</v>
      </c>
      <c r="J135" s="73">
        <v>240.7</v>
      </c>
      <c r="K135" s="73">
        <v>26.6666666666667</v>
      </c>
      <c r="L135" s="73">
        <v>141.666666666667</v>
      </c>
      <c r="M135" s="73">
        <v>530</v>
      </c>
      <c r="N135" s="73">
        <v>2097</v>
      </c>
      <c r="O135" s="73">
        <v>3620</v>
      </c>
      <c r="P135" s="73">
        <v>320</v>
      </c>
      <c r="Q135" s="73">
        <v>0</v>
      </c>
      <c r="R135" s="73">
        <v>1839</v>
      </c>
      <c r="S135" s="73">
        <v>1839</v>
      </c>
      <c r="T135" s="73">
        <v>12</v>
      </c>
      <c r="U135" s="73">
        <v>0</v>
      </c>
      <c r="V135" s="73">
        <v>64</v>
      </c>
      <c r="W135" s="73">
        <v>34</v>
      </c>
      <c r="X135" s="73">
        <v>31</v>
      </c>
      <c r="Y135" s="73">
        <v>2163</v>
      </c>
      <c r="Z135" s="73">
        <v>2163</v>
      </c>
      <c r="AA135" s="73">
        <v>0</v>
      </c>
      <c r="AB135" s="73">
        <v>0</v>
      </c>
      <c r="AC135" s="73">
        <v>0</v>
      </c>
      <c r="AD135" s="73">
        <v>1111.7819999999999</v>
      </c>
      <c r="AE135" s="73">
        <v>0</v>
      </c>
      <c r="AF135" s="73">
        <v>390</v>
      </c>
      <c r="AG135" s="73">
        <v>1147.0340356564</v>
      </c>
      <c r="AH135" s="73">
        <v>1</v>
      </c>
      <c r="AI135" s="73">
        <v>821</v>
      </c>
      <c r="AJ135" s="73">
        <v>1</v>
      </c>
      <c r="AK135" s="73">
        <v>0</v>
      </c>
      <c r="AL135" s="73">
        <v>80</v>
      </c>
      <c r="AM135" s="73">
        <v>0</v>
      </c>
      <c r="AN135" s="73">
        <v>2</v>
      </c>
      <c r="AO135" s="73"/>
      <c r="AP135" s="73">
        <v>99</v>
      </c>
      <c r="AQ135" s="73">
        <v>1</v>
      </c>
      <c r="AR135" s="73">
        <v>75.790000000000006</v>
      </c>
      <c r="AS135" s="74">
        <v>15</v>
      </c>
      <c r="AT135" s="73">
        <v>12</v>
      </c>
      <c r="AU135" s="73">
        <v>1566.75</v>
      </c>
      <c r="AV135" s="73">
        <v>470.58</v>
      </c>
      <c r="AW135" s="73">
        <v>34.329637178051499</v>
      </c>
      <c r="AX135" s="73">
        <v>46</v>
      </c>
      <c r="AY135" s="73">
        <v>10.3333333333333</v>
      </c>
      <c r="AZ135" s="73">
        <v>5.6666666666666696</v>
      </c>
      <c r="BA135" s="73">
        <v>115</v>
      </c>
      <c r="BB135" s="73">
        <v>28</v>
      </c>
      <c r="BC135" s="73">
        <v>428.48079102490999</v>
      </c>
      <c r="BD135" s="73">
        <v>2.8000000000000001E-2</v>
      </c>
      <c r="BE135" s="73">
        <v>4631</v>
      </c>
      <c r="BF135" s="73">
        <v>510</v>
      </c>
      <c r="BG135" s="73">
        <v>59</v>
      </c>
      <c r="BH135" s="73">
        <v>87</v>
      </c>
      <c r="BI135" s="73">
        <v>88</v>
      </c>
      <c r="BJ135" s="73">
        <v>31</v>
      </c>
      <c r="BK135" s="73">
        <v>34.608275543227002</v>
      </c>
      <c r="BL135" s="73">
        <v>18.695145631068002</v>
      </c>
      <c r="BM135" s="73">
        <v>5.3414701803051301</v>
      </c>
      <c r="BN135" s="73">
        <v>121.29</v>
      </c>
      <c r="BO135" s="73">
        <v>65.52</v>
      </c>
      <c r="BP135" s="73">
        <v>18.72</v>
      </c>
      <c r="BQ135" s="73">
        <v>0</v>
      </c>
      <c r="BR135" s="73">
        <v>1378</v>
      </c>
      <c r="BS135" s="73">
        <v>0</v>
      </c>
      <c r="BT135" s="73">
        <v>1</v>
      </c>
      <c r="BU135" s="73">
        <v>34</v>
      </c>
      <c r="BV135" s="73">
        <v>31</v>
      </c>
      <c r="BW135" s="73">
        <v>0</v>
      </c>
      <c r="BX135" s="73">
        <v>0</v>
      </c>
      <c r="BY135" s="75">
        <v>2.3407000000000001E-5</v>
      </c>
      <c r="BZ135" s="75">
        <v>7.3950000000000003E-6</v>
      </c>
      <c r="CA135" s="72">
        <v>0</v>
      </c>
      <c r="CG135" s="76"/>
      <c r="CH135" s="77"/>
      <c r="CI135" s="78"/>
      <c r="CJ135" s="79"/>
      <c r="CO135" s="77"/>
    </row>
    <row r="136" spans="1:93" s="72" customFormat="1" x14ac:dyDescent="0.3">
      <c r="A136" s="72">
        <v>340</v>
      </c>
      <c r="B136" s="72">
        <v>6</v>
      </c>
      <c r="D136" s="72" t="s">
        <v>248</v>
      </c>
      <c r="E136" s="73">
        <v>20119</v>
      </c>
      <c r="F136" s="73">
        <v>234.85</v>
      </c>
      <c r="G136" s="73">
        <v>4297</v>
      </c>
      <c r="H136" s="73">
        <v>1441</v>
      </c>
      <c r="I136" s="73">
        <v>2227</v>
      </c>
      <c r="J136" s="73">
        <v>1384.1</v>
      </c>
      <c r="K136" s="73">
        <v>220.333333333333</v>
      </c>
      <c r="L136" s="73">
        <v>1116.3333333333301</v>
      </c>
      <c r="M136" s="73">
        <v>2563</v>
      </c>
      <c r="N136" s="73">
        <v>8619</v>
      </c>
      <c r="O136" s="73">
        <v>16910</v>
      </c>
      <c r="P136" s="73">
        <v>3890</v>
      </c>
      <c r="Q136" s="73">
        <v>191.2</v>
      </c>
      <c r="R136" s="73">
        <v>4202</v>
      </c>
      <c r="S136" s="73">
        <v>4202</v>
      </c>
      <c r="T136" s="73">
        <v>174</v>
      </c>
      <c r="U136" s="73">
        <v>0</v>
      </c>
      <c r="V136" s="73">
        <v>133</v>
      </c>
      <c r="W136" s="73">
        <v>93</v>
      </c>
      <c r="X136" s="73">
        <v>40</v>
      </c>
      <c r="Y136" s="73">
        <v>8429</v>
      </c>
      <c r="Z136" s="73">
        <v>8429</v>
      </c>
      <c r="AA136" s="73">
        <v>0</v>
      </c>
      <c r="AB136" s="73">
        <v>0</v>
      </c>
      <c r="AC136" s="73">
        <v>0</v>
      </c>
      <c r="AD136" s="73">
        <v>7855.8280000000004</v>
      </c>
      <c r="AE136" s="73">
        <v>0</v>
      </c>
      <c r="AF136" s="73">
        <v>673</v>
      </c>
      <c r="AG136" s="73">
        <v>3094.1697897623399</v>
      </c>
      <c r="AH136" s="73">
        <v>8</v>
      </c>
      <c r="AI136" s="73">
        <v>2377</v>
      </c>
      <c r="AJ136" s="73">
        <v>1</v>
      </c>
      <c r="AK136" s="73">
        <v>0</v>
      </c>
      <c r="AL136" s="73">
        <v>750</v>
      </c>
      <c r="AM136" s="73">
        <v>0</v>
      </c>
      <c r="AN136" s="73">
        <v>21</v>
      </c>
      <c r="AO136" s="73"/>
      <c r="AP136" s="73">
        <v>474</v>
      </c>
      <c r="AQ136" s="73">
        <v>8</v>
      </c>
      <c r="AR136" s="73">
        <v>404.08499999999998</v>
      </c>
      <c r="AS136" s="74">
        <v>145</v>
      </c>
      <c r="AT136" s="73">
        <v>53</v>
      </c>
      <c r="AU136" s="73">
        <v>5800.2</v>
      </c>
      <c r="AV136" s="73">
        <v>1480.03</v>
      </c>
      <c r="AW136" s="73">
        <v>179.42243572841099</v>
      </c>
      <c r="AX136" s="73">
        <v>185</v>
      </c>
      <c r="AY136" s="73">
        <v>61.3333333333333</v>
      </c>
      <c r="AZ136" s="73">
        <v>45.6666666666667</v>
      </c>
      <c r="BA136" s="73">
        <v>896</v>
      </c>
      <c r="BB136" s="73">
        <v>358</v>
      </c>
      <c r="BC136" s="73">
        <v>2889.0336872625498</v>
      </c>
      <c r="BD136" s="73">
        <v>0.32100000000000001</v>
      </c>
      <c r="BE136" s="73">
        <v>15822</v>
      </c>
      <c r="BF136" s="73">
        <v>2356</v>
      </c>
      <c r="BG136" s="73">
        <v>500</v>
      </c>
      <c r="BH136" s="73">
        <v>418</v>
      </c>
      <c r="BI136" s="73">
        <v>489</v>
      </c>
      <c r="BJ136" s="73">
        <v>257</v>
      </c>
      <c r="BK136" s="73">
        <v>230.87490805552301</v>
      </c>
      <c r="BL136" s="73">
        <v>160.75855973425101</v>
      </c>
      <c r="BM136" s="73">
        <v>60.099727132518701</v>
      </c>
      <c r="BN136" s="73">
        <v>583.49</v>
      </c>
      <c r="BO136" s="73">
        <v>406.28500000000003</v>
      </c>
      <c r="BP136" s="73">
        <v>151.88999999999999</v>
      </c>
      <c r="BQ136" s="73">
        <v>64970</v>
      </c>
      <c r="BR136" s="73">
        <v>4345</v>
      </c>
      <c r="BS136" s="73">
        <v>0</v>
      </c>
      <c r="BT136" s="73">
        <v>3</v>
      </c>
      <c r="BU136" s="73">
        <v>93</v>
      </c>
      <c r="BV136" s="73">
        <v>40</v>
      </c>
      <c r="BW136" s="73">
        <v>5</v>
      </c>
      <c r="BX136" s="73">
        <v>872</v>
      </c>
      <c r="BY136" s="75">
        <v>1.7055600000000001E-4</v>
      </c>
      <c r="BZ136" s="75">
        <v>2.3299900000000001E-4</v>
      </c>
      <c r="CA136" s="72">
        <v>872</v>
      </c>
      <c r="CG136" s="76"/>
      <c r="CH136" s="77"/>
      <c r="CI136" s="78"/>
      <c r="CJ136" s="79"/>
      <c r="CO136" s="77"/>
    </row>
    <row r="137" spans="1:93" s="72" customFormat="1" x14ac:dyDescent="0.3">
      <c r="A137" s="72">
        <v>342</v>
      </c>
      <c r="B137" s="72">
        <v>6</v>
      </c>
      <c r="D137" s="72" t="s">
        <v>272</v>
      </c>
      <c r="E137" s="73">
        <v>46606</v>
      </c>
      <c r="F137" s="73">
        <v>667.45</v>
      </c>
      <c r="G137" s="73">
        <v>10513</v>
      </c>
      <c r="H137" s="73">
        <v>3409</v>
      </c>
      <c r="I137" s="73">
        <v>5659</v>
      </c>
      <c r="J137" s="73">
        <v>3523.6</v>
      </c>
      <c r="K137" s="73">
        <v>662</v>
      </c>
      <c r="L137" s="73">
        <v>2782</v>
      </c>
      <c r="M137" s="73">
        <v>7120</v>
      </c>
      <c r="N137" s="73">
        <v>21087</v>
      </c>
      <c r="O137" s="73">
        <v>42760</v>
      </c>
      <c r="P137" s="73">
        <v>23120</v>
      </c>
      <c r="Q137" s="73">
        <v>1112</v>
      </c>
      <c r="R137" s="73">
        <v>4625</v>
      </c>
      <c r="S137" s="73">
        <v>4625</v>
      </c>
      <c r="T137" s="73">
        <v>18</v>
      </c>
      <c r="U137" s="73">
        <v>0</v>
      </c>
      <c r="V137" s="73">
        <v>270</v>
      </c>
      <c r="W137" s="73">
        <v>246</v>
      </c>
      <c r="X137" s="73">
        <v>24</v>
      </c>
      <c r="Y137" s="73">
        <v>21354</v>
      </c>
      <c r="Z137" s="73">
        <v>21354</v>
      </c>
      <c r="AA137" s="73">
        <v>0</v>
      </c>
      <c r="AB137" s="73">
        <v>0</v>
      </c>
      <c r="AC137" s="73">
        <v>0</v>
      </c>
      <c r="AD137" s="73">
        <v>31326.317999999999</v>
      </c>
      <c r="AE137" s="73">
        <v>0</v>
      </c>
      <c r="AF137" s="73">
        <v>405</v>
      </c>
      <c r="AG137" s="73">
        <v>4065.3521430109799</v>
      </c>
      <c r="AH137" s="73">
        <v>4</v>
      </c>
      <c r="AI137" s="73">
        <v>6424</v>
      </c>
      <c r="AJ137" s="73">
        <v>1</v>
      </c>
      <c r="AK137" s="73">
        <v>0</v>
      </c>
      <c r="AL137" s="73">
        <v>4180</v>
      </c>
      <c r="AM137" s="73">
        <v>0</v>
      </c>
      <c r="AN137" s="73">
        <v>27</v>
      </c>
      <c r="AO137" s="73"/>
      <c r="AP137" s="73">
        <v>1417</v>
      </c>
      <c r="AQ137" s="73">
        <v>4</v>
      </c>
      <c r="AR137" s="73">
        <v>987.178</v>
      </c>
      <c r="AS137" s="74">
        <v>97</v>
      </c>
      <c r="AT137" s="73">
        <v>145</v>
      </c>
      <c r="AU137" s="73">
        <v>16508.8</v>
      </c>
      <c r="AV137" s="73">
        <v>3929.96</v>
      </c>
      <c r="AW137" s="73">
        <v>335.64062314827601</v>
      </c>
      <c r="AX137" s="73">
        <v>543</v>
      </c>
      <c r="AY137" s="73">
        <v>214</v>
      </c>
      <c r="AZ137" s="73">
        <v>165.333333333333</v>
      </c>
      <c r="BA137" s="73">
        <v>2120</v>
      </c>
      <c r="BB137" s="73">
        <v>529</v>
      </c>
      <c r="BC137" s="73">
        <v>6757.45634324804</v>
      </c>
      <c r="BD137" s="73">
        <v>1.046</v>
      </c>
      <c r="BE137" s="73">
        <v>36093</v>
      </c>
      <c r="BF137" s="73">
        <v>5813</v>
      </c>
      <c r="BG137" s="73">
        <v>1291</v>
      </c>
      <c r="BH137" s="73">
        <v>1383</v>
      </c>
      <c r="BI137" s="73">
        <v>1203</v>
      </c>
      <c r="BJ137" s="73">
        <v>734</v>
      </c>
      <c r="BK137" s="73">
        <v>610.86293902781699</v>
      </c>
      <c r="BL137" s="73">
        <v>380.51051793574999</v>
      </c>
      <c r="BM137" s="73">
        <v>166.98900440198599</v>
      </c>
      <c r="BN137" s="73">
        <v>1249.0547999999999</v>
      </c>
      <c r="BO137" s="73">
        <v>778.0444</v>
      </c>
      <c r="BP137" s="73">
        <v>341.44880000000001</v>
      </c>
      <c r="BQ137" s="73">
        <v>68299</v>
      </c>
      <c r="BR137" s="73">
        <v>9313</v>
      </c>
      <c r="BS137" s="73">
        <v>0</v>
      </c>
      <c r="BT137" s="73">
        <v>2</v>
      </c>
      <c r="BU137" s="73">
        <v>246</v>
      </c>
      <c r="BV137" s="73">
        <v>24</v>
      </c>
      <c r="BW137" s="73">
        <v>0</v>
      </c>
      <c r="BX137" s="73">
        <v>1926</v>
      </c>
      <c r="BY137" s="75">
        <v>5.4898299999999996E-4</v>
      </c>
      <c r="BZ137" s="75">
        <v>9.1144700000000002E-4</v>
      </c>
      <c r="CA137" s="72">
        <v>0</v>
      </c>
      <c r="CG137" s="76"/>
      <c r="CH137" s="77"/>
      <c r="CI137" s="78"/>
      <c r="CJ137" s="79"/>
      <c r="CO137" s="77"/>
    </row>
    <row r="138" spans="1:93" s="72" customFormat="1" x14ac:dyDescent="0.3">
      <c r="A138" s="72">
        <v>1904</v>
      </c>
      <c r="B138" s="72">
        <v>6</v>
      </c>
      <c r="D138" s="72" t="s">
        <v>281</v>
      </c>
      <c r="E138" s="73">
        <v>64931</v>
      </c>
      <c r="F138" s="73">
        <v>726.6</v>
      </c>
      <c r="G138" s="73">
        <v>13357</v>
      </c>
      <c r="H138" s="73">
        <v>4081</v>
      </c>
      <c r="I138" s="73">
        <v>6780</v>
      </c>
      <c r="J138" s="73">
        <v>3866</v>
      </c>
      <c r="K138" s="73">
        <v>745.66666666666697</v>
      </c>
      <c r="L138" s="73">
        <v>3174.6666666666702</v>
      </c>
      <c r="M138" s="73">
        <v>9145</v>
      </c>
      <c r="N138" s="73">
        <v>28838</v>
      </c>
      <c r="O138" s="73">
        <v>51490</v>
      </c>
      <c r="P138" s="73">
        <v>15670</v>
      </c>
      <c r="Q138" s="73">
        <v>3047.2</v>
      </c>
      <c r="R138" s="73">
        <v>9617</v>
      </c>
      <c r="S138" s="73">
        <v>13559.97</v>
      </c>
      <c r="T138" s="73">
        <v>1065</v>
      </c>
      <c r="U138" s="73">
        <v>0</v>
      </c>
      <c r="V138" s="73">
        <v>336</v>
      </c>
      <c r="W138" s="73">
        <v>322.8</v>
      </c>
      <c r="X138" s="73">
        <v>100.5</v>
      </c>
      <c r="Y138" s="73">
        <v>29140</v>
      </c>
      <c r="Z138" s="73">
        <v>34968</v>
      </c>
      <c r="AA138" s="73">
        <v>0</v>
      </c>
      <c r="AB138" s="73">
        <v>0</v>
      </c>
      <c r="AC138" s="73">
        <v>0</v>
      </c>
      <c r="AD138" s="73">
        <v>34793.160000000003</v>
      </c>
      <c r="AE138" s="73">
        <v>0</v>
      </c>
      <c r="AF138" s="73">
        <v>15369</v>
      </c>
      <c r="AG138" s="73">
        <v>174808.93776071901</v>
      </c>
      <c r="AH138" s="73">
        <v>27</v>
      </c>
      <c r="AI138" s="73">
        <v>8376</v>
      </c>
      <c r="AJ138" s="73">
        <v>1</v>
      </c>
      <c r="AK138" s="73">
        <v>0</v>
      </c>
      <c r="AL138" s="73">
        <v>3635</v>
      </c>
      <c r="AM138" s="73">
        <v>0</v>
      </c>
      <c r="AN138" s="73">
        <v>31</v>
      </c>
      <c r="AO138" s="73"/>
      <c r="AP138" s="73">
        <v>2008</v>
      </c>
      <c r="AQ138" s="73">
        <v>18</v>
      </c>
      <c r="AR138" s="73">
        <v>1009.28</v>
      </c>
      <c r="AS138" s="74">
        <v>160</v>
      </c>
      <c r="AT138" s="73">
        <v>110</v>
      </c>
      <c r="AU138" s="73">
        <v>23435.88</v>
      </c>
      <c r="AV138" s="73">
        <v>6032.07</v>
      </c>
      <c r="AW138" s="73">
        <v>449.20680753854901</v>
      </c>
      <c r="AX138" s="73">
        <v>727</v>
      </c>
      <c r="AY138" s="73">
        <v>214.666666666667</v>
      </c>
      <c r="AZ138" s="73">
        <v>182.666666666667</v>
      </c>
      <c r="BA138" s="73">
        <v>2429</v>
      </c>
      <c r="BB138" s="73">
        <v>452</v>
      </c>
      <c r="BC138" s="73">
        <v>9061.7177176075602</v>
      </c>
      <c r="BD138" s="73">
        <v>0.749</v>
      </c>
      <c r="BE138" s="73">
        <v>51574</v>
      </c>
      <c r="BF138" s="73">
        <v>7942</v>
      </c>
      <c r="BG138" s="73">
        <v>1334</v>
      </c>
      <c r="BH138" s="73">
        <v>1859</v>
      </c>
      <c r="BI138" s="73">
        <v>1449</v>
      </c>
      <c r="BJ138" s="73">
        <v>651</v>
      </c>
      <c r="BK138" s="73">
        <v>663.48201784488697</v>
      </c>
      <c r="BL138" s="73">
        <v>368.68956760466699</v>
      </c>
      <c r="BM138" s="73">
        <v>121.923610157859</v>
      </c>
      <c r="BN138" s="73">
        <v>1566.3132000000001</v>
      </c>
      <c r="BO138" s="73">
        <v>870.38279999999997</v>
      </c>
      <c r="BP138" s="73">
        <v>287.83080000000001</v>
      </c>
      <c r="BQ138" s="73">
        <v>33031</v>
      </c>
      <c r="BR138" s="73">
        <v>13280</v>
      </c>
      <c r="BS138" s="73">
        <v>0</v>
      </c>
      <c r="BT138" s="73">
        <v>8</v>
      </c>
      <c r="BU138" s="73">
        <v>269</v>
      </c>
      <c r="BV138" s="73">
        <v>67</v>
      </c>
      <c r="BW138" s="73">
        <v>0</v>
      </c>
      <c r="BX138" s="73">
        <v>1520</v>
      </c>
      <c r="BY138" s="75">
        <v>4.9929200000000003E-4</v>
      </c>
      <c r="BZ138" s="75">
        <v>5.8178600000000004E-4</v>
      </c>
      <c r="CA138" s="72">
        <v>0</v>
      </c>
      <c r="CG138" s="76"/>
      <c r="CH138" s="77"/>
      <c r="CI138" s="78"/>
      <c r="CJ138" s="79"/>
      <c r="CO138" s="77"/>
    </row>
    <row r="139" spans="1:93" s="72" customFormat="1" x14ac:dyDescent="0.3">
      <c r="A139" s="72">
        <v>344</v>
      </c>
      <c r="B139" s="72">
        <v>6</v>
      </c>
      <c r="D139" s="72" t="s">
        <v>298</v>
      </c>
      <c r="E139" s="73">
        <v>357597</v>
      </c>
      <c r="F139" s="73">
        <v>9361.7999999999993</v>
      </c>
      <c r="G139" s="73">
        <v>37276</v>
      </c>
      <c r="H139" s="73">
        <v>11587</v>
      </c>
      <c r="I139" s="73">
        <v>48379</v>
      </c>
      <c r="J139" s="73">
        <v>31730.799999999999</v>
      </c>
      <c r="K139" s="73">
        <v>9552</v>
      </c>
      <c r="L139" s="73">
        <v>24503</v>
      </c>
      <c r="M139" s="73">
        <v>92312</v>
      </c>
      <c r="N139" s="73">
        <v>185590</v>
      </c>
      <c r="O139" s="73">
        <v>411240</v>
      </c>
      <c r="P139" s="73">
        <v>726070</v>
      </c>
      <c r="Q139" s="73">
        <v>12572</v>
      </c>
      <c r="R139" s="73">
        <v>9373</v>
      </c>
      <c r="S139" s="73">
        <v>9654.19</v>
      </c>
      <c r="T139" s="73">
        <v>548</v>
      </c>
      <c r="U139" s="73">
        <v>0</v>
      </c>
      <c r="V139" s="73">
        <v>1308</v>
      </c>
      <c r="W139" s="73">
        <v>1215.03</v>
      </c>
      <c r="X139" s="73">
        <v>111.3</v>
      </c>
      <c r="Y139" s="73">
        <v>166482</v>
      </c>
      <c r="Z139" s="73">
        <v>168146.82</v>
      </c>
      <c r="AA139" s="73">
        <v>0</v>
      </c>
      <c r="AB139" s="73">
        <v>132</v>
      </c>
      <c r="AC139" s="73">
        <v>14100</v>
      </c>
      <c r="AD139" s="73">
        <v>577692.54</v>
      </c>
      <c r="AE139" s="73">
        <v>11653.74</v>
      </c>
      <c r="AF139" s="73">
        <v>5336.43</v>
      </c>
      <c r="AG139" s="73">
        <v>208758.28736316899</v>
      </c>
      <c r="AH139" s="73">
        <v>5.3</v>
      </c>
      <c r="AI139" s="73">
        <v>49371</v>
      </c>
      <c r="AJ139" s="73">
        <v>1</v>
      </c>
      <c r="AK139" s="73">
        <v>0</v>
      </c>
      <c r="AL139" s="73">
        <v>60155</v>
      </c>
      <c r="AM139" s="73">
        <v>0</v>
      </c>
      <c r="AN139" s="73">
        <v>137</v>
      </c>
      <c r="AO139" s="73"/>
      <c r="AP139" s="73">
        <v>10215</v>
      </c>
      <c r="AQ139" s="73">
        <v>5</v>
      </c>
      <c r="AR139" s="73">
        <v>10095.084999999999</v>
      </c>
      <c r="AS139" s="74">
        <v>858</v>
      </c>
      <c r="AT139" s="73">
        <v>2067</v>
      </c>
      <c r="AU139" s="73">
        <v>105368.6</v>
      </c>
      <c r="AV139" s="73">
        <v>27120.1</v>
      </c>
      <c r="AW139" s="73">
        <v>3784.6816402307099</v>
      </c>
      <c r="AX139" s="73">
        <v>4048</v>
      </c>
      <c r="AY139" s="73">
        <v>2707</v>
      </c>
      <c r="AZ139" s="73">
        <v>2163</v>
      </c>
      <c r="BA139" s="73">
        <v>14951</v>
      </c>
      <c r="BB139" s="73">
        <v>3620</v>
      </c>
      <c r="BC139" s="73">
        <v>29377.746908911598</v>
      </c>
      <c r="BD139" s="73">
        <v>22.939</v>
      </c>
      <c r="BE139" s="73">
        <v>320321</v>
      </c>
      <c r="BF139" s="73">
        <v>21371</v>
      </c>
      <c r="BG139" s="73">
        <v>4318</v>
      </c>
      <c r="BH139" s="73">
        <v>7475</v>
      </c>
      <c r="BI139" s="73">
        <v>4745</v>
      </c>
      <c r="BJ139" s="73">
        <v>2267</v>
      </c>
      <c r="BK139" s="73">
        <v>2779.2705854086298</v>
      </c>
      <c r="BL139" s="73">
        <v>1588.42690020543</v>
      </c>
      <c r="BM139" s="73">
        <v>581.50833603632805</v>
      </c>
      <c r="BN139" s="73">
        <v>6051.53</v>
      </c>
      <c r="BO139" s="73">
        <v>3458.61</v>
      </c>
      <c r="BP139" s="73">
        <v>1266.165</v>
      </c>
      <c r="BQ139" s="73">
        <v>199289</v>
      </c>
      <c r="BR139" s="73">
        <v>70595</v>
      </c>
      <c r="BS139" s="73">
        <v>4211.0999999999904</v>
      </c>
      <c r="BT139" s="73">
        <v>2</v>
      </c>
      <c r="BU139" s="73">
        <v>1203</v>
      </c>
      <c r="BV139" s="73">
        <v>105</v>
      </c>
      <c r="BW139" s="73">
        <v>0</v>
      </c>
      <c r="BX139" s="73">
        <v>39725</v>
      </c>
      <c r="BY139" s="75">
        <v>2.9825601E-2</v>
      </c>
      <c r="BZ139" s="75">
        <v>2.8403813E-2</v>
      </c>
      <c r="CA139" s="72">
        <v>37288</v>
      </c>
      <c r="CG139" s="76"/>
      <c r="CH139" s="77"/>
      <c r="CI139" s="78"/>
      <c r="CJ139" s="79"/>
      <c r="CO139" s="77"/>
    </row>
    <row r="140" spans="1:93" s="72" customFormat="1" x14ac:dyDescent="0.3">
      <c r="A140" s="72">
        <v>1581</v>
      </c>
      <c r="B140" s="72">
        <v>6</v>
      </c>
      <c r="D140" s="72" t="s">
        <v>299</v>
      </c>
      <c r="E140" s="73">
        <v>49580</v>
      </c>
      <c r="F140" s="73">
        <v>616</v>
      </c>
      <c r="G140" s="73">
        <v>12188</v>
      </c>
      <c r="H140" s="73">
        <v>4178</v>
      </c>
      <c r="I140" s="73">
        <v>5437</v>
      </c>
      <c r="J140" s="73">
        <v>2952.9</v>
      </c>
      <c r="K140" s="73">
        <v>644</v>
      </c>
      <c r="L140" s="73">
        <v>2975</v>
      </c>
      <c r="M140" s="73">
        <v>7650</v>
      </c>
      <c r="N140" s="73">
        <v>23297</v>
      </c>
      <c r="O140" s="73">
        <v>43500</v>
      </c>
      <c r="P140" s="73">
        <v>15980</v>
      </c>
      <c r="Q140" s="73">
        <v>1776.8</v>
      </c>
      <c r="R140" s="73">
        <v>13205</v>
      </c>
      <c r="S140" s="73">
        <v>13205</v>
      </c>
      <c r="T140" s="73">
        <v>189</v>
      </c>
      <c r="U140" s="73">
        <v>0</v>
      </c>
      <c r="V140" s="73">
        <v>324</v>
      </c>
      <c r="W140" s="73">
        <v>252</v>
      </c>
      <c r="X140" s="73">
        <v>71</v>
      </c>
      <c r="Y140" s="73">
        <v>24841</v>
      </c>
      <c r="Z140" s="73">
        <v>24841</v>
      </c>
      <c r="AA140" s="73">
        <v>0</v>
      </c>
      <c r="AB140" s="73">
        <v>0</v>
      </c>
      <c r="AC140" s="73">
        <v>0</v>
      </c>
      <c r="AD140" s="73">
        <v>19500.185000000001</v>
      </c>
      <c r="AE140" s="73">
        <v>0</v>
      </c>
      <c r="AF140" s="73">
        <v>1640</v>
      </c>
      <c r="AG140" s="73">
        <v>6070.7182320441998</v>
      </c>
      <c r="AH140" s="73">
        <v>17</v>
      </c>
      <c r="AI140" s="73">
        <v>7298</v>
      </c>
      <c r="AJ140" s="73">
        <v>1</v>
      </c>
      <c r="AK140" s="73">
        <v>0</v>
      </c>
      <c r="AL140" s="73">
        <v>2095</v>
      </c>
      <c r="AM140" s="73">
        <v>0</v>
      </c>
      <c r="AN140" s="73">
        <v>52</v>
      </c>
      <c r="AO140" s="73"/>
      <c r="AP140" s="73">
        <v>1271</v>
      </c>
      <c r="AQ140" s="73">
        <v>17</v>
      </c>
      <c r="AR140" s="73">
        <v>774.99</v>
      </c>
      <c r="AS140" s="74">
        <v>64</v>
      </c>
      <c r="AT140" s="73">
        <v>102</v>
      </c>
      <c r="AU140" s="73">
        <v>17919.7</v>
      </c>
      <c r="AV140" s="73">
        <v>4540.8</v>
      </c>
      <c r="AW140" s="73">
        <v>378.164022698613</v>
      </c>
      <c r="AX140" s="73">
        <v>474</v>
      </c>
      <c r="AY140" s="73">
        <v>154.666666666667</v>
      </c>
      <c r="AZ140" s="73">
        <v>101.333333333333</v>
      </c>
      <c r="BA140" s="73">
        <v>2331</v>
      </c>
      <c r="BB140" s="73">
        <v>897</v>
      </c>
      <c r="BC140" s="73">
        <v>7718.3188124810704</v>
      </c>
      <c r="BD140" s="73">
        <v>1.0049999999999999</v>
      </c>
      <c r="BE140" s="73">
        <v>37392</v>
      </c>
      <c r="BF140" s="73">
        <v>6204</v>
      </c>
      <c r="BG140" s="73">
        <v>1806</v>
      </c>
      <c r="BH140" s="73">
        <v>1395</v>
      </c>
      <c r="BI140" s="73">
        <v>1403</v>
      </c>
      <c r="BJ140" s="73">
        <v>831</v>
      </c>
      <c r="BK140" s="73">
        <v>458.013916508997</v>
      </c>
      <c r="BL140" s="73">
        <v>327.01694376232803</v>
      </c>
      <c r="BM140" s="73">
        <v>140.38786280745501</v>
      </c>
      <c r="BN140" s="73">
        <v>1118.9112</v>
      </c>
      <c r="BO140" s="73">
        <v>798.8904</v>
      </c>
      <c r="BP140" s="73">
        <v>342.9624</v>
      </c>
      <c r="BQ140" s="73">
        <v>200212</v>
      </c>
      <c r="BR140" s="73">
        <v>9810</v>
      </c>
      <c r="BS140" s="73">
        <v>0</v>
      </c>
      <c r="BT140" s="73">
        <v>5</v>
      </c>
      <c r="BU140" s="73">
        <v>252</v>
      </c>
      <c r="BV140" s="73">
        <v>71</v>
      </c>
      <c r="BW140" s="73">
        <v>0</v>
      </c>
      <c r="BX140" s="73">
        <v>1930</v>
      </c>
      <c r="BY140" s="75">
        <v>5.9320800000000002E-4</v>
      </c>
      <c r="BZ140" s="75">
        <v>4.0565300000000001E-4</v>
      </c>
      <c r="CA140" s="72">
        <v>0</v>
      </c>
      <c r="CG140" s="76"/>
      <c r="CH140" s="77"/>
      <c r="CI140" s="78"/>
      <c r="CJ140" s="79"/>
      <c r="CO140" s="77"/>
    </row>
    <row r="141" spans="1:93" s="72" customFormat="1" x14ac:dyDescent="0.3">
      <c r="A141" s="72">
        <v>345</v>
      </c>
      <c r="B141" s="72">
        <v>6</v>
      </c>
      <c r="D141" s="72" t="s">
        <v>304</v>
      </c>
      <c r="E141" s="73">
        <v>66493</v>
      </c>
      <c r="F141" s="73">
        <v>1056.3</v>
      </c>
      <c r="G141" s="73">
        <v>12077</v>
      </c>
      <c r="H141" s="73">
        <v>3719</v>
      </c>
      <c r="I141" s="73">
        <v>8463</v>
      </c>
      <c r="J141" s="73">
        <v>5589.5</v>
      </c>
      <c r="K141" s="73">
        <v>1070.6666666666699</v>
      </c>
      <c r="L141" s="73">
        <v>4403.6666666666697</v>
      </c>
      <c r="M141" s="73">
        <v>9156</v>
      </c>
      <c r="N141" s="73">
        <v>28803</v>
      </c>
      <c r="O141" s="73">
        <v>76430</v>
      </c>
      <c r="P141" s="73">
        <v>80300</v>
      </c>
      <c r="Q141" s="73">
        <v>4676</v>
      </c>
      <c r="R141" s="73">
        <v>1941</v>
      </c>
      <c r="S141" s="73">
        <v>1941</v>
      </c>
      <c r="T141" s="73">
        <v>31</v>
      </c>
      <c r="U141" s="73">
        <v>0</v>
      </c>
      <c r="V141" s="73">
        <v>355</v>
      </c>
      <c r="W141" s="73">
        <v>350</v>
      </c>
      <c r="X141" s="73">
        <v>5</v>
      </c>
      <c r="Y141" s="73">
        <v>28735</v>
      </c>
      <c r="Z141" s="73">
        <v>28735</v>
      </c>
      <c r="AA141" s="73">
        <v>0</v>
      </c>
      <c r="AB141" s="73">
        <v>0</v>
      </c>
      <c r="AC141" s="73">
        <v>0</v>
      </c>
      <c r="AD141" s="73">
        <v>63274.47</v>
      </c>
      <c r="AE141" s="73">
        <v>0</v>
      </c>
      <c r="AF141" s="73">
        <v>877</v>
      </c>
      <c r="AG141" s="73">
        <v>29571.176977687599</v>
      </c>
      <c r="AH141" s="73">
        <v>1</v>
      </c>
      <c r="AI141" s="73">
        <v>6835</v>
      </c>
      <c r="AJ141" s="73">
        <v>1</v>
      </c>
      <c r="AK141" s="73">
        <v>0</v>
      </c>
      <c r="AL141" s="73">
        <v>5740</v>
      </c>
      <c r="AM141" s="73">
        <v>0</v>
      </c>
      <c r="AN141" s="73">
        <v>49</v>
      </c>
      <c r="AO141" s="73"/>
      <c r="AP141" s="73">
        <v>1937</v>
      </c>
      <c r="AQ141" s="73">
        <v>1</v>
      </c>
      <c r="AR141" s="73">
        <v>1703.38</v>
      </c>
      <c r="AS141" s="74">
        <v>299</v>
      </c>
      <c r="AT141" s="73">
        <v>226</v>
      </c>
      <c r="AU141" s="73">
        <v>18213.650000000001</v>
      </c>
      <c r="AV141" s="73">
        <v>4718.96</v>
      </c>
      <c r="AW141" s="73">
        <v>831.92791967871506</v>
      </c>
      <c r="AX141" s="73">
        <v>800</v>
      </c>
      <c r="AY141" s="73">
        <v>367.66666666666703</v>
      </c>
      <c r="AZ141" s="73">
        <v>316.66666666666703</v>
      </c>
      <c r="BA141" s="73">
        <v>3333</v>
      </c>
      <c r="BB141" s="73">
        <v>933</v>
      </c>
      <c r="BC141" s="73">
        <v>11047.5155705987</v>
      </c>
      <c r="BD141" s="73">
        <v>2.2530000000000001</v>
      </c>
      <c r="BE141" s="73">
        <v>54416</v>
      </c>
      <c r="BF141" s="73">
        <v>7052</v>
      </c>
      <c r="BG141" s="73">
        <v>1306</v>
      </c>
      <c r="BH141" s="73">
        <v>1413</v>
      </c>
      <c r="BI141" s="73">
        <v>1271</v>
      </c>
      <c r="BJ141" s="73">
        <v>674</v>
      </c>
      <c r="BK141" s="73">
        <v>825.14908647990296</v>
      </c>
      <c r="BL141" s="73">
        <v>490.38209500609003</v>
      </c>
      <c r="BM141" s="73">
        <v>178.37381242387301</v>
      </c>
      <c r="BN141" s="73">
        <v>2007.7385999999999</v>
      </c>
      <c r="BO141" s="73">
        <v>1193.1893</v>
      </c>
      <c r="BP141" s="73">
        <v>434.01609999999999</v>
      </c>
      <c r="BQ141" s="73">
        <v>34126</v>
      </c>
      <c r="BR141" s="73">
        <v>14812</v>
      </c>
      <c r="BS141" s="73">
        <v>0</v>
      </c>
      <c r="BT141" s="73">
        <v>1</v>
      </c>
      <c r="BU141" s="73">
        <v>350</v>
      </c>
      <c r="BV141" s="73">
        <v>5</v>
      </c>
      <c r="BW141" s="73">
        <v>0</v>
      </c>
      <c r="BX141" s="73">
        <v>2384</v>
      </c>
      <c r="BY141" s="75">
        <v>5.5279000000000005E-4</v>
      </c>
      <c r="BZ141" s="75">
        <v>1.4079470000000001E-3</v>
      </c>
      <c r="CA141" s="72">
        <v>0</v>
      </c>
      <c r="CG141" s="76"/>
      <c r="CH141" s="77"/>
      <c r="CI141" s="78"/>
      <c r="CJ141" s="79"/>
      <c r="CO141" s="77"/>
    </row>
    <row r="142" spans="1:93" s="72" customFormat="1" x14ac:dyDescent="0.3">
      <c r="A142" s="72">
        <v>1961</v>
      </c>
      <c r="B142" s="72">
        <v>6</v>
      </c>
      <c r="D142" s="72" t="s">
        <v>310</v>
      </c>
      <c r="E142" s="73">
        <v>56811</v>
      </c>
      <c r="F142" s="73">
        <v>885.5</v>
      </c>
      <c r="G142" s="73">
        <v>11432</v>
      </c>
      <c r="H142" s="73">
        <v>3687</v>
      </c>
      <c r="I142" s="73">
        <v>6547</v>
      </c>
      <c r="J142" s="73">
        <v>4101.7</v>
      </c>
      <c r="K142" s="73">
        <v>687.33333333333303</v>
      </c>
      <c r="L142" s="73">
        <v>3315.3333333333298</v>
      </c>
      <c r="M142" s="73">
        <v>6793</v>
      </c>
      <c r="N142" s="73">
        <v>24153</v>
      </c>
      <c r="O142" s="73">
        <v>51140</v>
      </c>
      <c r="P142" s="73">
        <v>12450</v>
      </c>
      <c r="Q142" s="73">
        <v>1392</v>
      </c>
      <c r="R142" s="73">
        <v>14628</v>
      </c>
      <c r="S142" s="73">
        <v>19016.400000000001</v>
      </c>
      <c r="T142" s="73">
        <v>703</v>
      </c>
      <c r="U142" s="73">
        <v>0</v>
      </c>
      <c r="V142" s="73">
        <v>422</v>
      </c>
      <c r="W142" s="73">
        <v>380.68</v>
      </c>
      <c r="X142" s="73">
        <v>151.80000000000001</v>
      </c>
      <c r="Y142" s="73">
        <v>24453</v>
      </c>
      <c r="Z142" s="73">
        <v>30321.72</v>
      </c>
      <c r="AA142" s="73">
        <v>0</v>
      </c>
      <c r="AB142" s="73">
        <v>0</v>
      </c>
      <c r="AC142" s="73">
        <v>2200</v>
      </c>
      <c r="AD142" s="73">
        <v>22129.965</v>
      </c>
      <c r="AE142" s="73">
        <v>0</v>
      </c>
      <c r="AF142" s="73">
        <v>6910.8</v>
      </c>
      <c r="AG142" s="73">
        <v>56902.1584762899</v>
      </c>
      <c r="AH142" s="73">
        <v>25.08</v>
      </c>
      <c r="AI142" s="73">
        <v>6370</v>
      </c>
      <c r="AJ142" s="73">
        <v>1</v>
      </c>
      <c r="AK142" s="73">
        <v>0</v>
      </c>
      <c r="AL142" s="73">
        <v>4465</v>
      </c>
      <c r="AM142" s="73">
        <v>0</v>
      </c>
      <c r="AN142" s="73">
        <v>43</v>
      </c>
      <c r="AO142" s="73"/>
      <c r="AP142" s="73">
        <v>1619</v>
      </c>
      <c r="AQ142" s="73">
        <v>19</v>
      </c>
      <c r="AR142" s="73">
        <v>1118.412</v>
      </c>
      <c r="AS142" s="74">
        <v>169</v>
      </c>
      <c r="AT142" s="73">
        <v>194</v>
      </c>
      <c r="AU142" s="73">
        <v>16103.91</v>
      </c>
      <c r="AV142" s="73">
        <v>4208.82</v>
      </c>
      <c r="AW142" s="73">
        <v>600.74348894241302</v>
      </c>
      <c r="AX142" s="73">
        <v>633</v>
      </c>
      <c r="AY142" s="73">
        <v>234.666666666667</v>
      </c>
      <c r="AZ142" s="73">
        <v>186</v>
      </c>
      <c r="BA142" s="73">
        <v>2628</v>
      </c>
      <c r="BB142" s="73">
        <v>628</v>
      </c>
      <c r="BC142" s="73">
        <v>9746.09673248133</v>
      </c>
      <c r="BD142" s="73">
        <v>1.091</v>
      </c>
      <c r="BE142" s="73">
        <v>45379</v>
      </c>
      <c r="BF142" s="73">
        <v>6503</v>
      </c>
      <c r="BG142" s="73">
        <v>1242</v>
      </c>
      <c r="BH142" s="73">
        <v>1258</v>
      </c>
      <c r="BI142" s="73">
        <v>1178</v>
      </c>
      <c r="BJ142" s="73">
        <v>559</v>
      </c>
      <c r="BK142" s="73">
        <v>666.42351040772098</v>
      </c>
      <c r="BL142" s="73">
        <v>399.38443953707099</v>
      </c>
      <c r="BM142" s="73">
        <v>135.19691653375901</v>
      </c>
      <c r="BN142" s="73">
        <v>1707.9927</v>
      </c>
      <c r="BO142" s="73">
        <v>1023.5919</v>
      </c>
      <c r="BP142" s="73">
        <v>346.49939999999998</v>
      </c>
      <c r="BQ142" s="73">
        <v>15611</v>
      </c>
      <c r="BR142" s="73">
        <v>11898</v>
      </c>
      <c r="BS142" s="73">
        <v>0</v>
      </c>
      <c r="BT142" s="73">
        <v>6</v>
      </c>
      <c r="BU142" s="73">
        <v>307</v>
      </c>
      <c r="BV142" s="73">
        <v>115</v>
      </c>
      <c r="BW142" s="73">
        <v>20</v>
      </c>
      <c r="BX142" s="73">
        <v>2225</v>
      </c>
      <c r="BY142" s="75">
        <v>8.9642200000000002E-4</v>
      </c>
      <c r="BZ142" s="75">
        <v>6.3300800000000001E-4</v>
      </c>
      <c r="CA142" s="72">
        <v>1400</v>
      </c>
      <c r="CG142" s="76"/>
      <c r="CH142" s="77"/>
      <c r="CI142" s="78"/>
      <c r="CJ142" s="79"/>
      <c r="CO142" s="77"/>
    </row>
    <row r="143" spans="1:93" s="72" customFormat="1" x14ac:dyDescent="0.3">
      <c r="A143" s="72">
        <v>352</v>
      </c>
      <c r="B143" s="72">
        <v>6</v>
      </c>
      <c r="D143" s="72" t="s">
        <v>339</v>
      </c>
      <c r="E143" s="73">
        <v>23914</v>
      </c>
      <c r="F143" s="73">
        <v>203.35</v>
      </c>
      <c r="G143" s="73">
        <v>4801</v>
      </c>
      <c r="H143" s="73">
        <v>1317</v>
      </c>
      <c r="I143" s="73">
        <v>2303</v>
      </c>
      <c r="J143" s="73">
        <v>1267.2</v>
      </c>
      <c r="K143" s="73">
        <v>258.33333333333297</v>
      </c>
      <c r="L143" s="73">
        <v>1222.3333333333301</v>
      </c>
      <c r="M143" s="73">
        <v>2813</v>
      </c>
      <c r="N143" s="73">
        <v>10289</v>
      </c>
      <c r="O143" s="73">
        <v>22660</v>
      </c>
      <c r="P143" s="73">
        <v>6820</v>
      </c>
      <c r="Q143" s="73">
        <v>614.4</v>
      </c>
      <c r="R143" s="73">
        <v>4764</v>
      </c>
      <c r="S143" s="73">
        <v>5097.4799999999996</v>
      </c>
      <c r="T143" s="73">
        <v>276</v>
      </c>
      <c r="U143" s="73">
        <v>0</v>
      </c>
      <c r="V143" s="73">
        <v>138</v>
      </c>
      <c r="W143" s="73">
        <v>108.9</v>
      </c>
      <c r="X143" s="73">
        <v>41.34</v>
      </c>
      <c r="Y143" s="73">
        <v>10358</v>
      </c>
      <c r="Z143" s="73">
        <v>11393.8</v>
      </c>
      <c r="AA143" s="73">
        <v>0</v>
      </c>
      <c r="AB143" s="73">
        <v>0</v>
      </c>
      <c r="AC143" s="73">
        <v>1250</v>
      </c>
      <c r="AD143" s="73">
        <v>11714.897999999999</v>
      </c>
      <c r="AE143" s="73">
        <v>0</v>
      </c>
      <c r="AF143" s="73">
        <v>1383.51</v>
      </c>
      <c r="AG143" s="73">
        <v>8402.4021626984104</v>
      </c>
      <c r="AH143" s="73">
        <v>5.3</v>
      </c>
      <c r="AI143" s="73">
        <v>2822</v>
      </c>
      <c r="AJ143" s="73">
        <v>1</v>
      </c>
      <c r="AK143" s="73">
        <v>0</v>
      </c>
      <c r="AL143" s="73">
        <v>710</v>
      </c>
      <c r="AM143" s="73">
        <v>0</v>
      </c>
      <c r="AN143" s="73">
        <v>16</v>
      </c>
      <c r="AO143" s="73"/>
      <c r="AP143" s="73">
        <v>700</v>
      </c>
      <c r="AQ143" s="73">
        <v>5</v>
      </c>
      <c r="AR143" s="73">
        <v>349.81599999999997</v>
      </c>
      <c r="AS143" s="74">
        <v>65</v>
      </c>
      <c r="AT143" s="73">
        <v>53</v>
      </c>
      <c r="AU143" s="73">
        <v>7874.88</v>
      </c>
      <c r="AV143" s="73">
        <v>1897.83</v>
      </c>
      <c r="AW143" s="73">
        <v>237.803783416165</v>
      </c>
      <c r="AX143" s="73">
        <v>282</v>
      </c>
      <c r="AY143" s="73">
        <v>86.6666666666667</v>
      </c>
      <c r="AZ143" s="73">
        <v>62.6666666666667</v>
      </c>
      <c r="BA143" s="73">
        <v>964</v>
      </c>
      <c r="BB143" s="73">
        <v>209</v>
      </c>
      <c r="BC143" s="73">
        <v>3833.9288713071301</v>
      </c>
      <c r="BD143" s="73">
        <v>0.19800000000000001</v>
      </c>
      <c r="BE143" s="73">
        <v>19113</v>
      </c>
      <c r="BF143" s="73">
        <v>3110</v>
      </c>
      <c r="BG143" s="73">
        <v>374</v>
      </c>
      <c r="BH143" s="73">
        <v>623</v>
      </c>
      <c r="BI143" s="73">
        <v>424</v>
      </c>
      <c r="BJ143" s="73">
        <v>187</v>
      </c>
      <c r="BK143" s="73">
        <v>233.91450086889401</v>
      </c>
      <c r="BL143" s="73">
        <v>105.457269743194</v>
      </c>
      <c r="BM143" s="73">
        <v>30.829735470168</v>
      </c>
      <c r="BN143" s="73">
        <v>687.55520000000001</v>
      </c>
      <c r="BO143" s="73">
        <v>309.97519999999997</v>
      </c>
      <c r="BP143" s="73">
        <v>90.619200000000006</v>
      </c>
      <c r="BQ143" s="73">
        <v>0</v>
      </c>
      <c r="BR143" s="73">
        <v>4792</v>
      </c>
      <c r="BS143" s="73">
        <v>0</v>
      </c>
      <c r="BT143" s="73">
        <v>3</v>
      </c>
      <c r="BU143" s="73">
        <v>99</v>
      </c>
      <c r="BV143" s="73">
        <v>39</v>
      </c>
      <c r="BW143" s="73">
        <v>13</v>
      </c>
      <c r="BX143" s="73">
        <v>591</v>
      </c>
      <c r="BY143" s="75">
        <v>1.3178800000000001E-4</v>
      </c>
      <c r="BZ143" s="75">
        <v>1.0825E-4</v>
      </c>
      <c r="CA143" s="72">
        <v>591</v>
      </c>
      <c r="CG143" s="76"/>
      <c r="CH143" s="77"/>
      <c r="CI143" s="78"/>
      <c r="CJ143" s="79"/>
      <c r="CO143" s="77"/>
    </row>
    <row r="144" spans="1:93" s="72" customFormat="1" x14ac:dyDescent="0.3">
      <c r="A144" s="72">
        <v>632</v>
      </c>
      <c r="B144" s="72">
        <v>6</v>
      </c>
      <c r="D144" s="72" t="s">
        <v>342</v>
      </c>
      <c r="E144" s="73">
        <v>52299</v>
      </c>
      <c r="F144" s="73">
        <v>782.6</v>
      </c>
      <c r="G144" s="73">
        <v>9948</v>
      </c>
      <c r="H144" s="73">
        <v>3167</v>
      </c>
      <c r="I144" s="73">
        <v>5340</v>
      </c>
      <c r="J144" s="73">
        <v>3086.3</v>
      </c>
      <c r="K144" s="73">
        <v>525.33333333333303</v>
      </c>
      <c r="L144" s="73">
        <v>2699.3333333333298</v>
      </c>
      <c r="M144" s="73">
        <v>6805</v>
      </c>
      <c r="N144" s="73">
        <v>22510</v>
      </c>
      <c r="O144" s="73">
        <v>50330</v>
      </c>
      <c r="P144" s="73">
        <v>21280</v>
      </c>
      <c r="Q144" s="73">
        <v>4036.8</v>
      </c>
      <c r="R144" s="73">
        <v>8899</v>
      </c>
      <c r="S144" s="73">
        <v>14505.37</v>
      </c>
      <c r="T144" s="73">
        <v>394</v>
      </c>
      <c r="U144" s="73">
        <v>0</v>
      </c>
      <c r="V144" s="73">
        <v>325</v>
      </c>
      <c r="W144" s="73">
        <v>353.6</v>
      </c>
      <c r="X144" s="73">
        <v>110.5</v>
      </c>
      <c r="Y144" s="73">
        <v>22537</v>
      </c>
      <c r="Z144" s="73">
        <v>30650.32</v>
      </c>
      <c r="AA144" s="73">
        <v>0</v>
      </c>
      <c r="AB144" s="73">
        <v>0</v>
      </c>
      <c r="AC144" s="73">
        <v>3900</v>
      </c>
      <c r="AD144" s="73">
        <v>31078.523000000001</v>
      </c>
      <c r="AE144" s="73">
        <v>0</v>
      </c>
      <c r="AF144" s="73">
        <v>15664.3</v>
      </c>
      <c r="AG144" s="73">
        <v>228121.338336382</v>
      </c>
      <c r="AH144" s="73">
        <v>17</v>
      </c>
      <c r="AI144" s="73">
        <v>6921</v>
      </c>
      <c r="AJ144" s="73">
        <v>1</v>
      </c>
      <c r="AK144" s="73">
        <v>0</v>
      </c>
      <c r="AL144" s="73">
        <v>2810</v>
      </c>
      <c r="AM144" s="73">
        <v>0</v>
      </c>
      <c r="AN144" s="73">
        <v>40</v>
      </c>
      <c r="AO144" s="73"/>
      <c r="AP144" s="73">
        <v>1484</v>
      </c>
      <c r="AQ144" s="73">
        <v>10</v>
      </c>
      <c r="AR144" s="73">
        <v>836.71799999999996</v>
      </c>
      <c r="AS144" s="74">
        <v>130</v>
      </c>
      <c r="AT144" s="73">
        <v>138</v>
      </c>
      <c r="AU144" s="73">
        <v>17279.669999999998</v>
      </c>
      <c r="AV144" s="73">
        <v>4710.8599999999997</v>
      </c>
      <c r="AW144" s="73">
        <v>436.55985984624499</v>
      </c>
      <c r="AX144" s="73">
        <v>627</v>
      </c>
      <c r="AY144" s="73">
        <v>181</v>
      </c>
      <c r="AZ144" s="73">
        <v>122</v>
      </c>
      <c r="BA144" s="73">
        <v>2174</v>
      </c>
      <c r="BB144" s="73">
        <v>537</v>
      </c>
      <c r="BC144" s="73">
        <v>7453.8975159491902</v>
      </c>
      <c r="BD144" s="73">
        <v>0.40400000000000003</v>
      </c>
      <c r="BE144" s="73">
        <v>42351</v>
      </c>
      <c r="BF144" s="73">
        <v>5742</v>
      </c>
      <c r="BG144" s="73">
        <v>1039</v>
      </c>
      <c r="BH144" s="73">
        <v>1095</v>
      </c>
      <c r="BI144" s="73">
        <v>1046</v>
      </c>
      <c r="BJ144" s="73">
        <v>557</v>
      </c>
      <c r="BK144" s="73">
        <v>479.02903669521203</v>
      </c>
      <c r="BL144" s="73">
        <v>289.49896614456202</v>
      </c>
      <c r="BM144" s="73">
        <v>100.24278297910099</v>
      </c>
      <c r="BN144" s="73">
        <v>1201.9128000000001</v>
      </c>
      <c r="BO144" s="73">
        <v>726.37040000000002</v>
      </c>
      <c r="BP144" s="73">
        <v>251.51519999999999</v>
      </c>
      <c r="BQ144" s="73">
        <v>36742</v>
      </c>
      <c r="BR144" s="73">
        <v>11307</v>
      </c>
      <c r="BS144" s="73">
        <v>0</v>
      </c>
      <c r="BT144" s="73">
        <v>4</v>
      </c>
      <c r="BU144" s="73">
        <v>260</v>
      </c>
      <c r="BV144" s="73">
        <v>65</v>
      </c>
      <c r="BW144" s="73">
        <v>9</v>
      </c>
      <c r="BX144" s="73">
        <v>1651</v>
      </c>
      <c r="BY144" s="75">
        <v>3.46795E-4</v>
      </c>
      <c r="BZ144" s="75">
        <v>3.0283399999999998E-4</v>
      </c>
      <c r="CA144" s="72">
        <v>1651</v>
      </c>
      <c r="CG144" s="76"/>
      <c r="CH144" s="77"/>
      <c r="CI144" s="78"/>
      <c r="CJ144" s="79"/>
      <c r="CO144" s="77"/>
    </row>
    <row r="145" spans="1:93" s="72" customFormat="1" x14ac:dyDescent="0.3">
      <c r="A145" s="72">
        <v>351</v>
      </c>
      <c r="B145" s="72">
        <v>6</v>
      </c>
      <c r="D145" s="72" t="s">
        <v>344</v>
      </c>
      <c r="E145" s="73">
        <v>13362</v>
      </c>
      <c r="F145" s="73">
        <v>172.9</v>
      </c>
      <c r="G145" s="73">
        <v>2541</v>
      </c>
      <c r="H145" s="73">
        <v>840</v>
      </c>
      <c r="I145" s="73">
        <v>1181</v>
      </c>
      <c r="J145" s="73">
        <v>636.5</v>
      </c>
      <c r="K145" s="73">
        <v>97.6666666666667</v>
      </c>
      <c r="L145" s="73">
        <v>654.66666666666697</v>
      </c>
      <c r="M145" s="73">
        <v>1372</v>
      </c>
      <c r="N145" s="73">
        <v>5434</v>
      </c>
      <c r="O145" s="73">
        <v>11820</v>
      </c>
      <c r="P145" s="73">
        <v>2690</v>
      </c>
      <c r="Q145" s="73">
        <v>0</v>
      </c>
      <c r="R145" s="73">
        <v>3652</v>
      </c>
      <c r="S145" s="73">
        <v>3652</v>
      </c>
      <c r="T145" s="73">
        <v>31</v>
      </c>
      <c r="U145" s="73">
        <v>0</v>
      </c>
      <c r="V145" s="73">
        <v>102</v>
      </c>
      <c r="W145" s="73">
        <v>62</v>
      </c>
      <c r="X145" s="73">
        <v>40</v>
      </c>
      <c r="Y145" s="73">
        <v>5445</v>
      </c>
      <c r="Z145" s="73">
        <v>5445</v>
      </c>
      <c r="AA145" s="73">
        <v>0</v>
      </c>
      <c r="AB145" s="73">
        <v>0</v>
      </c>
      <c r="AC145" s="73">
        <v>0</v>
      </c>
      <c r="AD145" s="73">
        <v>5297.9849999999997</v>
      </c>
      <c r="AE145" s="73">
        <v>0</v>
      </c>
      <c r="AF145" s="73">
        <v>589</v>
      </c>
      <c r="AG145" s="73">
        <v>2136.9041542220998</v>
      </c>
      <c r="AH145" s="73">
        <v>1</v>
      </c>
      <c r="AI145" s="73">
        <v>1511</v>
      </c>
      <c r="AJ145" s="73">
        <v>1</v>
      </c>
      <c r="AK145" s="73">
        <v>0</v>
      </c>
      <c r="AL145" s="73">
        <v>340</v>
      </c>
      <c r="AM145" s="73">
        <v>0</v>
      </c>
      <c r="AN145" s="73">
        <v>14</v>
      </c>
      <c r="AO145" s="73"/>
      <c r="AP145" s="73">
        <v>300</v>
      </c>
      <c r="AQ145" s="73">
        <v>1</v>
      </c>
      <c r="AR145" s="73">
        <v>213.57599999999999</v>
      </c>
      <c r="AS145" s="74">
        <v>65</v>
      </c>
      <c r="AT145" s="73">
        <v>30</v>
      </c>
      <c r="AU145" s="73">
        <v>3748.55</v>
      </c>
      <c r="AV145" s="73">
        <v>1092.08</v>
      </c>
      <c r="AW145" s="73">
        <v>167.11192452830201</v>
      </c>
      <c r="AX145" s="73">
        <v>114</v>
      </c>
      <c r="AY145" s="73">
        <v>40.3333333333333</v>
      </c>
      <c r="AZ145" s="73">
        <v>20.3333333333333</v>
      </c>
      <c r="BA145" s="73">
        <v>557</v>
      </c>
      <c r="BB145" s="73">
        <v>249</v>
      </c>
      <c r="BC145" s="73">
        <v>1484.8606228163501</v>
      </c>
      <c r="BD145" s="73">
        <v>6.5000000000000002E-2</v>
      </c>
      <c r="BE145" s="73">
        <v>10821</v>
      </c>
      <c r="BF145" s="73">
        <v>1392</v>
      </c>
      <c r="BG145" s="73">
        <v>309</v>
      </c>
      <c r="BH145" s="73">
        <v>243</v>
      </c>
      <c r="BI145" s="73">
        <v>262</v>
      </c>
      <c r="BJ145" s="73">
        <v>148</v>
      </c>
      <c r="BK145" s="73">
        <v>95.8549127640037</v>
      </c>
      <c r="BL145" s="73">
        <v>63.007070707070703</v>
      </c>
      <c r="BM145" s="73">
        <v>24.4313131313131</v>
      </c>
      <c r="BN145" s="73">
        <v>314.06</v>
      </c>
      <c r="BO145" s="73">
        <v>206.43700000000001</v>
      </c>
      <c r="BP145" s="73">
        <v>80.046999999999997</v>
      </c>
      <c r="BQ145" s="73">
        <v>83220</v>
      </c>
      <c r="BR145" s="73">
        <v>3236</v>
      </c>
      <c r="BS145" s="73">
        <v>0</v>
      </c>
      <c r="BT145" s="73">
        <v>1</v>
      </c>
      <c r="BU145" s="73">
        <v>62</v>
      </c>
      <c r="BV145" s="73">
        <v>40</v>
      </c>
      <c r="BW145" s="73">
        <v>0</v>
      </c>
      <c r="BX145" s="73">
        <v>0</v>
      </c>
      <c r="BY145" s="75">
        <v>5.0538999999999998E-5</v>
      </c>
      <c r="BZ145" s="75">
        <v>2.5939999999999999E-5</v>
      </c>
      <c r="CA145" s="72">
        <v>0</v>
      </c>
      <c r="CG145" s="76"/>
      <c r="CH145" s="77"/>
      <c r="CI145" s="78"/>
      <c r="CJ145" s="79"/>
      <c r="CO145" s="77"/>
    </row>
    <row r="146" spans="1:93" s="72" customFormat="1" x14ac:dyDescent="0.3">
      <c r="A146" s="72">
        <v>355</v>
      </c>
      <c r="B146" s="72">
        <v>6</v>
      </c>
      <c r="D146" s="72" t="s">
        <v>349</v>
      </c>
      <c r="E146" s="73">
        <v>64905</v>
      </c>
      <c r="F146" s="73">
        <v>1136.8</v>
      </c>
      <c r="G146" s="73">
        <v>13617</v>
      </c>
      <c r="H146" s="73">
        <v>4333</v>
      </c>
      <c r="I146" s="73">
        <v>8864</v>
      </c>
      <c r="J146" s="73">
        <v>5742.4</v>
      </c>
      <c r="K146" s="73">
        <v>1173</v>
      </c>
      <c r="L146" s="73">
        <v>4605</v>
      </c>
      <c r="M146" s="73">
        <v>11977</v>
      </c>
      <c r="N146" s="73">
        <v>31430</v>
      </c>
      <c r="O146" s="73">
        <v>65770</v>
      </c>
      <c r="P146" s="73">
        <v>47680</v>
      </c>
      <c r="Q146" s="73">
        <v>5137.6000000000004</v>
      </c>
      <c r="R146" s="73">
        <v>4851</v>
      </c>
      <c r="S146" s="73">
        <v>4851</v>
      </c>
      <c r="T146" s="73">
        <v>14</v>
      </c>
      <c r="U146" s="73">
        <v>0</v>
      </c>
      <c r="V146" s="73">
        <v>306</v>
      </c>
      <c r="W146" s="73">
        <v>282</v>
      </c>
      <c r="X146" s="73">
        <v>24</v>
      </c>
      <c r="Y146" s="73">
        <v>31216</v>
      </c>
      <c r="Z146" s="73">
        <v>31216</v>
      </c>
      <c r="AA146" s="73">
        <v>0</v>
      </c>
      <c r="AB146" s="73">
        <v>0</v>
      </c>
      <c r="AC146" s="73">
        <v>0</v>
      </c>
      <c r="AD146" s="73">
        <v>49883.167999999998</v>
      </c>
      <c r="AE146" s="73">
        <v>0</v>
      </c>
      <c r="AF146" s="73">
        <v>555</v>
      </c>
      <c r="AG146" s="73">
        <v>7404.3730729702002</v>
      </c>
      <c r="AH146" s="73">
        <v>4</v>
      </c>
      <c r="AI146" s="73">
        <v>8679</v>
      </c>
      <c r="AJ146" s="73">
        <v>1</v>
      </c>
      <c r="AK146" s="73">
        <v>0</v>
      </c>
      <c r="AL146" s="73">
        <v>6240</v>
      </c>
      <c r="AM146" s="73">
        <v>0</v>
      </c>
      <c r="AN146" s="73">
        <v>65</v>
      </c>
      <c r="AO146" s="73"/>
      <c r="AP146" s="73">
        <v>2118</v>
      </c>
      <c r="AQ146" s="73">
        <v>4</v>
      </c>
      <c r="AR146" s="73">
        <v>1617.6420000000001</v>
      </c>
      <c r="AS146" s="74">
        <v>101</v>
      </c>
      <c r="AT146" s="73">
        <v>211</v>
      </c>
      <c r="AU146" s="73">
        <v>22872.720000000001</v>
      </c>
      <c r="AV146" s="73">
        <v>6537.94</v>
      </c>
      <c r="AW146" s="73">
        <v>658.97442253521103</v>
      </c>
      <c r="AX146" s="73">
        <v>801</v>
      </c>
      <c r="AY146" s="73">
        <v>335.33333333333297</v>
      </c>
      <c r="AZ146" s="73">
        <v>288.33333333333297</v>
      </c>
      <c r="BA146" s="73">
        <v>3432</v>
      </c>
      <c r="BB146" s="73">
        <v>1272</v>
      </c>
      <c r="BC146" s="73">
        <v>9549.7879469452891</v>
      </c>
      <c r="BD146" s="73">
        <v>2.5459999999999998</v>
      </c>
      <c r="BE146" s="73">
        <v>51288</v>
      </c>
      <c r="BF146" s="73">
        <v>7236</v>
      </c>
      <c r="BG146" s="73">
        <v>2048</v>
      </c>
      <c r="BH146" s="73">
        <v>2001</v>
      </c>
      <c r="BI146" s="73">
        <v>1546</v>
      </c>
      <c r="BJ146" s="73">
        <v>965</v>
      </c>
      <c r="BK146" s="73">
        <v>849.88108662224499</v>
      </c>
      <c r="BL146" s="73">
        <v>535.31471040492102</v>
      </c>
      <c r="BM146" s="73">
        <v>239.32798564838501</v>
      </c>
      <c r="BN146" s="73">
        <v>1433.586</v>
      </c>
      <c r="BO146" s="73">
        <v>902.97299999999996</v>
      </c>
      <c r="BP146" s="73">
        <v>403.70030000000003</v>
      </c>
      <c r="BQ146" s="73">
        <v>491263</v>
      </c>
      <c r="BR146" s="73">
        <v>13826</v>
      </c>
      <c r="BS146" s="73">
        <v>0</v>
      </c>
      <c r="BT146" s="73">
        <v>3</v>
      </c>
      <c r="BU146" s="73">
        <v>282</v>
      </c>
      <c r="BV146" s="73">
        <v>24</v>
      </c>
      <c r="BW146" s="73">
        <v>0</v>
      </c>
      <c r="BX146" s="73">
        <v>4932</v>
      </c>
      <c r="BY146" s="75">
        <v>1.3231569999999999E-3</v>
      </c>
      <c r="BZ146" s="75">
        <v>2.0160909999999998E-3</v>
      </c>
      <c r="CA146" s="72">
        <v>0</v>
      </c>
      <c r="CG146" s="76"/>
      <c r="CH146" s="77"/>
      <c r="CI146" s="78"/>
      <c r="CJ146" s="79"/>
      <c r="CO146" s="77"/>
    </row>
    <row r="147" spans="1:93" s="72" customFormat="1" x14ac:dyDescent="0.3">
      <c r="A147" s="72">
        <v>358</v>
      </c>
      <c r="B147" s="72">
        <v>7</v>
      </c>
      <c r="D147" s="72" t="s">
        <v>8</v>
      </c>
      <c r="E147" s="73">
        <v>31859</v>
      </c>
      <c r="F147" s="73">
        <v>683.2</v>
      </c>
      <c r="G147" s="73">
        <v>5912</v>
      </c>
      <c r="H147" s="73">
        <v>1995</v>
      </c>
      <c r="I147" s="73">
        <v>3214</v>
      </c>
      <c r="J147" s="73">
        <v>1880.6</v>
      </c>
      <c r="K147" s="73">
        <v>216.666666666667</v>
      </c>
      <c r="L147" s="73">
        <v>1230.6666666666699</v>
      </c>
      <c r="M147" s="73">
        <v>3836</v>
      </c>
      <c r="N147" s="73">
        <v>13539</v>
      </c>
      <c r="O147" s="73">
        <v>25390</v>
      </c>
      <c r="P147" s="73">
        <v>4010</v>
      </c>
      <c r="Q147" s="73">
        <v>0</v>
      </c>
      <c r="R147" s="73">
        <v>2002</v>
      </c>
      <c r="S147" s="73">
        <v>2402.4</v>
      </c>
      <c r="T147" s="73">
        <v>1227</v>
      </c>
      <c r="U147" s="73">
        <v>0</v>
      </c>
      <c r="V147" s="73">
        <v>287</v>
      </c>
      <c r="W147" s="73">
        <v>284.76</v>
      </c>
      <c r="X147" s="73">
        <v>70.06</v>
      </c>
      <c r="Y147" s="73">
        <v>13334</v>
      </c>
      <c r="Z147" s="73">
        <v>16800.84</v>
      </c>
      <c r="AA147" s="73">
        <v>0</v>
      </c>
      <c r="AB147" s="73">
        <v>0</v>
      </c>
      <c r="AC147" s="73">
        <v>0</v>
      </c>
      <c r="AD147" s="73">
        <v>12427.288</v>
      </c>
      <c r="AE147" s="73">
        <v>0</v>
      </c>
      <c r="AF147" s="73">
        <v>4222.8</v>
      </c>
      <c r="AG147" s="73">
        <v>95440.8419944255</v>
      </c>
      <c r="AH147" s="73">
        <v>3.39</v>
      </c>
      <c r="AI147" s="73">
        <v>4451</v>
      </c>
      <c r="AJ147" s="73">
        <v>1</v>
      </c>
      <c r="AK147" s="73">
        <v>0</v>
      </c>
      <c r="AL147" s="73">
        <v>1480</v>
      </c>
      <c r="AM147" s="73">
        <v>0</v>
      </c>
      <c r="AN147" s="73">
        <v>7</v>
      </c>
      <c r="AO147" s="73"/>
      <c r="AP147" s="73">
        <v>974</v>
      </c>
      <c r="AQ147" s="73">
        <v>3</v>
      </c>
      <c r="AR147" s="73">
        <v>441.98399999999998</v>
      </c>
      <c r="AS147" s="74">
        <v>164</v>
      </c>
      <c r="AT147" s="73">
        <v>100</v>
      </c>
      <c r="AU147" s="73">
        <v>10677.42</v>
      </c>
      <c r="AV147" s="73">
        <v>3209.48</v>
      </c>
      <c r="AW147" s="73">
        <v>204.2604211105</v>
      </c>
      <c r="AX147" s="73">
        <v>401</v>
      </c>
      <c r="AY147" s="73">
        <v>78.6666666666667</v>
      </c>
      <c r="AZ147" s="73">
        <v>56</v>
      </c>
      <c r="BA147" s="73">
        <v>1014</v>
      </c>
      <c r="BB147" s="73">
        <v>275</v>
      </c>
      <c r="BC147" s="73">
        <v>4004.1043482097798</v>
      </c>
      <c r="BD147" s="73">
        <v>0.16300000000000001</v>
      </c>
      <c r="BE147" s="73">
        <v>25947</v>
      </c>
      <c r="BF147" s="73">
        <v>3178</v>
      </c>
      <c r="BG147" s="73">
        <v>739</v>
      </c>
      <c r="BH147" s="73">
        <v>584</v>
      </c>
      <c r="BI147" s="73">
        <v>669</v>
      </c>
      <c r="BJ147" s="73">
        <v>368</v>
      </c>
      <c r="BK147" s="73">
        <v>275.306074696265</v>
      </c>
      <c r="BL147" s="73">
        <v>189.13188840558001</v>
      </c>
      <c r="BM147" s="73">
        <v>71.929353532323404</v>
      </c>
      <c r="BN147" s="73">
        <v>634.59519999999998</v>
      </c>
      <c r="BO147" s="73">
        <v>435.95909999999998</v>
      </c>
      <c r="BP147" s="73">
        <v>165.80099999999999</v>
      </c>
      <c r="BQ147" s="73">
        <v>36773</v>
      </c>
      <c r="BR147" s="73">
        <v>6906</v>
      </c>
      <c r="BS147" s="73">
        <v>0</v>
      </c>
      <c r="BT147" s="73">
        <v>2</v>
      </c>
      <c r="BU147" s="73">
        <v>226</v>
      </c>
      <c r="BV147" s="73">
        <v>62</v>
      </c>
      <c r="BW147" s="73">
        <v>0</v>
      </c>
      <c r="BX147" s="73">
        <v>1605</v>
      </c>
      <c r="BY147" s="75">
        <v>2.2255300000000001E-4</v>
      </c>
      <c r="BZ147" s="75">
        <v>1.25499E-4</v>
      </c>
      <c r="CA147" s="72">
        <v>0</v>
      </c>
      <c r="CG147" s="76"/>
      <c r="CH147" s="77"/>
      <c r="CI147" s="78"/>
      <c r="CJ147" s="79"/>
      <c r="CO147" s="77"/>
    </row>
    <row r="148" spans="1:93" s="72" customFormat="1" x14ac:dyDescent="0.3">
      <c r="A148" s="72">
        <v>361</v>
      </c>
      <c r="B148" s="72">
        <v>7</v>
      </c>
      <c r="D148" s="72" t="s">
        <v>13</v>
      </c>
      <c r="E148" s="73">
        <v>109436</v>
      </c>
      <c r="F148" s="73">
        <v>2201.5</v>
      </c>
      <c r="G148" s="73">
        <v>21596</v>
      </c>
      <c r="H148" s="73">
        <v>6517</v>
      </c>
      <c r="I148" s="73">
        <v>17027</v>
      </c>
      <c r="J148" s="73">
        <v>11817.1</v>
      </c>
      <c r="K148" s="73">
        <v>2333.3333333333298</v>
      </c>
      <c r="L148" s="73">
        <v>9445.3333333333303</v>
      </c>
      <c r="M148" s="73">
        <v>21177</v>
      </c>
      <c r="N148" s="73">
        <v>53299</v>
      </c>
      <c r="O148" s="73">
        <v>118750</v>
      </c>
      <c r="P148" s="73">
        <v>128150</v>
      </c>
      <c r="Q148" s="73">
        <v>5475.2</v>
      </c>
      <c r="R148" s="73">
        <v>11013</v>
      </c>
      <c r="S148" s="73">
        <v>12004.17</v>
      </c>
      <c r="T148" s="73">
        <v>721</v>
      </c>
      <c r="U148" s="73">
        <v>0</v>
      </c>
      <c r="V148" s="73">
        <v>558</v>
      </c>
      <c r="W148" s="73">
        <v>499.8</v>
      </c>
      <c r="X148" s="73">
        <v>90.2</v>
      </c>
      <c r="Y148" s="73">
        <v>52099</v>
      </c>
      <c r="Z148" s="73">
        <v>54703.95</v>
      </c>
      <c r="AA148" s="73">
        <v>47</v>
      </c>
      <c r="AB148" s="73">
        <v>0</v>
      </c>
      <c r="AC148" s="73">
        <v>8600</v>
      </c>
      <c r="AD148" s="73">
        <v>118525.22500000001</v>
      </c>
      <c r="AE148" s="73">
        <v>0</v>
      </c>
      <c r="AF148" s="73">
        <v>11376.33</v>
      </c>
      <c r="AG148" s="73">
        <v>188971.64874382099</v>
      </c>
      <c r="AH148" s="73">
        <v>13.2</v>
      </c>
      <c r="AI148" s="73">
        <v>13170</v>
      </c>
      <c r="AJ148" s="73">
        <v>1</v>
      </c>
      <c r="AK148" s="73">
        <v>0</v>
      </c>
      <c r="AL148" s="73">
        <v>8440</v>
      </c>
      <c r="AM148" s="73">
        <v>0</v>
      </c>
      <c r="AN148" s="73">
        <v>231</v>
      </c>
      <c r="AO148" s="73"/>
      <c r="AP148" s="73">
        <v>4364</v>
      </c>
      <c r="AQ148" s="73">
        <v>12</v>
      </c>
      <c r="AR148" s="73">
        <v>2497.5839999999998</v>
      </c>
      <c r="AS148" s="74">
        <v>220</v>
      </c>
      <c r="AT148" s="73">
        <v>325</v>
      </c>
      <c r="AU148" s="73">
        <v>33394.559999999998</v>
      </c>
      <c r="AV148" s="73">
        <v>7373.66</v>
      </c>
      <c r="AW148" s="73">
        <v>800.56501149425299</v>
      </c>
      <c r="AX148" s="73">
        <v>1542</v>
      </c>
      <c r="AY148" s="73">
        <v>647</v>
      </c>
      <c r="AZ148" s="73">
        <v>613.33333333333303</v>
      </c>
      <c r="BA148" s="73">
        <v>7112</v>
      </c>
      <c r="BB148" s="73">
        <v>1875</v>
      </c>
      <c r="BC148" s="73">
        <v>16492.357425892202</v>
      </c>
      <c r="BD148" s="73">
        <v>5.5469999999999997</v>
      </c>
      <c r="BE148" s="73">
        <v>87840</v>
      </c>
      <c r="BF148" s="73">
        <v>12773</v>
      </c>
      <c r="BG148" s="73">
        <v>2306</v>
      </c>
      <c r="BH148" s="73">
        <v>3543</v>
      </c>
      <c r="BI148" s="73">
        <v>2416</v>
      </c>
      <c r="BJ148" s="73">
        <v>1152</v>
      </c>
      <c r="BK148" s="73">
        <v>1890.9991113073199</v>
      </c>
      <c r="BL148" s="73">
        <v>1012.97853317722</v>
      </c>
      <c r="BM148" s="73">
        <v>356.56118543542101</v>
      </c>
      <c r="BN148" s="73">
        <v>3945.9020999999998</v>
      </c>
      <c r="BO148" s="73">
        <v>2113.7577999999999</v>
      </c>
      <c r="BP148" s="73">
        <v>744.02760000000001</v>
      </c>
      <c r="BQ148" s="73">
        <v>60805</v>
      </c>
      <c r="BR148" s="73">
        <v>20472</v>
      </c>
      <c r="BS148" s="73">
        <v>0</v>
      </c>
      <c r="BT148" s="73">
        <v>5</v>
      </c>
      <c r="BU148" s="73">
        <v>476</v>
      </c>
      <c r="BV148" s="73">
        <v>82</v>
      </c>
      <c r="BW148" s="73">
        <v>0</v>
      </c>
      <c r="BX148" s="73">
        <v>7019</v>
      </c>
      <c r="BY148" s="75">
        <v>5.9157480000000002E-3</v>
      </c>
      <c r="BZ148" s="75">
        <v>6.6916470000000002E-3</v>
      </c>
      <c r="CA148" s="72">
        <v>7019</v>
      </c>
      <c r="CG148" s="76"/>
      <c r="CH148" s="77"/>
      <c r="CI148" s="78"/>
      <c r="CJ148" s="79"/>
      <c r="CO148" s="77"/>
    </row>
    <row r="149" spans="1:93" s="72" customFormat="1" x14ac:dyDescent="0.3">
      <c r="A149" s="72">
        <v>362</v>
      </c>
      <c r="B149" s="72">
        <v>7</v>
      </c>
      <c r="D149" s="72" t="s">
        <v>21</v>
      </c>
      <c r="E149" s="73">
        <v>91675</v>
      </c>
      <c r="F149" s="73">
        <v>1778</v>
      </c>
      <c r="G149" s="73">
        <v>17616</v>
      </c>
      <c r="H149" s="73">
        <v>5834</v>
      </c>
      <c r="I149" s="73">
        <v>10601</v>
      </c>
      <c r="J149" s="73">
        <v>6296.9</v>
      </c>
      <c r="K149" s="73">
        <v>1053.3333333333301</v>
      </c>
      <c r="L149" s="73">
        <v>3912.3333333333298</v>
      </c>
      <c r="M149" s="73">
        <v>18685</v>
      </c>
      <c r="N149" s="73">
        <v>44289</v>
      </c>
      <c r="O149" s="73">
        <v>91440</v>
      </c>
      <c r="P149" s="73">
        <v>57640</v>
      </c>
      <c r="Q149" s="73">
        <v>4632.8</v>
      </c>
      <c r="R149" s="73">
        <v>4122</v>
      </c>
      <c r="S149" s="73">
        <v>5358.6</v>
      </c>
      <c r="T149" s="73">
        <v>286</v>
      </c>
      <c r="U149" s="73">
        <v>0</v>
      </c>
      <c r="V149" s="73">
        <v>329</v>
      </c>
      <c r="W149" s="73">
        <v>397.8</v>
      </c>
      <c r="X149" s="73">
        <v>29.9</v>
      </c>
      <c r="Y149" s="73">
        <v>43041</v>
      </c>
      <c r="Z149" s="73">
        <v>55953.3</v>
      </c>
      <c r="AA149" s="73">
        <v>0</v>
      </c>
      <c r="AB149" s="73">
        <v>0</v>
      </c>
      <c r="AC149" s="73">
        <v>0</v>
      </c>
      <c r="AD149" s="73">
        <v>107903.787</v>
      </c>
      <c r="AE149" s="73">
        <v>0</v>
      </c>
      <c r="AF149" s="73">
        <v>4982.8999999999996</v>
      </c>
      <c r="AG149" s="73">
        <v>179658.459051724</v>
      </c>
      <c r="AH149" s="73">
        <v>10.4</v>
      </c>
      <c r="AI149" s="73">
        <v>11206</v>
      </c>
      <c r="AJ149" s="73">
        <v>1</v>
      </c>
      <c r="AK149" s="73">
        <v>0</v>
      </c>
      <c r="AL149" s="73">
        <v>7545</v>
      </c>
      <c r="AM149" s="73">
        <v>0</v>
      </c>
      <c r="AN149" s="73">
        <v>33</v>
      </c>
      <c r="AO149" s="73"/>
      <c r="AP149" s="73">
        <v>3229</v>
      </c>
      <c r="AQ149" s="73">
        <v>8</v>
      </c>
      <c r="AR149" s="73">
        <v>1687.2619999999999</v>
      </c>
      <c r="AS149" s="74">
        <v>52</v>
      </c>
      <c r="AT149" s="73">
        <v>128</v>
      </c>
      <c r="AU149" s="73">
        <v>34788</v>
      </c>
      <c r="AV149" s="73">
        <v>9796.23</v>
      </c>
      <c r="AW149" s="73">
        <v>310.62847599591402</v>
      </c>
      <c r="AX149" s="73">
        <v>1258</v>
      </c>
      <c r="AY149" s="73">
        <v>325.33333333333297</v>
      </c>
      <c r="AZ149" s="73">
        <v>292.66666666666703</v>
      </c>
      <c r="BA149" s="73">
        <v>2859</v>
      </c>
      <c r="BB149" s="73">
        <v>650</v>
      </c>
      <c r="BC149" s="73">
        <v>10459.9400801427</v>
      </c>
      <c r="BD149" s="73">
        <v>0.80300000000000005</v>
      </c>
      <c r="BE149" s="73">
        <v>74059</v>
      </c>
      <c r="BF149" s="73">
        <v>8945</v>
      </c>
      <c r="BG149" s="73">
        <v>2837</v>
      </c>
      <c r="BH149" s="73">
        <v>2641</v>
      </c>
      <c r="BI149" s="73">
        <v>2384</v>
      </c>
      <c r="BJ149" s="73">
        <v>1593</v>
      </c>
      <c r="BK149" s="73">
        <v>866.09623382356301</v>
      </c>
      <c r="BL149" s="73">
        <v>612.11936525638305</v>
      </c>
      <c r="BM149" s="73">
        <v>313.95988476104202</v>
      </c>
      <c r="BN149" s="73">
        <v>1802.64</v>
      </c>
      <c r="BO149" s="73">
        <v>1274.028</v>
      </c>
      <c r="BP149" s="73">
        <v>653.45699999999999</v>
      </c>
      <c r="BQ149" s="73">
        <v>133948</v>
      </c>
      <c r="BR149" s="73">
        <v>18958</v>
      </c>
      <c r="BS149" s="73">
        <v>1075.3</v>
      </c>
      <c r="BT149" s="73">
        <v>1</v>
      </c>
      <c r="BU149" s="73">
        <v>306</v>
      </c>
      <c r="BV149" s="73">
        <v>23</v>
      </c>
      <c r="BW149" s="73">
        <v>0</v>
      </c>
      <c r="BX149" s="73">
        <v>1241</v>
      </c>
      <c r="BY149" s="75">
        <v>7.1556899999999999E-4</v>
      </c>
      <c r="BZ149" s="75">
        <v>3.213704E-3</v>
      </c>
      <c r="CA149" s="72">
        <v>0</v>
      </c>
      <c r="CG149" s="76"/>
      <c r="CH149" s="77"/>
      <c r="CI149" s="78"/>
      <c r="CJ149" s="79"/>
      <c r="CO149" s="77"/>
    </row>
    <row r="150" spans="1:93" s="72" customFormat="1" x14ac:dyDescent="0.3">
      <c r="A150" s="72">
        <v>363</v>
      </c>
      <c r="B150" s="72">
        <v>7</v>
      </c>
      <c r="D150" s="72" t="s">
        <v>22</v>
      </c>
      <c r="E150" s="73">
        <v>872757</v>
      </c>
      <c r="F150" s="73">
        <v>29332.45</v>
      </c>
      <c r="G150" s="73">
        <v>110959</v>
      </c>
      <c r="H150" s="73">
        <v>32032</v>
      </c>
      <c r="I150" s="73">
        <v>156424</v>
      </c>
      <c r="J150" s="73">
        <v>110317.4</v>
      </c>
      <c r="K150" s="73">
        <v>38101.333333333299</v>
      </c>
      <c r="L150" s="73">
        <v>76246.333333333299</v>
      </c>
      <c r="M150" s="73">
        <v>258962</v>
      </c>
      <c r="N150" s="73">
        <v>486443</v>
      </c>
      <c r="O150" s="73">
        <v>962760</v>
      </c>
      <c r="P150" s="73">
        <v>1813980</v>
      </c>
      <c r="Q150" s="73">
        <v>32496</v>
      </c>
      <c r="R150" s="73">
        <v>16577</v>
      </c>
      <c r="S150" s="73">
        <v>21715.87</v>
      </c>
      <c r="T150" s="73">
        <v>3160</v>
      </c>
      <c r="U150" s="73">
        <v>2212</v>
      </c>
      <c r="V150" s="73">
        <v>2442</v>
      </c>
      <c r="W150" s="73">
        <v>2838.77</v>
      </c>
      <c r="X150" s="73">
        <v>360.25</v>
      </c>
      <c r="Y150" s="73">
        <v>461066</v>
      </c>
      <c r="Z150" s="73">
        <v>603996.46</v>
      </c>
      <c r="AA150" s="73">
        <v>0</v>
      </c>
      <c r="AB150" s="73">
        <v>425</v>
      </c>
      <c r="AC150" s="73">
        <v>83000</v>
      </c>
      <c r="AD150" s="73">
        <v>2806969.8080000002</v>
      </c>
      <c r="AE150" s="73">
        <v>1239345.4080000001</v>
      </c>
      <c r="AF150" s="73">
        <v>19089.32</v>
      </c>
      <c r="AG150" s="73">
        <v>2016913.7014774301</v>
      </c>
      <c r="AH150" s="73">
        <v>26.2</v>
      </c>
      <c r="AI150" s="73">
        <v>163091</v>
      </c>
      <c r="AJ150" s="73">
        <v>1</v>
      </c>
      <c r="AK150" s="73">
        <v>0</v>
      </c>
      <c r="AL150" s="73">
        <v>209325</v>
      </c>
      <c r="AM150" s="73">
        <v>34773.599999999999</v>
      </c>
      <c r="AN150" s="73">
        <v>775</v>
      </c>
      <c r="AO150" s="73"/>
      <c r="AP150" s="73">
        <v>40383</v>
      </c>
      <c r="AQ150" s="73">
        <v>20</v>
      </c>
      <c r="AR150" s="73">
        <v>36304.925999999999</v>
      </c>
      <c r="AS150" s="74">
        <v>2337</v>
      </c>
      <c r="AT150" s="73">
        <v>5175</v>
      </c>
      <c r="AU150" s="73">
        <v>294728.15999999997</v>
      </c>
      <c r="AV150" s="73">
        <v>52329.24</v>
      </c>
      <c r="AW150" s="73">
        <v>4614.5175914314104</v>
      </c>
      <c r="AX150" s="73">
        <v>15509</v>
      </c>
      <c r="AY150" s="73">
        <v>9584</v>
      </c>
      <c r="AZ150" s="73">
        <v>9487.6666666666697</v>
      </c>
      <c r="BA150" s="73">
        <v>38145</v>
      </c>
      <c r="BB150" s="73">
        <v>8391</v>
      </c>
      <c r="BC150" s="73">
        <v>83266.417381238003</v>
      </c>
      <c r="BD150" s="73">
        <v>110.967</v>
      </c>
      <c r="BE150" s="73">
        <v>761798</v>
      </c>
      <c r="BF150" s="73">
        <v>67877</v>
      </c>
      <c r="BG150" s="73">
        <v>11050</v>
      </c>
      <c r="BH150" s="73">
        <v>31086</v>
      </c>
      <c r="BI150" s="73">
        <v>15901</v>
      </c>
      <c r="BJ150" s="73">
        <v>6613</v>
      </c>
      <c r="BK150" s="73">
        <v>12032.6852251088</v>
      </c>
      <c r="BL150" s="73">
        <v>5843.11405612212</v>
      </c>
      <c r="BM150" s="73">
        <v>2064.38671947183</v>
      </c>
      <c r="BN150" s="73">
        <v>22786.399000000001</v>
      </c>
      <c r="BO150" s="73">
        <v>11065.1551</v>
      </c>
      <c r="BP150" s="73">
        <v>3909.3467999999998</v>
      </c>
      <c r="BQ150" s="73">
        <v>713520</v>
      </c>
      <c r="BR150" s="73">
        <v>147581</v>
      </c>
      <c r="BS150" s="73">
        <v>0</v>
      </c>
      <c r="BT150" s="73">
        <v>4</v>
      </c>
      <c r="BU150" s="73">
        <v>2167</v>
      </c>
      <c r="BV150" s="73">
        <v>275</v>
      </c>
      <c r="BW150" s="73">
        <v>0</v>
      </c>
      <c r="BX150" s="73">
        <v>198950</v>
      </c>
      <c r="BY150" s="75">
        <v>0.21133982800000001</v>
      </c>
      <c r="BZ150" s="75">
        <v>0.14053195900000001</v>
      </c>
      <c r="CA150" s="72">
        <v>196621</v>
      </c>
      <c r="CG150" s="76"/>
      <c r="CH150" s="77"/>
      <c r="CI150" s="78"/>
      <c r="CJ150" s="79"/>
      <c r="CO150" s="77"/>
    </row>
    <row r="151" spans="1:93" s="72" customFormat="1" x14ac:dyDescent="0.3">
      <c r="A151" s="72">
        <v>370</v>
      </c>
      <c r="B151" s="72">
        <v>7</v>
      </c>
      <c r="D151" s="72" t="s">
        <v>33</v>
      </c>
      <c r="E151" s="73">
        <v>10022</v>
      </c>
      <c r="F151" s="73">
        <v>194.6</v>
      </c>
      <c r="G151" s="73">
        <v>2009</v>
      </c>
      <c r="H151" s="73">
        <v>628</v>
      </c>
      <c r="I151" s="73">
        <v>996</v>
      </c>
      <c r="J151" s="73">
        <v>581.1</v>
      </c>
      <c r="K151" s="73">
        <v>65</v>
      </c>
      <c r="L151" s="73">
        <v>591</v>
      </c>
      <c r="M151" s="73">
        <v>1075</v>
      </c>
      <c r="N151" s="73">
        <v>4250</v>
      </c>
      <c r="O151" s="73">
        <v>5380</v>
      </c>
      <c r="P151" s="73">
        <v>250</v>
      </c>
      <c r="Q151" s="73">
        <v>0</v>
      </c>
      <c r="R151" s="73">
        <v>7064</v>
      </c>
      <c r="S151" s="73">
        <v>8688.7199999999993</v>
      </c>
      <c r="T151" s="73">
        <v>143</v>
      </c>
      <c r="U151" s="73">
        <v>0</v>
      </c>
      <c r="V151" s="73">
        <v>101</v>
      </c>
      <c r="W151" s="73">
        <v>52.08</v>
      </c>
      <c r="X151" s="73">
        <v>72.569999999999993</v>
      </c>
      <c r="Y151" s="73">
        <v>4149</v>
      </c>
      <c r="Z151" s="73">
        <v>5144.76</v>
      </c>
      <c r="AA151" s="73">
        <v>0</v>
      </c>
      <c r="AB151" s="73">
        <v>0</v>
      </c>
      <c r="AC151" s="73">
        <v>0</v>
      </c>
      <c r="AD151" s="73">
        <v>2721.7440000000001</v>
      </c>
      <c r="AE151" s="73">
        <v>0</v>
      </c>
      <c r="AF151" s="73">
        <v>3813</v>
      </c>
      <c r="AG151" s="73">
        <v>6314.9029443596501</v>
      </c>
      <c r="AH151" s="73">
        <v>4.92</v>
      </c>
      <c r="AI151" s="73">
        <v>1452</v>
      </c>
      <c r="AJ151" s="73">
        <v>1</v>
      </c>
      <c r="AK151" s="73">
        <v>0</v>
      </c>
      <c r="AL151" s="73">
        <v>255</v>
      </c>
      <c r="AM151" s="73">
        <v>0</v>
      </c>
      <c r="AN151" s="73">
        <v>5</v>
      </c>
      <c r="AO151" s="73"/>
      <c r="AP151" s="73">
        <v>256</v>
      </c>
      <c r="AQ151" s="73">
        <v>4</v>
      </c>
      <c r="AR151" s="73">
        <v>154.80799999999999</v>
      </c>
      <c r="AS151" s="74">
        <v>16</v>
      </c>
      <c r="AT151" s="73">
        <v>9</v>
      </c>
      <c r="AU151" s="73">
        <v>3313.62</v>
      </c>
      <c r="AV151" s="73">
        <v>860.25</v>
      </c>
      <c r="AW151" s="73">
        <v>41.8160409885473</v>
      </c>
      <c r="AX151" s="73">
        <v>93</v>
      </c>
      <c r="AY151" s="73">
        <v>21.6666666666667</v>
      </c>
      <c r="AZ151" s="73">
        <v>16.6666666666667</v>
      </c>
      <c r="BA151" s="73">
        <v>526</v>
      </c>
      <c r="BB151" s="73">
        <v>207</v>
      </c>
      <c r="BC151" s="73">
        <v>1163.03726713172</v>
      </c>
      <c r="BD151" s="73">
        <v>0.05</v>
      </c>
      <c r="BE151" s="73">
        <v>8013</v>
      </c>
      <c r="BF151" s="73">
        <v>1156</v>
      </c>
      <c r="BG151" s="73">
        <v>225</v>
      </c>
      <c r="BH151" s="73">
        <v>199</v>
      </c>
      <c r="BI151" s="73">
        <v>205</v>
      </c>
      <c r="BJ151" s="73">
        <v>119</v>
      </c>
      <c r="BK151" s="73">
        <v>100.001301518438</v>
      </c>
      <c r="BL151" s="73">
        <v>59.104410701373801</v>
      </c>
      <c r="BM151" s="73">
        <v>23.389660159074499</v>
      </c>
      <c r="BN151" s="73">
        <v>223.62479999999999</v>
      </c>
      <c r="BO151" s="73">
        <v>132.1704</v>
      </c>
      <c r="BP151" s="73">
        <v>52.304400000000001</v>
      </c>
      <c r="BQ151" s="73">
        <v>26280</v>
      </c>
      <c r="BR151" s="73">
        <v>2092</v>
      </c>
      <c r="BS151" s="73">
        <v>60.299999999999699</v>
      </c>
      <c r="BT151" s="73">
        <v>2</v>
      </c>
      <c r="BU151" s="73">
        <v>42</v>
      </c>
      <c r="BV151" s="73">
        <v>59</v>
      </c>
      <c r="BW151" s="73">
        <v>0</v>
      </c>
      <c r="BX151" s="73">
        <v>0</v>
      </c>
      <c r="BY151" s="75">
        <v>1.7574999999999999E-4</v>
      </c>
      <c r="BZ151" s="75">
        <v>4.1353000000000002E-5</v>
      </c>
      <c r="CA151" s="72">
        <v>0</v>
      </c>
      <c r="CG151" s="76"/>
      <c r="CH151" s="77"/>
      <c r="CI151" s="78"/>
      <c r="CJ151" s="79"/>
      <c r="CO151" s="77"/>
    </row>
    <row r="152" spans="1:93" s="72" customFormat="1" x14ac:dyDescent="0.3">
      <c r="A152" s="72">
        <v>373</v>
      </c>
      <c r="B152" s="72">
        <v>7</v>
      </c>
      <c r="D152" s="72" t="s">
        <v>38</v>
      </c>
      <c r="E152" s="73">
        <v>29839</v>
      </c>
      <c r="F152" s="73">
        <v>524.29999999999995</v>
      </c>
      <c r="G152" s="73">
        <v>9716</v>
      </c>
      <c r="H152" s="73">
        <v>3279</v>
      </c>
      <c r="I152" s="73">
        <v>3944</v>
      </c>
      <c r="J152" s="73">
        <v>2097.9</v>
      </c>
      <c r="K152" s="73">
        <v>283.66666666666703</v>
      </c>
      <c r="L152" s="73">
        <v>1672.6666666666699</v>
      </c>
      <c r="M152" s="73">
        <v>5142</v>
      </c>
      <c r="N152" s="73">
        <v>14693</v>
      </c>
      <c r="O152" s="73">
        <v>25420</v>
      </c>
      <c r="P152" s="73">
        <v>7320</v>
      </c>
      <c r="Q152" s="73">
        <v>1507.2</v>
      </c>
      <c r="R152" s="73">
        <v>9863</v>
      </c>
      <c r="S152" s="73">
        <v>10158.89</v>
      </c>
      <c r="T152" s="73">
        <v>102</v>
      </c>
      <c r="U152" s="73">
        <v>2057</v>
      </c>
      <c r="V152" s="73">
        <v>216</v>
      </c>
      <c r="W152" s="73">
        <v>190.74</v>
      </c>
      <c r="X152" s="73">
        <v>29.87</v>
      </c>
      <c r="Y152" s="73">
        <v>18461</v>
      </c>
      <c r="Z152" s="73">
        <v>18830.22</v>
      </c>
      <c r="AA152" s="73">
        <v>0</v>
      </c>
      <c r="AB152" s="73">
        <v>0</v>
      </c>
      <c r="AC152" s="73">
        <v>0</v>
      </c>
      <c r="AD152" s="73">
        <v>15101.098</v>
      </c>
      <c r="AE152" s="73">
        <v>0</v>
      </c>
      <c r="AF152" s="73">
        <v>2309.2600000000002</v>
      </c>
      <c r="AG152" s="73">
        <v>6914.8027235323598</v>
      </c>
      <c r="AH152" s="73">
        <v>5.15</v>
      </c>
      <c r="AI152" s="73">
        <v>4466</v>
      </c>
      <c r="AJ152" s="73">
        <v>1</v>
      </c>
      <c r="AK152" s="73">
        <v>0</v>
      </c>
      <c r="AL152" s="73">
        <v>460</v>
      </c>
      <c r="AM152" s="73">
        <v>0</v>
      </c>
      <c r="AN152" s="73">
        <v>14</v>
      </c>
      <c r="AO152" s="73"/>
      <c r="AP152" s="73">
        <v>943</v>
      </c>
      <c r="AQ152" s="73">
        <v>5</v>
      </c>
      <c r="AR152" s="73">
        <v>408.67200000000003</v>
      </c>
      <c r="AS152" s="74">
        <v>26</v>
      </c>
      <c r="AT152" s="73">
        <v>51</v>
      </c>
      <c r="AU152" s="73">
        <v>11622.24</v>
      </c>
      <c r="AV152" s="73">
        <v>2129.54</v>
      </c>
      <c r="AW152" s="73">
        <v>83.661076810533999</v>
      </c>
      <c r="AX152" s="73">
        <v>351</v>
      </c>
      <c r="AY152" s="73">
        <v>72.3333333333333</v>
      </c>
      <c r="AZ152" s="73">
        <v>56</v>
      </c>
      <c r="BA152" s="73">
        <v>1389</v>
      </c>
      <c r="BB152" s="73">
        <v>461</v>
      </c>
      <c r="BC152" s="73">
        <v>5066.1990952158503</v>
      </c>
      <c r="BD152" s="73">
        <v>0.316</v>
      </c>
      <c r="BE152" s="73">
        <v>20123</v>
      </c>
      <c r="BF152" s="73">
        <v>5227</v>
      </c>
      <c r="BG152" s="73">
        <v>1210</v>
      </c>
      <c r="BH152" s="73">
        <v>1302</v>
      </c>
      <c r="BI152" s="73">
        <v>1124</v>
      </c>
      <c r="BJ152" s="73">
        <v>526</v>
      </c>
      <c r="BK152" s="73">
        <v>382.05621580629401</v>
      </c>
      <c r="BL152" s="73">
        <v>242.734109744867</v>
      </c>
      <c r="BM152" s="73">
        <v>86.934266832782598</v>
      </c>
      <c r="BN152" s="73">
        <v>1004.5656</v>
      </c>
      <c r="BO152" s="73">
        <v>638.23680000000002</v>
      </c>
      <c r="BP152" s="73">
        <v>228.58199999999999</v>
      </c>
      <c r="BQ152" s="73">
        <v>68335</v>
      </c>
      <c r="BR152" s="73">
        <v>4644</v>
      </c>
      <c r="BS152" s="73">
        <v>0</v>
      </c>
      <c r="BT152" s="73">
        <v>4</v>
      </c>
      <c r="BU152" s="73">
        <v>187</v>
      </c>
      <c r="BV152" s="73">
        <v>29</v>
      </c>
      <c r="BW152" s="73">
        <v>0</v>
      </c>
      <c r="BX152" s="73">
        <v>1819</v>
      </c>
      <c r="BY152" s="75">
        <v>6.1442699999999996E-4</v>
      </c>
      <c r="BZ152" s="75">
        <v>3.6347700000000002E-4</v>
      </c>
      <c r="CA152" s="72">
        <v>0</v>
      </c>
      <c r="CG152" s="76"/>
      <c r="CH152" s="77"/>
      <c r="CI152" s="78"/>
      <c r="CJ152" s="79"/>
      <c r="CO152" s="77"/>
    </row>
    <row r="153" spans="1:93" s="72" customFormat="1" x14ac:dyDescent="0.3">
      <c r="A153" s="72">
        <v>375</v>
      </c>
      <c r="B153" s="72">
        <v>7</v>
      </c>
      <c r="D153" s="72" t="s">
        <v>44</v>
      </c>
      <c r="E153" s="73">
        <v>41626</v>
      </c>
      <c r="F153" s="73">
        <v>717.15</v>
      </c>
      <c r="G153" s="73">
        <v>7605</v>
      </c>
      <c r="H153" s="73">
        <v>2361</v>
      </c>
      <c r="I153" s="73">
        <v>6359</v>
      </c>
      <c r="J153" s="73">
        <v>4401</v>
      </c>
      <c r="K153" s="73">
        <v>850.66666666666697</v>
      </c>
      <c r="L153" s="73">
        <v>3330.6666666666702</v>
      </c>
      <c r="M153" s="73">
        <v>7287</v>
      </c>
      <c r="N153" s="73">
        <v>19580</v>
      </c>
      <c r="O153" s="73">
        <v>39660</v>
      </c>
      <c r="P153" s="73">
        <v>21160</v>
      </c>
      <c r="Q153" s="73">
        <v>1135.2</v>
      </c>
      <c r="R153" s="73">
        <v>1837</v>
      </c>
      <c r="S153" s="73">
        <v>1892.11</v>
      </c>
      <c r="T153" s="73">
        <v>52</v>
      </c>
      <c r="U153" s="73">
        <v>120</v>
      </c>
      <c r="V153" s="73">
        <v>241</v>
      </c>
      <c r="W153" s="73">
        <v>197.88</v>
      </c>
      <c r="X153" s="73">
        <v>50.4</v>
      </c>
      <c r="Y153" s="73">
        <v>19580</v>
      </c>
      <c r="Z153" s="73">
        <v>19971.599999999999</v>
      </c>
      <c r="AA153" s="73">
        <v>0</v>
      </c>
      <c r="AB153" s="73">
        <v>0</v>
      </c>
      <c r="AC153" s="73">
        <v>0</v>
      </c>
      <c r="AD153" s="73">
        <v>53610.04</v>
      </c>
      <c r="AE153" s="73">
        <v>0</v>
      </c>
      <c r="AF153" s="73">
        <v>602.54999999999995</v>
      </c>
      <c r="AG153" s="73">
        <v>13913.308703017499</v>
      </c>
      <c r="AH153" s="73">
        <v>3.15</v>
      </c>
      <c r="AI153" s="73">
        <v>4700</v>
      </c>
      <c r="AJ153" s="73">
        <v>1</v>
      </c>
      <c r="AK153" s="73">
        <v>0</v>
      </c>
      <c r="AL153" s="73">
        <v>3820</v>
      </c>
      <c r="AM153" s="73">
        <v>0</v>
      </c>
      <c r="AN153" s="73">
        <v>24</v>
      </c>
      <c r="AO153" s="73"/>
      <c r="AP153" s="73">
        <v>1648</v>
      </c>
      <c r="AQ153" s="73">
        <v>3</v>
      </c>
      <c r="AR153" s="73">
        <v>1094.528</v>
      </c>
      <c r="AS153" s="74">
        <v>145</v>
      </c>
      <c r="AT153" s="73">
        <v>135</v>
      </c>
      <c r="AU153" s="73">
        <v>11824.64</v>
      </c>
      <c r="AV153" s="73">
        <v>2780.08</v>
      </c>
      <c r="AW153" s="73">
        <v>340.08486675639301</v>
      </c>
      <c r="AX153" s="73">
        <v>637</v>
      </c>
      <c r="AY153" s="73">
        <v>276.33333333333297</v>
      </c>
      <c r="AZ153" s="73">
        <v>243.333333333333</v>
      </c>
      <c r="BA153" s="73">
        <v>2480</v>
      </c>
      <c r="BB153" s="73">
        <v>617</v>
      </c>
      <c r="BC153" s="73">
        <v>6771.0790965611004</v>
      </c>
      <c r="BD153" s="73">
        <v>2.048</v>
      </c>
      <c r="BE153" s="73">
        <v>34021</v>
      </c>
      <c r="BF153" s="73">
        <v>4300</v>
      </c>
      <c r="BG153" s="73">
        <v>944</v>
      </c>
      <c r="BH153" s="73">
        <v>1143</v>
      </c>
      <c r="BI153" s="73">
        <v>905</v>
      </c>
      <c r="BJ153" s="73">
        <v>470</v>
      </c>
      <c r="BK153" s="73">
        <v>617.218896833504</v>
      </c>
      <c r="BL153" s="73">
        <v>376.71481103166502</v>
      </c>
      <c r="BM153" s="73">
        <v>147.224463738509</v>
      </c>
      <c r="BN153" s="73">
        <v>1381.5126</v>
      </c>
      <c r="BO153" s="73">
        <v>843.19560000000001</v>
      </c>
      <c r="BP153" s="73">
        <v>329.53050000000002</v>
      </c>
      <c r="BQ153" s="73">
        <v>0</v>
      </c>
      <c r="BR153" s="73">
        <v>8048</v>
      </c>
      <c r="BS153" s="73">
        <v>0</v>
      </c>
      <c r="BT153" s="73">
        <v>2</v>
      </c>
      <c r="BU153" s="73">
        <v>194</v>
      </c>
      <c r="BV153" s="73">
        <v>48</v>
      </c>
      <c r="BW153" s="73">
        <v>17</v>
      </c>
      <c r="BX153" s="73">
        <v>3506</v>
      </c>
      <c r="BY153" s="75">
        <v>1.089345E-3</v>
      </c>
      <c r="BZ153" s="75">
        <v>1.9743389999999999E-3</v>
      </c>
      <c r="CA153" s="72">
        <v>2217</v>
      </c>
      <c r="CG153" s="76"/>
      <c r="CH153" s="77"/>
      <c r="CI153" s="78"/>
      <c r="CJ153" s="79"/>
      <c r="CO153" s="77"/>
    </row>
    <row r="154" spans="1:93" s="72" customFormat="1" x14ac:dyDescent="0.3">
      <c r="A154" s="72">
        <v>376</v>
      </c>
      <c r="B154" s="72">
        <v>7</v>
      </c>
      <c r="D154" s="72" t="s">
        <v>46</v>
      </c>
      <c r="E154" s="73">
        <v>11540</v>
      </c>
      <c r="F154" s="73">
        <v>84.35</v>
      </c>
      <c r="G154" s="73">
        <v>2864</v>
      </c>
      <c r="H154" s="73">
        <v>885</v>
      </c>
      <c r="I154" s="73">
        <v>1062</v>
      </c>
      <c r="J154" s="73">
        <v>543.29999999999995</v>
      </c>
      <c r="K154" s="73">
        <v>95.6666666666667</v>
      </c>
      <c r="L154" s="73">
        <v>386.66666666666703</v>
      </c>
      <c r="M154" s="73">
        <v>1499</v>
      </c>
      <c r="N154" s="73">
        <v>5004</v>
      </c>
      <c r="O154" s="73">
        <v>7520</v>
      </c>
      <c r="P154" s="73">
        <v>580</v>
      </c>
      <c r="Q154" s="73">
        <v>0</v>
      </c>
      <c r="R154" s="73">
        <v>1102</v>
      </c>
      <c r="S154" s="73">
        <v>1102</v>
      </c>
      <c r="T154" s="73">
        <v>454</v>
      </c>
      <c r="U154" s="73">
        <v>0</v>
      </c>
      <c r="V154" s="73">
        <v>63</v>
      </c>
      <c r="W154" s="73">
        <v>61</v>
      </c>
      <c r="X154" s="73">
        <v>2</v>
      </c>
      <c r="Y154" s="73">
        <v>5187</v>
      </c>
      <c r="Z154" s="73">
        <v>5187</v>
      </c>
      <c r="AA154" s="73">
        <v>0</v>
      </c>
      <c r="AB154" s="73">
        <v>0</v>
      </c>
      <c r="AC154" s="73">
        <v>0</v>
      </c>
      <c r="AD154" s="73">
        <v>5607.1469999999999</v>
      </c>
      <c r="AE154" s="73">
        <v>0</v>
      </c>
      <c r="AF154" s="73">
        <v>393</v>
      </c>
      <c r="AG154" s="73">
        <v>2914.66580976864</v>
      </c>
      <c r="AH154" s="73">
        <v>3</v>
      </c>
      <c r="AI154" s="73">
        <v>1885</v>
      </c>
      <c r="AJ154" s="73">
        <v>1</v>
      </c>
      <c r="AK154" s="73">
        <v>0</v>
      </c>
      <c r="AL154" s="73">
        <v>600</v>
      </c>
      <c r="AM154" s="73">
        <v>0</v>
      </c>
      <c r="AN154" s="73">
        <v>6</v>
      </c>
      <c r="AO154" s="73"/>
      <c r="AP154" s="73">
        <v>323</v>
      </c>
      <c r="AQ154" s="73">
        <v>3</v>
      </c>
      <c r="AR154" s="73">
        <v>274.77600000000001</v>
      </c>
      <c r="AS154" s="74">
        <v>26</v>
      </c>
      <c r="AT154" s="73">
        <v>23</v>
      </c>
      <c r="AU154" s="73">
        <v>4795.68</v>
      </c>
      <c r="AV154" s="73">
        <v>1366.73</v>
      </c>
      <c r="AW154" s="73">
        <v>83.398203208556197</v>
      </c>
      <c r="AX154" s="73">
        <v>137</v>
      </c>
      <c r="AY154" s="73">
        <v>32.3333333333333</v>
      </c>
      <c r="AZ154" s="73">
        <v>18</v>
      </c>
      <c r="BA154" s="73">
        <v>291</v>
      </c>
      <c r="BB154" s="73">
        <v>49</v>
      </c>
      <c r="BC154" s="73">
        <v>1393.57707552223</v>
      </c>
      <c r="BD154" s="73">
        <v>5.1999999999999998E-2</v>
      </c>
      <c r="BE154" s="73">
        <v>8676</v>
      </c>
      <c r="BF154" s="73">
        <v>1741</v>
      </c>
      <c r="BG154" s="73">
        <v>238</v>
      </c>
      <c r="BH154" s="73">
        <v>409</v>
      </c>
      <c r="BI154" s="73">
        <v>294</v>
      </c>
      <c r="BJ154" s="73">
        <v>129</v>
      </c>
      <c r="BK154" s="73">
        <v>120.454019664546</v>
      </c>
      <c r="BL154" s="73">
        <v>63.369288606130702</v>
      </c>
      <c r="BM154" s="73">
        <v>16.968305378831701</v>
      </c>
      <c r="BN154" s="73">
        <v>115.80500000000001</v>
      </c>
      <c r="BO154" s="73">
        <v>60.923499999999997</v>
      </c>
      <c r="BP154" s="73">
        <v>16.313400000000001</v>
      </c>
      <c r="BQ154" s="73">
        <v>7924</v>
      </c>
      <c r="BR154" s="73">
        <v>2568</v>
      </c>
      <c r="BS154" s="73">
        <v>568.20000000000005</v>
      </c>
      <c r="BT154" s="73">
        <v>2</v>
      </c>
      <c r="BU154" s="73">
        <v>61</v>
      </c>
      <c r="BV154" s="73">
        <v>2</v>
      </c>
      <c r="BW154" s="73">
        <v>0</v>
      </c>
      <c r="BX154" s="73">
        <v>779</v>
      </c>
      <c r="BY154" s="75">
        <v>1.12701E-4</v>
      </c>
      <c r="BZ154" s="75">
        <v>5.1777000000000002E-5</v>
      </c>
      <c r="CA154" s="72">
        <v>0</v>
      </c>
      <c r="CG154" s="76"/>
      <c r="CH154" s="77"/>
      <c r="CI154" s="78"/>
      <c r="CJ154" s="79"/>
      <c r="CO154" s="77"/>
    </row>
    <row r="155" spans="1:93" s="72" customFormat="1" x14ac:dyDescent="0.3">
      <c r="A155" s="72">
        <v>377</v>
      </c>
      <c r="B155" s="72">
        <v>7</v>
      </c>
      <c r="D155" s="72" t="s">
        <v>47</v>
      </c>
      <c r="E155" s="73">
        <v>23571</v>
      </c>
      <c r="F155" s="73">
        <v>237.65</v>
      </c>
      <c r="G155" s="73">
        <v>6314</v>
      </c>
      <c r="H155" s="73">
        <v>2080</v>
      </c>
      <c r="I155" s="73">
        <v>1966</v>
      </c>
      <c r="J155" s="73">
        <v>910.2</v>
      </c>
      <c r="K155" s="73">
        <v>165</v>
      </c>
      <c r="L155" s="73">
        <v>854</v>
      </c>
      <c r="M155" s="73">
        <v>3074</v>
      </c>
      <c r="N155" s="73">
        <v>10461</v>
      </c>
      <c r="O155" s="73">
        <v>12950</v>
      </c>
      <c r="P155" s="73">
        <v>1010</v>
      </c>
      <c r="Q155" s="73">
        <v>1305.5999999999999</v>
      </c>
      <c r="R155" s="73">
        <v>3983</v>
      </c>
      <c r="S155" s="73">
        <v>3983</v>
      </c>
      <c r="T155" s="73">
        <v>79</v>
      </c>
      <c r="U155" s="73">
        <v>460</v>
      </c>
      <c r="V155" s="73">
        <v>120</v>
      </c>
      <c r="W155" s="73">
        <v>109</v>
      </c>
      <c r="X155" s="73">
        <v>10</v>
      </c>
      <c r="Y155" s="73">
        <v>10558</v>
      </c>
      <c r="Z155" s="73">
        <v>10558</v>
      </c>
      <c r="AA155" s="73">
        <v>0</v>
      </c>
      <c r="AB155" s="73">
        <v>0</v>
      </c>
      <c r="AC155" s="73">
        <v>0</v>
      </c>
      <c r="AD155" s="73">
        <v>11444.871999999999</v>
      </c>
      <c r="AE155" s="73">
        <v>0</v>
      </c>
      <c r="AF155" s="73">
        <v>1152</v>
      </c>
      <c r="AG155" s="73">
        <v>6684.8330871491899</v>
      </c>
      <c r="AH155" s="73">
        <v>5</v>
      </c>
      <c r="AI155" s="73">
        <v>3746</v>
      </c>
      <c r="AJ155" s="73">
        <v>1</v>
      </c>
      <c r="AK155" s="73">
        <v>0</v>
      </c>
      <c r="AL155" s="73">
        <v>510</v>
      </c>
      <c r="AM155" s="73">
        <v>0</v>
      </c>
      <c r="AN155" s="73">
        <v>6</v>
      </c>
      <c r="AO155" s="73"/>
      <c r="AP155" s="73">
        <v>621</v>
      </c>
      <c r="AQ155" s="73">
        <v>5</v>
      </c>
      <c r="AR155" s="73">
        <v>354.07600000000002</v>
      </c>
      <c r="AS155" s="74">
        <v>17</v>
      </c>
      <c r="AT155" s="73">
        <v>18</v>
      </c>
      <c r="AU155" s="73">
        <v>9472.0499999999993</v>
      </c>
      <c r="AV155" s="73">
        <v>2624.82</v>
      </c>
      <c r="AW155" s="73">
        <v>93.839040120912301</v>
      </c>
      <c r="AX155" s="73">
        <v>226</v>
      </c>
      <c r="AY155" s="73">
        <v>40.6666666666667</v>
      </c>
      <c r="AZ155" s="73">
        <v>28.6666666666667</v>
      </c>
      <c r="BA155" s="73">
        <v>689</v>
      </c>
      <c r="BB155" s="73">
        <v>185</v>
      </c>
      <c r="BC155" s="73">
        <v>3019.4239555745398</v>
      </c>
      <c r="BD155" s="73">
        <v>0.105</v>
      </c>
      <c r="BE155" s="73">
        <v>17257</v>
      </c>
      <c r="BF155" s="73">
        <v>3177</v>
      </c>
      <c r="BG155" s="73">
        <v>1057</v>
      </c>
      <c r="BH155" s="73">
        <v>646</v>
      </c>
      <c r="BI155" s="73">
        <v>621</v>
      </c>
      <c r="BJ155" s="73">
        <v>503</v>
      </c>
      <c r="BK155" s="73">
        <v>166.47056260655401</v>
      </c>
      <c r="BL155" s="73">
        <v>115.434533055503</v>
      </c>
      <c r="BM155" s="73">
        <v>56.898276188672099</v>
      </c>
      <c r="BN155" s="73">
        <v>110.4532</v>
      </c>
      <c r="BO155" s="73">
        <v>76.590800000000002</v>
      </c>
      <c r="BP155" s="73">
        <v>37.752000000000002</v>
      </c>
      <c r="BQ155" s="73">
        <v>61688</v>
      </c>
      <c r="BR155" s="73">
        <v>5207</v>
      </c>
      <c r="BS155" s="73">
        <v>0</v>
      </c>
      <c r="BT155" s="73">
        <v>3</v>
      </c>
      <c r="BU155" s="73">
        <v>109</v>
      </c>
      <c r="BV155" s="73">
        <v>10</v>
      </c>
      <c r="BW155" s="73">
        <v>0</v>
      </c>
      <c r="BX155" s="73">
        <v>2464</v>
      </c>
      <c r="BY155" s="75">
        <v>4.6462400000000002E-4</v>
      </c>
      <c r="BZ155" s="75">
        <v>1.53929E-4</v>
      </c>
      <c r="CA155" s="72">
        <v>0</v>
      </c>
      <c r="CG155" s="76"/>
      <c r="CH155" s="77"/>
      <c r="CI155" s="78"/>
      <c r="CJ155" s="79"/>
      <c r="CO155" s="77"/>
    </row>
    <row r="156" spans="1:93" s="72" customFormat="1" x14ac:dyDescent="0.3">
      <c r="A156" s="72">
        <v>383</v>
      </c>
      <c r="B156" s="72">
        <v>7</v>
      </c>
      <c r="D156" s="72" t="s">
        <v>64</v>
      </c>
      <c r="E156" s="73">
        <v>35986</v>
      </c>
      <c r="F156" s="73">
        <v>339.85</v>
      </c>
      <c r="G156" s="73">
        <v>8985</v>
      </c>
      <c r="H156" s="73">
        <v>3014</v>
      </c>
      <c r="I156" s="73">
        <v>3695</v>
      </c>
      <c r="J156" s="73">
        <v>2049.4</v>
      </c>
      <c r="K156" s="73">
        <v>308.33333333333297</v>
      </c>
      <c r="L156" s="73">
        <v>1705.3333333333301</v>
      </c>
      <c r="M156" s="73">
        <v>5199</v>
      </c>
      <c r="N156" s="73">
        <v>16292</v>
      </c>
      <c r="O156" s="73">
        <v>30980</v>
      </c>
      <c r="P156" s="73">
        <v>8480</v>
      </c>
      <c r="Q156" s="73">
        <v>2708</v>
      </c>
      <c r="R156" s="73">
        <v>4955</v>
      </c>
      <c r="S156" s="73">
        <v>5054.1000000000004</v>
      </c>
      <c r="T156" s="73">
        <v>567</v>
      </c>
      <c r="U156" s="73">
        <v>518</v>
      </c>
      <c r="V156" s="73">
        <v>191</v>
      </c>
      <c r="W156" s="73">
        <v>172.71</v>
      </c>
      <c r="X156" s="73">
        <v>20.399999999999999</v>
      </c>
      <c r="Y156" s="73">
        <v>16456</v>
      </c>
      <c r="Z156" s="73">
        <v>16620.560000000001</v>
      </c>
      <c r="AA156" s="73">
        <v>0</v>
      </c>
      <c r="AB156" s="73">
        <v>0</v>
      </c>
      <c r="AC156" s="73">
        <v>0</v>
      </c>
      <c r="AD156" s="73">
        <v>22215.599999999999</v>
      </c>
      <c r="AE156" s="73">
        <v>0</v>
      </c>
      <c r="AF156" s="73">
        <v>1982.88</v>
      </c>
      <c r="AG156" s="73">
        <v>17096.543252444801</v>
      </c>
      <c r="AH156" s="73">
        <v>7.14</v>
      </c>
      <c r="AI156" s="73">
        <v>4266</v>
      </c>
      <c r="AJ156" s="73">
        <v>1</v>
      </c>
      <c r="AK156" s="73">
        <v>0</v>
      </c>
      <c r="AL156" s="73">
        <v>680</v>
      </c>
      <c r="AM156" s="73">
        <v>0</v>
      </c>
      <c r="AN156" s="73">
        <v>15</v>
      </c>
      <c r="AO156" s="73"/>
      <c r="AP156" s="73">
        <v>945</v>
      </c>
      <c r="AQ156" s="73">
        <v>7</v>
      </c>
      <c r="AR156" s="73">
        <v>401.01400000000001</v>
      </c>
      <c r="AS156" s="74">
        <v>20</v>
      </c>
      <c r="AT156" s="73">
        <v>34</v>
      </c>
      <c r="AU156" s="73">
        <v>13095.74</v>
      </c>
      <c r="AV156" s="73">
        <v>3006.12</v>
      </c>
      <c r="AW156" s="73">
        <v>148.138061459667</v>
      </c>
      <c r="AX156" s="73">
        <v>394</v>
      </c>
      <c r="AY156" s="73">
        <v>91.3333333333333</v>
      </c>
      <c r="AZ156" s="73">
        <v>62.3333333333333</v>
      </c>
      <c r="BA156" s="73">
        <v>1397</v>
      </c>
      <c r="BB156" s="73">
        <v>377</v>
      </c>
      <c r="BC156" s="73">
        <v>5148.9797316336799</v>
      </c>
      <c r="BD156" s="73">
        <v>0.224</v>
      </c>
      <c r="BE156" s="73">
        <v>27001</v>
      </c>
      <c r="BF156" s="73">
        <v>4825</v>
      </c>
      <c r="BG156" s="73">
        <v>1146</v>
      </c>
      <c r="BH156" s="73">
        <v>995</v>
      </c>
      <c r="BI156" s="73">
        <v>976</v>
      </c>
      <c r="BJ156" s="73">
        <v>538</v>
      </c>
      <c r="BK156" s="73">
        <v>367.01396451142398</v>
      </c>
      <c r="BL156" s="73">
        <v>253.68423675255201</v>
      </c>
      <c r="BM156" s="73">
        <v>96.890690325717102</v>
      </c>
      <c r="BN156" s="73">
        <v>914.45410000000004</v>
      </c>
      <c r="BO156" s="73">
        <v>632.08109999999999</v>
      </c>
      <c r="BP156" s="73">
        <v>241.4134</v>
      </c>
      <c r="BQ156" s="73">
        <v>19266</v>
      </c>
      <c r="BR156" s="73">
        <v>6574</v>
      </c>
      <c r="BS156" s="73">
        <v>0</v>
      </c>
      <c r="BT156" s="73">
        <v>3</v>
      </c>
      <c r="BU156" s="73">
        <v>171</v>
      </c>
      <c r="BV156" s="73">
        <v>20</v>
      </c>
      <c r="BW156" s="73">
        <v>0</v>
      </c>
      <c r="BX156" s="73">
        <v>0</v>
      </c>
      <c r="BY156" s="75">
        <v>2.6911300000000002E-4</v>
      </c>
      <c r="BZ156" s="75">
        <v>2.25453E-4</v>
      </c>
      <c r="CA156" s="72">
        <v>0</v>
      </c>
      <c r="CG156" s="76"/>
      <c r="CH156" s="77"/>
      <c r="CI156" s="78"/>
      <c r="CJ156" s="79"/>
      <c r="CO156" s="77"/>
    </row>
    <row r="157" spans="1:93" s="72" customFormat="1" x14ac:dyDescent="0.3">
      <c r="A157" s="72">
        <v>400</v>
      </c>
      <c r="B157" s="72">
        <v>7</v>
      </c>
      <c r="D157" s="72" t="s">
        <v>76</v>
      </c>
      <c r="E157" s="73">
        <v>56296</v>
      </c>
      <c r="F157" s="73">
        <v>847.7</v>
      </c>
      <c r="G157" s="73">
        <v>12859</v>
      </c>
      <c r="H157" s="73">
        <v>4014</v>
      </c>
      <c r="I157" s="73">
        <v>9588</v>
      </c>
      <c r="J157" s="73">
        <v>6550.4</v>
      </c>
      <c r="K157" s="73">
        <v>1540.6666666666699</v>
      </c>
      <c r="L157" s="73">
        <v>5880.6666666666697</v>
      </c>
      <c r="M157" s="73">
        <v>11030</v>
      </c>
      <c r="N157" s="73">
        <v>28791</v>
      </c>
      <c r="O157" s="73">
        <v>59930</v>
      </c>
      <c r="P157" s="73">
        <v>56490</v>
      </c>
      <c r="Q157" s="73">
        <v>1841.6</v>
      </c>
      <c r="R157" s="73">
        <v>4497</v>
      </c>
      <c r="S157" s="73">
        <v>4991.67</v>
      </c>
      <c r="T157" s="73">
        <v>345</v>
      </c>
      <c r="U157" s="73">
        <v>10000</v>
      </c>
      <c r="V157" s="73">
        <v>335</v>
      </c>
      <c r="W157" s="73">
        <v>309.56</v>
      </c>
      <c r="X157" s="73">
        <v>57.63</v>
      </c>
      <c r="Y157" s="73">
        <v>30376</v>
      </c>
      <c r="Z157" s="73">
        <v>33109.839999999997</v>
      </c>
      <c r="AA157" s="73">
        <v>0</v>
      </c>
      <c r="AB157" s="73">
        <v>0</v>
      </c>
      <c r="AC157" s="73">
        <v>0</v>
      </c>
      <c r="AD157" s="73">
        <v>51396.192000000003</v>
      </c>
      <c r="AE157" s="73">
        <v>0</v>
      </c>
      <c r="AF157" s="73">
        <v>3050.28</v>
      </c>
      <c r="AG157" s="73">
        <v>50383.176009913303</v>
      </c>
      <c r="AH157" s="73">
        <v>5.65</v>
      </c>
      <c r="AI157" s="73">
        <v>3937</v>
      </c>
      <c r="AJ157" s="73">
        <v>1</v>
      </c>
      <c r="AK157" s="73">
        <v>0</v>
      </c>
      <c r="AL157" s="73">
        <v>3135</v>
      </c>
      <c r="AM157" s="73">
        <v>0</v>
      </c>
      <c r="AN157" s="73">
        <v>41</v>
      </c>
      <c r="AO157" s="73"/>
      <c r="AP157" s="73">
        <v>2392</v>
      </c>
      <c r="AQ157" s="73">
        <v>5</v>
      </c>
      <c r="AR157" s="73">
        <v>1800.354</v>
      </c>
      <c r="AS157" s="74">
        <v>386</v>
      </c>
      <c r="AT157" s="73">
        <v>201</v>
      </c>
      <c r="AU157" s="73">
        <v>15700.02</v>
      </c>
      <c r="AV157" s="73">
        <v>2999.8</v>
      </c>
      <c r="AW157" s="73">
        <v>340.97610858491697</v>
      </c>
      <c r="AX157" s="73">
        <v>884</v>
      </c>
      <c r="AY157" s="73">
        <v>421</v>
      </c>
      <c r="AZ157" s="73">
        <v>444.33333333333297</v>
      </c>
      <c r="BA157" s="73">
        <v>4340</v>
      </c>
      <c r="BB157" s="73">
        <v>1578</v>
      </c>
      <c r="BC157" s="73">
        <v>11176.9084583843</v>
      </c>
      <c r="BD157" s="73">
        <v>4.4269999999999996</v>
      </c>
      <c r="BE157" s="73">
        <v>43437</v>
      </c>
      <c r="BF157" s="73">
        <v>7489</v>
      </c>
      <c r="BG157" s="73">
        <v>1356</v>
      </c>
      <c r="BH157" s="73">
        <v>1975</v>
      </c>
      <c r="BI157" s="73">
        <v>1427</v>
      </c>
      <c r="BJ157" s="73">
        <v>715</v>
      </c>
      <c r="BK157" s="73">
        <v>1017.62370292336</v>
      </c>
      <c r="BL157" s="73">
        <v>587.62970766394506</v>
      </c>
      <c r="BM157" s="73">
        <v>197.74548327627099</v>
      </c>
      <c r="BN157" s="73">
        <v>2589.3153000000002</v>
      </c>
      <c r="BO157" s="73">
        <v>1495.2075</v>
      </c>
      <c r="BP157" s="73">
        <v>503.15789999999998</v>
      </c>
      <c r="BQ157" s="73">
        <v>243201</v>
      </c>
      <c r="BR157" s="73">
        <v>9838</v>
      </c>
      <c r="BS157" s="73">
        <v>0</v>
      </c>
      <c r="BT157" s="73">
        <v>2</v>
      </c>
      <c r="BU157" s="73">
        <v>284</v>
      </c>
      <c r="BV157" s="73">
        <v>51</v>
      </c>
      <c r="BW157" s="73">
        <v>0</v>
      </c>
      <c r="BX157" s="73">
        <v>7694</v>
      </c>
      <c r="BY157" s="75">
        <v>1.566914E-3</v>
      </c>
      <c r="BZ157" s="75">
        <v>2.4964900000000001E-3</v>
      </c>
      <c r="CA157" s="72">
        <v>0</v>
      </c>
      <c r="CG157" s="76"/>
      <c r="CH157" s="77"/>
      <c r="CI157" s="78"/>
      <c r="CJ157" s="79"/>
      <c r="CO157" s="77"/>
    </row>
    <row r="158" spans="1:93" s="72" customFormat="1" x14ac:dyDescent="0.3">
      <c r="A158" s="72">
        <v>384</v>
      </c>
      <c r="B158" s="72">
        <v>7</v>
      </c>
      <c r="D158" s="72" t="s">
        <v>79</v>
      </c>
      <c r="E158" s="73">
        <v>30780</v>
      </c>
      <c r="F158" s="73">
        <v>465.15</v>
      </c>
      <c r="G158" s="73">
        <v>4691</v>
      </c>
      <c r="H158" s="73">
        <v>1432</v>
      </c>
      <c r="I158" s="73">
        <v>4046</v>
      </c>
      <c r="J158" s="73">
        <v>2432.5</v>
      </c>
      <c r="K158" s="73">
        <v>406.66666666666703</v>
      </c>
      <c r="L158" s="73">
        <v>1538.6666666666699</v>
      </c>
      <c r="M158" s="73">
        <v>7456</v>
      </c>
      <c r="N158" s="73">
        <v>15910</v>
      </c>
      <c r="O158" s="73">
        <v>23950</v>
      </c>
      <c r="P158" s="73">
        <v>4550</v>
      </c>
      <c r="Q158" s="73">
        <v>0</v>
      </c>
      <c r="R158" s="73">
        <v>1187</v>
      </c>
      <c r="S158" s="73">
        <v>1911.07</v>
      </c>
      <c r="T158" s="73">
        <v>106</v>
      </c>
      <c r="U158" s="73">
        <v>110</v>
      </c>
      <c r="V158" s="73">
        <v>99</v>
      </c>
      <c r="W158" s="73">
        <v>147.84</v>
      </c>
      <c r="X158" s="73">
        <v>6.68</v>
      </c>
      <c r="Y158" s="73">
        <v>16135</v>
      </c>
      <c r="Z158" s="73">
        <v>24847.9</v>
      </c>
      <c r="AA158" s="73">
        <v>0</v>
      </c>
      <c r="AB158" s="73">
        <v>0</v>
      </c>
      <c r="AC158" s="73">
        <v>0</v>
      </c>
      <c r="AD158" s="73">
        <v>44726.22</v>
      </c>
      <c r="AE158" s="73">
        <v>0</v>
      </c>
      <c r="AF158" s="73">
        <v>1548.82</v>
      </c>
      <c r="AG158" s="73">
        <v>108463.19721577701</v>
      </c>
      <c r="AH158" s="73">
        <v>1.67</v>
      </c>
      <c r="AI158" s="73">
        <v>3653</v>
      </c>
      <c r="AJ158" s="73">
        <v>1</v>
      </c>
      <c r="AK158" s="73">
        <v>0</v>
      </c>
      <c r="AL158" s="73">
        <v>5395</v>
      </c>
      <c r="AM158" s="73">
        <v>0</v>
      </c>
      <c r="AN158" s="73">
        <v>12</v>
      </c>
      <c r="AO158" s="73"/>
      <c r="AP158" s="73">
        <v>1294</v>
      </c>
      <c r="AQ158" s="73">
        <v>1</v>
      </c>
      <c r="AR158" s="73">
        <v>862.57500000000005</v>
      </c>
      <c r="AS158" s="74">
        <v>53</v>
      </c>
      <c r="AT158" s="73">
        <v>70</v>
      </c>
      <c r="AU158" s="73">
        <v>9384</v>
      </c>
      <c r="AV158" s="73">
        <v>2182.12</v>
      </c>
      <c r="AW158" s="73">
        <v>91.351684164479394</v>
      </c>
      <c r="AX158" s="73">
        <v>484</v>
      </c>
      <c r="AY158" s="73">
        <v>137.333333333333</v>
      </c>
      <c r="AZ158" s="73">
        <v>120.666666666667</v>
      </c>
      <c r="BA158" s="73">
        <v>1132</v>
      </c>
      <c r="BB158" s="73">
        <v>237</v>
      </c>
      <c r="BC158" s="73">
        <v>3406.8007398273699</v>
      </c>
      <c r="BD158" s="73">
        <v>0.46400000000000002</v>
      </c>
      <c r="BE158" s="73">
        <v>26089</v>
      </c>
      <c r="BF158" s="73">
        <v>2691</v>
      </c>
      <c r="BG158" s="73">
        <v>568</v>
      </c>
      <c r="BH158" s="73">
        <v>747</v>
      </c>
      <c r="BI158" s="73">
        <v>529</v>
      </c>
      <c r="BJ158" s="73">
        <v>295</v>
      </c>
      <c r="BK158" s="73">
        <v>261.265726681128</v>
      </c>
      <c r="BL158" s="73">
        <v>150.30694143167</v>
      </c>
      <c r="BM158" s="73">
        <v>62.263557483730999</v>
      </c>
      <c r="BN158" s="73">
        <v>725.60709999999995</v>
      </c>
      <c r="BO158" s="73">
        <v>417.44389999999999</v>
      </c>
      <c r="BP158" s="73">
        <v>172.92310000000001</v>
      </c>
      <c r="BQ158" s="73">
        <v>0</v>
      </c>
      <c r="BR158" s="73">
        <v>5425</v>
      </c>
      <c r="BS158" s="73">
        <v>54.799999999999301</v>
      </c>
      <c r="BT158" s="73">
        <v>1</v>
      </c>
      <c r="BU158" s="73">
        <v>96</v>
      </c>
      <c r="BV158" s="73">
        <v>4</v>
      </c>
      <c r="BW158" s="73">
        <v>0</v>
      </c>
      <c r="BX158" s="73">
        <v>763</v>
      </c>
      <c r="BY158" s="75">
        <v>1.0310399999999999E-4</v>
      </c>
      <c r="BZ158" s="75">
        <v>5.8070099999999998E-4</v>
      </c>
      <c r="CA158" s="72">
        <v>0</v>
      </c>
      <c r="CG158" s="76"/>
      <c r="CH158" s="77"/>
      <c r="CI158" s="78"/>
      <c r="CJ158" s="79"/>
      <c r="CO158" s="77"/>
    </row>
    <row r="159" spans="1:93" s="72" customFormat="1" x14ac:dyDescent="0.3">
      <c r="A159" s="72">
        <v>498</v>
      </c>
      <c r="B159" s="72">
        <v>7</v>
      </c>
      <c r="D159" s="72" t="s">
        <v>85</v>
      </c>
      <c r="E159" s="73">
        <v>19719</v>
      </c>
      <c r="F159" s="73">
        <v>200.9</v>
      </c>
      <c r="G159" s="73">
        <v>4252</v>
      </c>
      <c r="H159" s="73">
        <v>1275</v>
      </c>
      <c r="I159" s="73">
        <v>2173</v>
      </c>
      <c r="J159" s="73">
        <v>1316.6</v>
      </c>
      <c r="K159" s="73">
        <v>158.333333333333</v>
      </c>
      <c r="L159" s="73">
        <v>1101.3333333333301</v>
      </c>
      <c r="M159" s="73">
        <v>2286</v>
      </c>
      <c r="N159" s="73">
        <v>8404</v>
      </c>
      <c r="O159" s="73">
        <v>15180</v>
      </c>
      <c r="P159" s="73">
        <v>2110</v>
      </c>
      <c r="Q159" s="73">
        <v>0</v>
      </c>
      <c r="R159" s="73">
        <v>5887</v>
      </c>
      <c r="S159" s="73">
        <v>7299.88</v>
      </c>
      <c r="T159" s="73">
        <v>67</v>
      </c>
      <c r="U159" s="73">
        <v>2105</v>
      </c>
      <c r="V159" s="73">
        <v>174</v>
      </c>
      <c r="W159" s="73">
        <v>141.57</v>
      </c>
      <c r="X159" s="73">
        <v>71.25</v>
      </c>
      <c r="Y159" s="73">
        <v>8564</v>
      </c>
      <c r="Z159" s="73">
        <v>10362.44</v>
      </c>
      <c r="AA159" s="73">
        <v>0</v>
      </c>
      <c r="AB159" s="73">
        <v>0</v>
      </c>
      <c r="AC159" s="73">
        <v>0</v>
      </c>
      <c r="AD159" s="73">
        <v>4316.2560000000003</v>
      </c>
      <c r="AE159" s="73">
        <v>0</v>
      </c>
      <c r="AF159" s="73">
        <v>2806.12</v>
      </c>
      <c r="AG159" s="73">
        <v>12726.802895532401</v>
      </c>
      <c r="AH159" s="73">
        <v>15</v>
      </c>
      <c r="AI159" s="73">
        <v>2396</v>
      </c>
      <c r="AJ159" s="73">
        <v>1</v>
      </c>
      <c r="AK159" s="73">
        <v>0</v>
      </c>
      <c r="AL159" s="73">
        <v>385</v>
      </c>
      <c r="AM159" s="73">
        <v>0</v>
      </c>
      <c r="AN159" s="73">
        <v>17</v>
      </c>
      <c r="AO159" s="73"/>
      <c r="AP159" s="73">
        <v>514</v>
      </c>
      <c r="AQ159" s="73">
        <v>12</v>
      </c>
      <c r="AR159" s="73">
        <v>295.57499999999999</v>
      </c>
      <c r="AS159" s="74">
        <v>36</v>
      </c>
      <c r="AT159" s="73">
        <v>23</v>
      </c>
      <c r="AU159" s="73">
        <v>5904.72</v>
      </c>
      <c r="AV159" s="73">
        <v>1509.46</v>
      </c>
      <c r="AW159" s="73">
        <v>96.608310793238005</v>
      </c>
      <c r="AX159" s="73">
        <v>229</v>
      </c>
      <c r="AY159" s="73">
        <v>68</v>
      </c>
      <c r="AZ159" s="73">
        <v>49.3333333333333</v>
      </c>
      <c r="BA159" s="73">
        <v>943</v>
      </c>
      <c r="BB159" s="73">
        <v>281</v>
      </c>
      <c r="BC159" s="73">
        <v>2148.6535612593798</v>
      </c>
      <c r="BD159" s="73">
        <v>0.155</v>
      </c>
      <c r="BE159" s="73">
        <v>15467</v>
      </c>
      <c r="BF159" s="73">
        <v>2592</v>
      </c>
      <c r="BG159" s="73">
        <v>385</v>
      </c>
      <c r="BH159" s="73">
        <v>463</v>
      </c>
      <c r="BI159" s="73">
        <v>335</v>
      </c>
      <c r="BJ159" s="73">
        <v>188</v>
      </c>
      <c r="BK159" s="73">
        <v>241.366417561887</v>
      </c>
      <c r="BL159" s="73">
        <v>127.908827650631</v>
      </c>
      <c r="BM159" s="73">
        <v>38.895352638953803</v>
      </c>
      <c r="BN159" s="73">
        <v>645.74099999999999</v>
      </c>
      <c r="BO159" s="73">
        <v>342.20159999999998</v>
      </c>
      <c r="BP159" s="73">
        <v>104.05889999999999</v>
      </c>
      <c r="BQ159" s="73">
        <v>8395</v>
      </c>
      <c r="BR159" s="73">
        <v>3941</v>
      </c>
      <c r="BS159" s="73">
        <v>0</v>
      </c>
      <c r="BT159" s="73">
        <v>3</v>
      </c>
      <c r="BU159" s="73">
        <v>117</v>
      </c>
      <c r="BV159" s="73">
        <v>57</v>
      </c>
      <c r="BW159" s="73">
        <v>0</v>
      </c>
      <c r="BX159" s="73">
        <v>596</v>
      </c>
      <c r="BY159" s="75">
        <v>1.7064200000000001E-4</v>
      </c>
      <c r="BZ159" s="75">
        <v>5.5639E-5</v>
      </c>
      <c r="CA159" s="72">
        <v>0</v>
      </c>
      <c r="CG159" s="76"/>
      <c r="CH159" s="77"/>
      <c r="CI159" s="78"/>
      <c r="CJ159" s="79"/>
      <c r="CO159" s="77"/>
    </row>
    <row r="160" spans="1:93" s="72" customFormat="1" x14ac:dyDescent="0.3">
      <c r="A160" s="72">
        <v>385</v>
      </c>
      <c r="B160" s="72">
        <v>7</v>
      </c>
      <c r="D160" s="72" t="s">
        <v>91</v>
      </c>
      <c r="E160" s="73">
        <v>36197</v>
      </c>
      <c r="F160" s="73">
        <v>471.8</v>
      </c>
      <c r="G160" s="73">
        <v>7665</v>
      </c>
      <c r="H160" s="73">
        <v>2452</v>
      </c>
      <c r="I160" s="73">
        <v>3717</v>
      </c>
      <c r="J160" s="73">
        <v>2142.6999999999998</v>
      </c>
      <c r="K160" s="73">
        <v>275.33333333333297</v>
      </c>
      <c r="L160" s="73">
        <v>1818.3333333333301</v>
      </c>
      <c r="M160" s="73">
        <v>4189</v>
      </c>
      <c r="N160" s="73">
        <v>15160</v>
      </c>
      <c r="O160" s="73">
        <v>31160</v>
      </c>
      <c r="P160" s="73">
        <v>11470</v>
      </c>
      <c r="Q160" s="73">
        <v>1374.4</v>
      </c>
      <c r="R160" s="73">
        <v>5437</v>
      </c>
      <c r="S160" s="73">
        <v>7557.43</v>
      </c>
      <c r="T160" s="73">
        <v>301</v>
      </c>
      <c r="U160" s="73">
        <v>2262</v>
      </c>
      <c r="V160" s="73">
        <v>205</v>
      </c>
      <c r="W160" s="73">
        <v>251.34</v>
      </c>
      <c r="X160" s="73">
        <v>38.36</v>
      </c>
      <c r="Y160" s="73">
        <v>15743</v>
      </c>
      <c r="Z160" s="73">
        <v>22355.06</v>
      </c>
      <c r="AA160" s="73">
        <v>0</v>
      </c>
      <c r="AB160" s="73">
        <v>0</v>
      </c>
      <c r="AC160" s="73">
        <v>8100</v>
      </c>
      <c r="AD160" s="73">
        <v>20544.615000000002</v>
      </c>
      <c r="AE160" s="73">
        <v>0</v>
      </c>
      <c r="AF160" s="73">
        <v>7638.05</v>
      </c>
      <c r="AG160" s="73">
        <v>139761.613170094</v>
      </c>
      <c r="AH160" s="73">
        <v>16.440000000000001</v>
      </c>
      <c r="AI160" s="73">
        <v>5026</v>
      </c>
      <c r="AJ160" s="73">
        <v>1</v>
      </c>
      <c r="AK160" s="73">
        <v>0</v>
      </c>
      <c r="AL160" s="73">
        <v>960</v>
      </c>
      <c r="AM160" s="73">
        <v>0</v>
      </c>
      <c r="AN160" s="73">
        <v>20</v>
      </c>
      <c r="AO160" s="73"/>
      <c r="AP160" s="73">
        <v>869</v>
      </c>
      <c r="AQ160" s="73">
        <v>12</v>
      </c>
      <c r="AR160" s="73">
        <v>402.584</v>
      </c>
      <c r="AS160" s="74">
        <v>228</v>
      </c>
      <c r="AT160" s="73">
        <v>92</v>
      </c>
      <c r="AU160" s="73">
        <v>11586.12</v>
      </c>
      <c r="AV160" s="73">
        <v>3222.4</v>
      </c>
      <c r="AW160" s="73">
        <v>126.36216232464901</v>
      </c>
      <c r="AX160" s="73">
        <v>342</v>
      </c>
      <c r="AY160" s="73">
        <v>98.6666666666667</v>
      </c>
      <c r="AZ160" s="73">
        <v>59.6666666666667</v>
      </c>
      <c r="BA160" s="73">
        <v>1543</v>
      </c>
      <c r="BB160" s="73">
        <v>279</v>
      </c>
      <c r="BC160" s="73">
        <v>5073.8569943765797</v>
      </c>
      <c r="BD160" s="73">
        <v>0.183</v>
      </c>
      <c r="BE160" s="73">
        <v>28532</v>
      </c>
      <c r="BF160" s="73">
        <v>4642</v>
      </c>
      <c r="BG160" s="73">
        <v>571</v>
      </c>
      <c r="BH160" s="73">
        <v>878</v>
      </c>
      <c r="BI160" s="73">
        <v>782</v>
      </c>
      <c r="BJ160" s="73">
        <v>299</v>
      </c>
      <c r="BK160" s="73">
        <v>390.07674522009802</v>
      </c>
      <c r="BL160" s="73">
        <v>220.62610048910599</v>
      </c>
      <c r="BM160" s="73">
        <v>54.9863939528679</v>
      </c>
      <c r="BN160" s="73">
        <v>1021.4424</v>
      </c>
      <c r="BO160" s="73">
        <v>577.72439999999995</v>
      </c>
      <c r="BP160" s="73">
        <v>143.98560000000001</v>
      </c>
      <c r="BQ160" s="73">
        <v>12316</v>
      </c>
      <c r="BR160" s="73">
        <v>7189</v>
      </c>
      <c r="BS160" s="73">
        <v>0</v>
      </c>
      <c r="BT160" s="73">
        <v>2</v>
      </c>
      <c r="BU160" s="73">
        <v>177</v>
      </c>
      <c r="BV160" s="73">
        <v>28</v>
      </c>
      <c r="BW160" s="73">
        <v>31</v>
      </c>
      <c r="BX160" s="73">
        <v>1933</v>
      </c>
      <c r="BY160" s="75">
        <v>3.7418899999999998E-4</v>
      </c>
      <c r="BZ160" s="75">
        <v>1.5284900000000001E-4</v>
      </c>
      <c r="CA160" s="72">
        <v>950</v>
      </c>
      <c r="CG160" s="76"/>
      <c r="CH160" s="77"/>
      <c r="CI160" s="78"/>
      <c r="CJ160" s="79"/>
      <c r="CO160" s="77"/>
    </row>
    <row r="161" spans="1:93" s="72" customFormat="1" x14ac:dyDescent="0.3">
      <c r="A161" s="72">
        <v>388</v>
      </c>
      <c r="B161" s="72">
        <v>7</v>
      </c>
      <c r="D161" s="72" t="s">
        <v>100</v>
      </c>
      <c r="E161" s="73">
        <v>18591</v>
      </c>
      <c r="F161" s="73">
        <v>284.55</v>
      </c>
      <c r="G161" s="73">
        <v>4085</v>
      </c>
      <c r="H161" s="73">
        <v>1245</v>
      </c>
      <c r="I161" s="73">
        <v>2988</v>
      </c>
      <c r="J161" s="73">
        <v>2089.3000000000002</v>
      </c>
      <c r="K161" s="73">
        <v>322.66666666666703</v>
      </c>
      <c r="L161" s="73">
        <v>1595.6666666666699</v>
      </c>
      <c r="M161" s="73">
        <v>3248</v>
      </c>
      <c r="N161" s="73">
        <v>8897</v>
      </c>
      <c r="O161" s="73">
        <v>18840</v>
      </c>
      <c r="P161" s="73">
        <v>10100</v>
      </c>
      <c r="Q161" s="73">
        <v>1177.5999999999999</v>
      </c>
      <c r="R161" s="73">
        <v>1264</v>
      </c>
      <c r="S161" s="73">
        <v>1542.08</v>
      </c>
      <c r="T161" s="73">
        <v>230</v>
      </c>
      <c r="U161" s="73">
        <v>10000</v>
      </c>
      <c r="V161" s="73">
        <v>121</v>
      </c>
      <c r="W161" s="73">
        <v>123.75</v>
      </c>
      <c r="X161" s="73">
        <v>26.62</v>
      </c>
      <c r="Y161" s="73">
        <v>8987</v>
      </c>
      <c r="Z161" s="73">
        <v>11233.75</v>
      </c>
      <c r="AA161" s="73">
        <v>54</v>
      </c>
      <c r="AB161" s="73">
        <v>0</v>
      </c>
      <c r="AC161" s="73">
        <v>10700</v>
      </c>
      <c r="AD161" s="73">
        <v>12473.956</v>
      </c>
      <c r="AE161" s="73">
        <v>0</v>
      </c>
      <c r="AF161" s="73">
        <v>1671.4</v>
      </c>
      <c r="AG161" s="73">
        <v>24988.5936546185</v>
      </c>
      <c r="AH161" s="73">
        <v>1.21</v>
      </c>
      <c r="AI161" s="73">
        <v>2168</v>
      </c>
      <c r="AJ161" s="73">
        <v>1</v>
      </c>
      <c r="AK161" s="73">
        <v>0</v>
      </c>
      <c r="AL161" s="73">
        <v>800</v>
      </c>
      <c r="AM161" s="73">
        <v>0</v>
      </c>
      <c r="AN161" s="73">
        <v>16</v>
      </c>
      <c r="AO161" s="73"/>
      <c r="AP161" s="73">
        <v>686</v>
      </c>
      <c r="AQ161" s="73">
        <v>1</v>
      </c>
      <c r="AR161" s="73">
        <v>449.536</v>
      </c>
      <c r="AS161" s="74">
        <v>78</v>
      </c>
      <c r="AT161" s="73">
        <v>43</v>
      </c>
      <c r="AU161" s="73">
        <v>5345.64</v>
      </c>
      <c r="AV161" s="73">
        <v>1161.1199999999999</v>
      </c>
      <c r="AW161" s="73">
        <v>144.86904113578399</v>
      </c>
      <c r="AX161" s="73">
        <v>272</v>
      </c>
      <c r="AY161" s="73">
        <v>109</v>
      </c>
      <c r="AZ161" s="73">
        <v>105.333333333333</v>
      </c>
      <c r="BA161" s="73">
        <v>1273</v>
      </c>
      <c r="BB161" s="73">
        <v>393</v>
      </c>
      <c r="BC161" s="73">
        <v>2690.3156946020399</v>
      </c>
      <c r="BD161" s="73">
        <v>0.76500000000000001</v>
      </c>
      <c r="BE161" s="73">
        <v>14506</v>
      </c>
      <c r="BF161" s="73">
        <v>2420</v>
      </c>
      <c r="BG161" s="73">
        <v>420</v>
      </c>
      <c r="BH161" s="73">
        <v>606</v>
      </c>
      <c r="BI161" s="73">
        <v>439</v>
      </c>
      <c r="BJ161" s="73">
        <v>218</v>
      </c>
      <c r="BK161" s="73">
        <v>360.344386335818</v>
      </c>
      <c r="BL161" s="73">
        <v>194.818448870591</v>
      </c>
      <c r="BM161" s="73">
        <v>66.256871035940804</v>
      </c>
      <c r="BN161" s="73">
        <v>779.80499999999995</v>
      </c>
      <c r="BO161" s="73">
        <v>421.59780000000001</v>
      </c>
      <c r="BP161" s="73">
        <v>143.3835</v>
      </c>
      <c r="BQ161" s="73">
        <v>0</v>
      </c>
      <c r="BR161" s="73">
        <v>3512</v>
      </c>
      <c r="BS161" s="73">
        <v>0</v>
      </c>
      <c r="BT161" s="73">
        <v>1</v>
      </c>
      <c r="BU161" s="73">
        <v>99</v>
      </c>
      <c r="BV161" s="73">
        <v>22</v>
      </c>
      <c r="BW161" s="73">
        <v>0</v>
      </c>
      <c r="BX161" s="73">
        <v>2330</v>
      </c>
      <c r="BY161" s="75">
        <v>8.4585699999999999E-4</v>
      </c>
      <c r="BZ161" s="75">
        <v>2.7025600000000002E-4</v>
      </c>
      <c r="CA161" s="72">
        <v>2330</v>
      </c>
      <c r="CG161" s="76"/>
      <c r="CH161" s="77"/>
      <c r="CI161" s="78"/>
      <c r="CJ161" s="79"/>
      <c r="CO161" s="77"/>
    </row>
    <row r="162" spans="1:93" s="72" customFormat="1" x14ac:dyDescent="0.3">
      <c r="A162" s="72">
        <v>1942</v>
      </c>
      <c r="B162" s="72">
        <v>7</v>
      </c>
      <c r="D162" s="72" t="s">
        <v>113</v>
      </c>
      <c r="E162" s="73">
        <v>58055</v>
      </c>
      <c r="F162" s="73">
        <v>659.75</v>
      </c>
      <c r="G162" s="73">
        <v>12311</v>
      </c>
      <c r="H162" s="73">
        <v>4187</v>
      </c>
      <c r="I162" s="73">
        <v>7165</v>
      </c>
      <c r="J162" s="73">
        <v>4455.6000000000004</v>
      </c>
      <c r="K162" s="73">
        <v>807.66666666666697</v>
      </c>
      <c r="L162" s="73">
        <v>2608.6666666666702</v>
      </c>
      <c r="M162" s="73">
        <v>9960</v>
      </c>
      <c r="N162" s="73">
        <v>26589</v>
      </c>
      <c r="O162" s="73">
        <v>57110</v>
      </c>
      <c r="P162" s="73">
        <v>35540</v>
      </c>
      <c r="Q162" s="73">
        <v>3274.4</v>
      </c>
      <c r="R162" s="73">
        <v>4140</v>
      </c>
      <c r="S162" s="73">
        <v>4305.6000000000004</v>
      </c>
      <c r="T162" s="73">
        <v>1281</v>
      </c>
      <c r="U162" s="73">
        <v>2101</v>
      </c>
      <c r="V162" s="73">
        <v>271</v>
      </c>
      <c r="W162" s="73">
        <v>256.54000000000002</v>
      </c>
      <c r="X162" s="73">
        <v>17.850000000000001</v>
      </c>
      <c r="Y162" s="73">
        <v>27094</v>
      </c>
      <c r="Z162" s="73">
        <v>27364.94</v>
      </c>
      <c r="AA162" s="73">
        <v>0</v>
      </c>
      <c r="AB162" s="73">
        <v>0</v>
      </c>
      <c r="AC162" s="73">
        <v>11150</v>
      </c>
      <c r="AD162" s="73">
        <v>51695.351999999999</v>
      </c>
      <c r="AE162" s="73">
        <v>0</v>
      </c>
      <c r="AF162" s="73">
        <v>3182.4</v>
      </c>
      <c r="AG162" s="73">
        <v>43637.312230215801</v>
      </c>
      <c r="AH162" s="73">
        <v>9.4499999999999993</v>
      </c>
      <c r="AI162" s="73">
        <v>9947</v>
      </c>
      <c r="AJ162" s="73">
        <v>1</v>
      </c>
      <c r="AK162" s="73">
        <v>0</v>
      </c>
      <c r="AL162" s="73">
        <v>2840</v>
      </c>
      <c r="AM162" s="73">
        <v>0</v>
      </c>
      <c r="AN162" s="73">
        <v>21</v>
      </c>
      <c r="AO162" s="73"/>
      <c r="AP162" s="73">
        <v>1925</v>
      </c>
      <c r="AQ162" s="73">
        <v>9</v>
      </c>
      <c r="AR162" s="73">
        <v>1023.407</v>
      </c>
      <c r="AS162" s="74">
        <v>71</v>
      </c>
      <c r="AT162" s="73">
        <v>88</v>
      </c>
      <c r="AU162" s="73">
        <v>25136.58</v>
      </c>
      <c r="AV162" s="73">
        <v>6911.25</v>
      </c>
      <c r="AW162" s="73">
        <v>457.13348746907599</v>
      </c>
      <c r="AX162" s="73">
        <v>745</v>
      </c>
      <c r="AY162" s="73">
        <v>188.666666666667</v>
      </c>
      <c r="AZ162" s="73">
        <v>135</v>
      </c>
      <c r="BA162" s="73">
        <v>1801</v>
      </c>
      <c r="BB162" s="73">
        <v>450</v>
      </c>
      <c r="BC162" s="73">
        <v>6854.3425625920499</v>
      </c>
      <c r="BD162" s="73">
        <v>1.2769999999999999</v>
      </c>
      <c r="BE162" s="73">
        <v>45744</v>
      </c>
      <c r="BF162" s="73">
        <v>6264</v>
      </c>
      <c r="BG162" s="73">
        <v>1860</v>
      </c>
      <c r="BH162" s="73">
        <v>1809</v>
      </c>
      <c r="BI162" s="73">
        <v>1639</v>
      </c>
      <c r="BJ162" s="73">
        <v>1025</v>
      </c>
      <c r="BK162" s="73">
        <v>689.86646489997804</v>
      </c>
      <c r="BL162" s="73">
        <v>486.60664353731499</v>
      </c>
      <c r="BM162" s="73">
        <v>220.85593858418801</v>
      </c>
      <c r="BN162" s="73">
        <v>919.12450000000001</v>
      </c>
      <c r="BO162" s="73">
        <v>648.31690000000003</v>
      </c>
      <c r="BP162" s="73">
        <v>294.25130000000001</v>
      </c>
      <c r="BQ162" s="73">
        <v>35037</v>
      </c>
      <c r="BR162" s="73">
        <v>13291</v>
      </c>
      <c r="BS162" s="73">
        <v>0</v>
      </c>
      <c r="BT162" s="73">
        <v>3</v>
      </c>
      <c r="BU162" s="73">
        <v>254</v>
      </c>
      <c r="BV162" s="73">
        <v>17</v>
      </c>
      <c r="BW162" s="73">
        <v>27</v>
      </c>
      <c r="BX162" s="73">
        <v>6822</v>
      </c>
      <c r="BY162" s="75">
        <v>1.9120840000000001E-3</v>
      </c>
      <c r="BZ162" s="75">
        <v>1.1700020000000001E-3</v>
      </c>
      <c r="CA162" s="72">
        <v>651</v>
      </c>
      <c r="CG162" s="76"/>
      <c r="CH162" s="77"/>
      <c r="CI162" s="78"/>
      <c r="CJ162" s="79"/>
      <c r="CO162" s="77"/>
    </row>
    <row r="163" spans="1:93" s="72" customFormat="1" x14ac:dyDescent="0.3">
      <c r="A163" s="72">
        <v>392</v>
      </c>
      <c r="B163" s="72">
        <v>7</v>
      </c>
      <c r="D163" s="72" t="s">
        <v>120</v>
      </c>
      <c r="E163" s="73">
        <v>162902</v>
      </c>
      <c r="F163" s="73">
        <v>2709.35</v>
      </c>
      <c r="G163" s="73">
        <v>27869</v>
      </c>
      <c r="H163" s="73">
        <v>8646</v>
      </c>
      <c r="I163" s="73">
        <v>25171</v>
      </c>
      <c r="J163" s="73">
        <v>17377.900000000001</v>
      </c>
      <c r="K163" s="73">
        <v>3463.6666666666702</v>
      </c>
      <c r="L163" s="73">
        <v>11631.666666666701</v>
      </c>
      <c r="M163" s="73">
        <v>34100</v>
      </c>
      <c r="N163" s="73">
        <v>80254</v>
      </c>
      <c r="O163" s="73">
        <v>185430</v>
      </c>
      <c r="P163" s="73">
        <v>208030</v>
      </c>
      <c r="Q163" s="73">
        <v>8949.6</v>
      </c>
      <c r="R163" s="73">
        <v>2915</v>
      </c>
      <c r="S163" s="73">
        <v>2973.3</v>
      </c>
      <c r="T163" s="73">
        <v>294</v>
      </c>
      <c r="U163" s="73">
        <v>0</v>
      </c>
      <c r="V163" s="73">
        <v>588</v>
      </c>
      <c r="W163" s="73">
        <v>592.62</v>
      </c>
      <c r="X163" s="73">
        <v>7.14</v>
      </c>
      <c r="Y163" s="73">
        <v>77931</v>
      </c>
      <c r="Z163" s="73">
        <v>79489.62</v>
      </c>
      <c r="AA163" s="73">
        <v>0</v>
      </c>
      <c r="AB163" s="73">
        <v>107</v>
      </c>
      <c r="AC163" s="73">
        <v>11850</v>
      </c>
      <c r="AD163" s="73">
        <v>278369.53200000001</v>
      </c>
      <c r="AE163" s="73">
        <v>13404.132</v>
      </c>
      <c r="AF163" s="73">
        <v>1772.76</v>
      </c>
      <c r="AG163" s="73">
        <v>101073.35558741</v>
      </c>
      <c r="AH163" s="73">
        <v>2.04</v>
      </c>
      <c r="AI163" s="73">
        <v>22923</v>
      </c>
      <c r="AJ163" s="73">
        <v>1</v>
      </c>
      <c r="AK163" s="73">
        <v>0</v>
      </c>
      <c r="AL163" s="73">
        <v>17055</v>
      </c>
      <c r="AM163" s="73">
        <v>0</v>
      </c>
      <c r="AN163" s="73">
        <v>67</v>
      </c>
      <c r="AO163" s="73"/>
      <c r="AP163" s="73">
        <v>6044</v>
      </c>
      <c r="AQ163" s="73">
        <v>2</v>
      </c>
      <c r="AR163" s="73">
        <v>4061.625</v>
      </c>
      <c r="AS163" s="74">
        <v>301</v>
      </c>
      <c r="AT163" s="73">
        <v>726</v>
      </c>
      <c r="AU163" s="73">
        <v>53937.99</v>
      </c>
      <c r="AV163" s="73">
        <v>13405.68</v>
      </c>
      <c r="AW163" s="73">
        <v>1342.6658049985899</v>
      </c>
      <c r="AX163" s="73">
        <v>2199</v>
      </c>
      <c r="AY163" s="73">
        <v>926.66666666666697</v>
      </c>
      <c r="AZ163" s="73">
        <v>776.66666666666697</v>
      </c>
      <c r="BA163" s="73">
        <v>8168</v>
      </c>
      <c r="BB163" s="73">
        <v>1886</v>
      </c>
      <c r="BC163" s="73">
        <v>19696.126105478601</v>
      </c>
      <c r="BD163" s="73">
        <v>7.6879999999999997</v>
      </c>
      <c r="BE163" s="73">
        <v>135033</v>
      </c>
      <c r="BF163" s="73">
        <v>15740</v>
      </c>
      <c r="BG163" s="73">
        <v>3483</v>
      </c>
      <c r="BH163" s="73">
        <v>5220</v>
      </c>
      <c r="BI163" s="73">
        <v>3622</v>
      </c>
      <c r="BJ163" s="73">
        <v>1861</v>
      </c>
      <c r="BK163" s="73">
        <v>2399.8275371803302</v>
      </c>
      <c r="BL163" s="73">
        <v>1387.00309247924</v>
      </c>
      <c r="BM163" s="73">
        <v>540.08384083355804</v>
      </c>
      <c r="BN163" s="73">
        <v>4545.8688000000002</v>
      </c>
      <c r="BO163" s="73">
        <v>2627.328</v>
      </c>
      <c r="BP163" s="73">
        <v>1023.0528</v>
      </c>
      <c r="BQ163" s="73">
        <v>107275</v>
      </c>
      <c r="BR163" s="73">
        <v>32493</v>
      </c>
      <c r="BS163" s="73">
        <v>0</v>
      </c>
      <c r="BT163" s="73">
        <v>1</v>
      </c>
      <c r="BU163" s="73">
        <v>581</v>
      </c>
      <c r="BV163" s="73">
        <v>7</v>
      </c>
      <c r="BW163" s="73">
        <v>0</v>
      </c>
      <c r="BX163" s="73">
        <v>30680</v>
      </c>
      <c r="BY163" s="75">
        <v>2.0210842E-2</v>
      </c>
      <c r="BZ163" s="75">
        <v>1.251585E-2</v>
      </c>
      <c r="CA163" s="72">
        <v>30680</v>
      </c>
      <c r="CG163" s="76"/>
      <c r="CH163" s="77"/>
      <c r="CI163" s="78"/>
      <c r="CJ163" s="79"/>
      <c r="CO163" s="77"/>
    </row>
    <row r="164" spans="1:93" s="72" customFormat="1" x14ac:dyDescent="0.3">
      <c r="A164" s="72">
        <v>394</v>
      </c>
      <c r="B164" s="72">
        <v>7</v>
      </c>
      <c r="D164" s="72" t="s">
        <v>121</v>
      </c>
      <c r="E164" s="73">
        <v>156002</v>
      </c>
      <c r="F164" s="73">
        <v>7964.25</v>
      </c>
      <c r="G164" s="73">
        <v>26502</v>
      </c>
      <c r="H164" s="73">
        <v>8038</v>
      </c>
      <c r="I164" s="73">
        <v>14951</v>
      </c>
      <c r="J164" s="73">
        <v>8368.2000000000007</v>
      </c>
      <c r="K164" s="73">
        <v>1853</v>
      </c>
      <c r="L164" s="73">
        <v>7943</v>
      </c>
      <c r="M164" s="73">
        <v>20213</v>
      </c>
      <c r="N164" s="73">
        <v>67050</v>
      </c>
      <c r="O164" s="73">
        <v>140130</v>
      </c>
      <c r="P164" s="73">
        <v>79860</v>
      </c>
      <c r="Q164" s="73">
        <v>6397.6</v>
      </c>
      <c r="R164" s="73">
        <v>19731</v>
      </c>
      <c r="S164" s="73">
        <v>22690.65</v>
      </c>
      <c r="T164" s="73">
        <v>900</v>
      </c>
      <c r="U164" s="73">
        <v>0</v>
      </c>
      <c r="V164" s="73">
        <v>1068</v>
      </c>
      <c r="W164" s="73">
        <v>950.33</v>
      </c>
      <c r="X164" s="73">
        <v>262.2</v>
      </c>
      <c r="Y164" s="73">
        <v>65828</v>
      </c>
      <c r="Z164" s="73">
        <v>74385.64</v>
      </c>
      <c r="AA164" s="73">
        <v>0</v>
      </c>
      <c r="AB164" s="73">
        <v>0</v>
      </c>
      <c r="AC164" s="73">
        <v>0</v>
      </c>
      <c r="AD164" s="73">
        <v>100256.04399999999</v>
      </c>
      <c r="AE164" s="73">
        <v>0</v>
      </c>
      <c r="AF164" s="73">
        <v>12775.35</v>
      </c>
      <c r="AG164" s="73">
        <v>107836.16510590901</v>
      </c>
      <c r="AH164" s="73">
        <v>33.35</v>
      </c>
      <c r="AI164" s="73">
        <v>20728</v>
      </c>
      <c r="AJ164" s="73">
        <v>1</v>
      </c>
      <c r="AK164" s="73">
        <v>0</v>
      </c>
      <c r="AL164" s="73">
        <v>14290</v>
      </c>
      <c r="AM164" s="73">
        <v>0</v>
      </c>
      <c r="AN164" s="73">
        <v>23</v>
      </c>
      <c r="AO164" s="73"/>
      <c r="AP164" s="73">
        <v>5579</v>
      </c>
      <c r="AQ164" s="73">
        <v>29</v>
      </c>
      <c r="AR164" s="73">
        <v>2667.7350000000001</v>
      </c>
      <c r="AS164" s="74">
        <v>458</v>
      </c>
      <c r="AT164" s="73">
        <v>389</v>
      </c>
      <c r="AU164" s="73">
        <v>51270.96</v>
      </c>
      <c r="AV164" s="73">
        <v>14500.04</v>
      </c>
      <c r="AW164" s="73">
        <v>901.09744294415498</v>
      </c>
      <c r="AX164" s="73">
        <v>2276</v>
      </c>
      <c r="AY164" s="73">
        <v>653.66666666666697</v>
      </c>
      <c r="AZ164" s="73">
        <v>541</v>
      </c>
      <c r="BA164" s="73">
        <v>6090</v>
      </c>
      <c r="BB164" s="73">
        <v>1385</v>
      </c>
      <c r="BC164" s="73">
        <v>20526.296804227299</v>
      </c>
      <c r="BD164" s="73">
        <v>1.8520000000000001</v>
      </c>
      <c r="BE164" s="73">
        <v>129500</v>
      </c>
      <c r="BF164" s="73">
        <v>15975</v>
      </c>
      <c r="BG164" s="73">
        <v>2489</v>
      </c>
      <c r="BH164" s="73">
        <v>3391</v>
      </c>
      <c r="BI164" s="73">
        <v>2673</v>
      </c>
      <c r="BJ164" s="73">
        <v>1325</v>
      </c>
      <c r="BK164" s="73">
        <v>1249.4840766846901</v>
      </c>
      <c r="BL164" s="73">
        <v>692.68885276781896</v>
      </c>
      <c r="BM164" s="73">
        <v>234.66757610743099</v>
      </c>
      <c r="BN164" s="73">
        <v>3471.6028000000001</v>
      </c>
      <c r="BO164" s="73">
        <v>1924.5868</v>
      </c>
      <c r="BP164" s="73">
        <v>652.00720000000001</v>
      </c>
      <c r="BQ164" s="73">
        <v>233734</v>
      </c>
      <c r="BR164" s="73">
        <v>32935</v>
      </c>
      <c r="BS164" s="73">
        <v>0</v>
      </c>
      <c r="BT164" s="73">
        <v>9</v>
      </c>
      <c r="BU164" s="73">
        <v>841</v>
      </c>
      <c r="BV164" s="73">
        <v>228</v>
      </c>
      <c r="BW164" s="73">
        <v>0</v>
      </c>
      <c r="BX164" s="73">
        <v>4976</v>
      </c>
      <c r="BY164" s="75">
        <v>7.0674099999999999E-4</v>
      </c>
      <c r="BZ164" s="75">
        <v>7.8339100000000004E-4</v>
      </c>
      <c r="CA164" s="72">
        <v>0</v>
      </c>
      <c r="CG164" s="76"/>
      <c r="CH164" s="77"/>
      <c r="CI164" s="78"/>
      <c r="CJ164" s="79"/>
      <c r="CO164" s="77"/>
    </row>
    <row r="165" spans="1:93" s="72" customFormat="1" x14ac:dyDescent="0.3">
      <c r="A165" s="72">
        <v>396</v>
      </c>
      <c r="B165" s="72">
        <v>7</v>
      </c>
      <c r="D165" s="72" t="s">
        <v>128</v>
      </c>
      <c r="E165" s="73">
        <v>39182</v>
      </c>
      <c r="F165" s="73">
        <v>340.55</v>
      </c>
      <c r="G165" s="73">
        <v>8740</v>
      </c>
      <c r="H165" s="73">
        <v>3031</v>
      </c>
      <c r="I165" s="73">
        <v>5041</v>
      </c>
      <c r="J165" s="73">
        <v>3266.3</v>
      </c>
      <c r="K165" s="73">
        <v>746.66666666666697</v>
      </c>
      <c r="L165" s="73">
        <v>2821.6666666666702</v>
      </c>
      <c r="M165" s="73">
        <v>5777</v>
      </c>
      <c r="N165" s="73">
        <v>17937</v>
      </c>
      <c r="O165" s="73">
        <v>40590</v>
      </c>
      <c r="P165" s="73">
        <v>21940</v>
      </c>
      <c r="Q165" s="73">
        <v>963.2</v>
      </c>
      <c r="R165" s="73">
        <v>2733</v>
      </c>
      <c r="S165" s="73">
        <v>2787.66</v>
      </c>
      <c r="T165" s="73">
        <v>44</v>
      </c>
      <c r="U165" s="73">
        <v>391</v>
      </c>
      <c r="V165" s="73">
        <v>167</v>
      </c>
      <c r="W165" s="73">
        <v>156.55000000000001</v>
      </c>
      <c r="X165" s="73">
        <v>12.36</v>
      </c>
      <c r="Y165" s="73">
        <v>17747</v>
      </c>
      <c r="Z165" s="73">
        <v>17924.47</v>
      </c>
      <c r="AA165" s="73">
        <v>0</v>
      </c>
      <c r="AB165" s="73">
        <v>0</v>
      </c>
      <c r="AC165" s="73">
        <v>0</v>
      </c>
      <c r="AD165" s="73">
        <v>41705.449999999997</v>
      </c>
      <c r="AE165" s="73">
        <v>0</v>
      </c>
      <c r="AF165" s="73">
        <v>1132.2</v>
      </c>
      <c r="AG165" s="73">
        <v>20637.640532949201</v>
      </c>
      <c r="AH165" s="73">
        <v>3.09</v>
      </c>
      <c r="AI165" s="73">
        <v>3415</v>
      </c>
      <c r="AJ165" s="73">
        <v>1</v>
      </c>
      <c r="AK165" s="73">
        <v>0</v>
      </c>
      <c r="AL165" s="73">
        <v>2310</v>
      </c>
      <c r="AM165" s="73">
        <v>0</v>
      </c>
      <c r="AN165" s="73">
        <v>12</v>
      </c>
      <c r="AO165" s="73"/>
      <c r="AP165" s="73">
        <v>1400</v>
      </c>
      <c r="AQ165" s="73">
        <v>3</v>
      </c>
      <c r="AR165" s="73">
        <v>916.93200000000002</v>
      </c>
      <c r="AS165" s="74">
        <v>138</v>
      </c>
      <c r="AT165" s="73">
        <v>174</v>
      </c>
      <c r="AU165" s="73">
        <v>11965.98</v>
      </c>
      <c r="AV165" s="73">
        <v>2730.25</v>
      </c>
      <c r="AW165" s="73">
        <v>193.55044754790501</v>
      </c>
      <c r="AX165" s="73">
        <v>564</v>
      </c>
      <c r="AY165" s="73">
        <v>258.33333333333297</v>
      </c>
      <c r="AZ165" s="73">
        <v>232.333333333333</v>
      </c>
      <c r="BA165" s="73">
        <v>2075</v>
      </c>
      <c r="BB165" s="73">
        <v>535</v>
      </c>
      <c r="BC165" s="73">
        <v>6804.4459258502702</v>
      </c>
      <c r="BD165" s="73">
        <v>1.7210000000000001</v>
      </c>
      <c r="BE165" s="73">
        <v>30442</v>
      </c>
      <c r="BF165" s="73">
        <v>4563</v>
      </c>
      <c r="BG165" s="73">
        <v>1146</v>
      </c>
      <c r="BH165" s="73">
        <v>1027</v>
      </c>
      <c r="BI165" s="73">
        <v>979</v>
      </c>
      <c r="BJ165" s="73">
        <v>586</v>
      </c>
      <c r="BK165" s="73">
        <v>521.22395897898195</v>
      </c>
      <c r="BL165" s="73">
        <v>374.35364850397201</v>
      </c>
      <c r="BM165" s="73">
        <v>153.127942750887</v>
      </c>
      <c r="BN165" s="73">
        <v>1228.2384</v>
      </c>
      <c r="BO165" s="73">
        <v>882.14580000000001</v>
      </c>
      <c r="BP165" s="73">
        <v>360.83839999999998</v>
      </c>
      <c r="BQ165" s="73">
        <v>115636</v>
      </c>
      <c r="BR165" s="73">
        <v>7108</v>
      </c>
      <c r="BS165" s="73">
        <v>0</v>
      </c>
      <c r="BT165" s="73">
        <v>1</v>
      </c>
      <c r="BU165" s="73">
        <v>155</v>
      </c>
      <c r="BV165" s="73">
        <v>12</v>
      </c>
      <c r="BW165" s="73">
        <v>0</v>
      </c>
      <c r="BX165" s="73">
        <v>780</v>
      </c>
      <c r="BY165" s="75">
        <v>8.8505999999999996E-5</v>
      </c>
      <c r="BZ165" s="75">
        <v>1.0293310000000001E-3</v>
      </c>
      <c r="CA165" s="72">
        <v>0</v>
      </c>
      <c r="CG165" s="76"/>
      <c r="CH165" s="77"/>
      <c r="CI165" s="78"/>
      <c r="CJ165" s="79"/>
      <c r="CO165" s="77"/>
    </row>
    <row r="166" spans="1:93" s="72" customFormat="1" x14ac:dyDescent="0.3">
      <c r="A166" s="72">
        <v>397</v>
      </c>
      <c r="B166" s="72">
        <v>7</v>
      </c>
      <c r="D166" s="72" t="s">
        <v>129</v>
      </c>
      <c r="E166" s="73">
        <v>27234</v>
      </c>
      <c r="F166" s="73">
        <v>237.65</v>
      </c>
      <c r="G166" s="73">
        <v>7331</v>
      </c>
      <c r="H166" s="73">
        <v>2604</v>
      </c>
      <c r="I166" s="73">
        <v>2967</v>
      </c>
      <c r="J166" s="73">
        <v>1660.2</v>
      </c>
      <c r="K166" s="73">
        <v>233.666666666667</v>
      </c>
      <c r="L166" s="73">
        <v>1266.6666666666699</v>
      </c>
      <c r="M166" s="73">
        <v>4410</v>
      </c>
      <c r="N166" s="73">
        <v>12648</v>
      </c>
      <c r="O166" s="73">
        <v>22340</v>
      </c>
      <c r="P166" s="73">
        <v>5810</v>
      </c>
      <c r="Q166" s="73">
        <v>1426.4</v>
      </c>
      <c r="R166" s="73">
        <v>918</v>
      </c>
      <c r="S166" s="73">
        <v>918</v>
      </c>
      <c r="T166" s="73">
        <v>47</v>
      </c>
      <c r="U166" s="73">
        <v>0</v>
      </c>
      <c r="V166" s="73">
        <v>122</v>
      </c>
      <c r="W166" s="73">
        <v>116</v>
      </c>
      <c r="X166" s="73">
        <v>6</v>
      </c>
      <c r="Y166" s="73">
        <v>13068</v>
      </c>
      <c r="Z166" s="73">
        <v>13068</v>
      </c>
      <c r="AA166" s="73">
        <v>0</v>
      </c>
      <c r="AB166" s="73">
        <v>0</v>
      </c>
      <c r="AC166" s="73">
        <v>0</v>
      </c>
      <c r="AD166" s="73">
        <v>23182.632000000001</v>
      </c>
      <c r="AE166" s="73">
        <v>0</v>
      </c>
      <c r="AF166" s="73">
        <v>713</v>
      </c>
      <c r="AG166" s="73">
        <v>20122.116062176199</v>
      </c>
      <c r="AH166" s="73">
        <v>1</v>
      </c>
      <c r="AI166" s="73">
        <v>4007</v>
      </c>
      <c r="AJ166" s="73">
        <v>1</v>
      </c>
      <c r="AK166" s="73">
        <v>0</v>
      </c>
      <c r="AL166" s="73">
        <v>850</v>
      </c>
      <c r="AM166" s="73">
        <v>0</v>
      </c>
      <c r="AN166" s="73">
        <v>10</v>
      </c>
      <c r="AO166" s="73"/>
      <c r="AP166" s="73">
        <v>780</v>
      </c>
      <c r="AQ166" s="73">
        <v>1</v>
      </c>
      <c r="AR166" s="73">
        <v>338.25599999999997</v>
      </c>
      <c r="AS166" s="74">
        <v>12</v>
      </c>
      <c r="AT166" s="73">
        <v>17</v>
      </c>
      <c r="AU166" s="73">
        <v>11658.43</v>
      </c>
      <c r="AV166" s="73">
        <v>2995.36</v>
      </c>
      <c r="AW166" s="73">
        <v>136.97597895240401</v>
      </c>
      <c r="AX166" s="73">
        <v>292</v>
      </c>
      <c r="AY166" s="73">
        <v>60.6666666666667</v>
      </c>
      <c r="AZ166" s="73">
        <v>49.3333333333333</v>
      </c>
      <c r="BA166" s="73">
        <v>1033</v>
      </c>
      <c r="BB166" s="73">
        <v>358</v>
      </c>
      <c r="BC166" s="73">
        <v>4054.9375914388302</v>
      </c>
      <c r="BD166" s="73">
        <v>0.121</v>
      </c>
      <c r="BE166" s="73">
        <v>19903</v>
      </c>
      <c r="BF166" s="73">
        <v>3588</v>
      </c>
      <c r="BG166" s="73">
        <v>1139</v>
      </c>
      <c r="BH166" s="73">
        <v>962</v>
      </c>
      <c r="BI166" s="73">
        <v>1002</v>
      </c>
      <c r="BJ166" s="73">
        <v>622</v>
      </c>
      <c r="BK166" s="73">
        <v>292.19926538108302</v>
      </c>
      <c r="BL166" s="73">
        <v>225.882736455464</v>
      </c>
      <c r="BM166" s="73">
        <v>108.240771349862</v>
      </c>
      <c r="BN166" s="73">
        <v>388.47</v>
      </c>
      <c r="BO166" s="73">
        <v>300.30419999999998</v>
      </c>
      <c r="BP166" s="73">
        <v>143.90280000000001</v>
      </c>
      <c r="BQ166" s="73">
        <v>196178</v>
      </c>
      <c r="BR166" s="73">
        <v>5832</v>
      </c>
      <c r="BS166" s="73">
        <v>0</v>
      </c>
      <c r="BT166" s="73">
        <v>1</v>
      </c>
      <c r="BU166" s="73">
        <v>116</v>
      </c>
      <c r="BV166" s="73">
        <v>6</v>
      </c>
      <c r="BW166" s="73">
        <v>0</v>
      </c>
      <c r="BX166" s="73">
        <v>3226</v>
      </c>
      <c r="BY166" s="75">
        <v>7.3676799999999995E-4</v>
      </c>
      <c r="BZ166" s="75">
        <v>3.1776200000000002E-4</v>
      </c>
      <c r="CA166" s="72">
        <v>0</v>
      </c>
      <c r="CG166" s="76"/>
      <c r="CH166" s="77"/>
      <c r="CI166" s="78"/>
      <c r="CJ166" s="79"/>
      <c r="CO166" s="77"/>
    </row>
    <row r="167" spans="1:93" s="72" customFormat="1" x14ac:dyDescent="0.3">
      <c r="A167" s="72">
        <v>398</v>
      </c>
      <c r="B167" s="72">
        <v>7</v>
      </c>
      <c r="D167" s="72" t="s">
        <v>132</v>
      </c>
      <c r="E167" s="73">
        <v>57587</v>
      </c>
      <c r="F167" s="73">
        <v>828.8</v>
      </c>
      <c r="G167" s="73">
        <v>10292</v>
      </c>
      <c r="H167" s="73">
        <v>3292</v>
      </c>
      <c r="I167" s="73">
        <v>6277</v>
      </c>
      <c r="J167" s="73">
        <v>3819.5</v>
      </c>
      <c r="K167" s="73">
        <v>713.33333333333303</v>
      </c>
      <c r="L167" s="73">
        <v>4360.3333333333303</v>
      </c>
      <c r="M167" s="73">
        <v>7151</v>
      </c>
      <c r="N167" s="73">
        <v>25133</v>
      </c>
      <c r="O167" s="73">
        <v>64890</v>
      </c>
      <c r="P167" s="73">
        <v>56490</v>
      </c>
      <c r="Q167" s="73">
        <v>3171.2</v>
      </c>
      <c r="R167" s="73">
        <v>3812</v>
      </c>
      <c r="S167" s="73">
        <v>3888.24</v>
      </c>
      <c r="T167" s="73">
        <v>187</v>
      </c>
      <c r="U167" s="73">
        <v>0</v>
      </c>
      <c r="V167" s="73">
        <v>316</v>
      </c>
      <c r="W167" s="73">
        <v>283</v>
      </c>
      <c r="X167" s="73">
        <v>33.28</v>
      </c>
      <c r="Y167" s="73">
        <v>24575</v>
      </c>
      <c r="Z167" s="73">
        <v>24575</v>
      </c>
      <c r="AA167" s="73">
        <v>0</v>
      </c>
      <c r="AB167" s="73">
        <v>0</v>
      </c>
      <c r="AC167" s="73">
        <v>0</v>
      </c>
      <c r="AD167" s="73">
        <v>41605.474999999999</v>
      </c>
      <c r="AE167" s="73">
        <v>0</v>
      </c>
      <c r="AF167" s="73">
        <v>2580.6</v>
      </c>
      <c r="AG167" s="73">
        <v>37161.543435858999</v>
      </c>
      <c r="AH167" s="73">
        <v>4.16</v>
      </c>
      <c r="AI167" s="73">
        <v>5638</v>
      </c>
      <c r="AJ167" s="73">
        <v>1</v>
      </c>
      <c r="AK167" s="73">
        <v>0</v>
      </c>
      <c r="AL167" s="73">
        <v>4325</v>
      </c>
      <c r="AM167" s="73">
        <v>0</v>
      </c>
      <c r="AN167" s="73">
        <v>112</v>
      </c>
      <c r="AO167" s="73"/>
      <c r="AP167" s="73">
        <v>1994</v>
      </c>
      <c r="AQ167" s="73">
        <v>4</v>
      </c>
      <c r="AR167" s="73">
        <v>1296.318</v>
      </c>
      <c r="AS167" s="74">
        <v>168</v>
      </c>
      <c r="AT167" s="73">
        <v>132</v>
      </c>
      <c r="AU167" s="73">
        <v>15450.5</v>
      </c>
      <c r="AV167" s="73">
        <v>4205.3999999999996</v>
      </c>
      <c r="AW167" s="73">
        <v>545.11549649691494</v>
      </c>
      <c r="AX167" s="73">
        <v>810</v>
      </c>
      <c r="AY167" s="73">
        <v>245.666666666667</v>
      </c>
      <c r="AZ167" s="73">
        <v>217</v>
      </c>
      <c r="BA167" s="73">
        <v>3647</v>
      </c>
      <c r="BB167" s="73">
        <v>1202</v>
      </c>
      <c r="BC167" s="73">
        <v>7585.2619667970803</v>
      </c>
      <c r="BD167" s="73">
        <v>1.224</v>
      </c>
      <c r="BE167" s="73">
        <v>47295</v>
      </c>
      <c r="BF167" s="73">
        <v>6214</v>
      </c>
      <c r="BG167" s="73">
        <v>786</v>
      </c>
      <c r="BH167" s="73">
        <v>1162</v>
      </c>
      <c r="BI167" s="73">
        <v>1019</v>
      </c>
      <c r="BJ167" s="73">
        <v>354</v>
      </c>
      <c r="BK167" s="73">
        <v>577.54880976602203</v>
      </c>
      <c r="BL167" s="73">
        <v>331.67092573753803</v>
      </c>
      <c r="BM167" s="73">
        <v>76.312288911495401</v>
      </c>
      <c r="BN167" s="73">
        <v>1743.5472</v>
      </c>
      <c r="BO167" s="73">
        <v>1001.2728</v>
      </c>
      <c r="BP167" s="73">
        <v>230.37719999999999</v>
      </c>
      <c r="BQ167" s="73">
        <v>193115</v>
      </c>
      <c r="BR167" s="73">
        <v>12709</v>
      </c>
      <c r="BS167" s="73">
        <v>0</v>
      </c>
      <c r="BT167" s="73">
        <v>2</v>
      </c>
      <c r="BU167" s="73">
        <v>283</v>
      </c>
      <c r="BV167" s="73">
        <v>32</v>
      </c>
      <c r="BW167" s="73">
        <v>0</v>
      </c>
      <c r="BX167" s="73">
        <v>0</v>
      </c>
      <c r="BY167" s="75">
        <v>1.43218E-4</v>
      </c>
      <c r="BZ167" s="75">
        <v>1.9029100000000001E-4</v>
      </c>
      <c r="CA167" s="72">
        <v>0</v>
      </c>
      <c r="CG167" s="76"/>
      <c r="CH167" s="77"/>
      <c r="CI167" s="78"/>
      <c r="CJ167" s="79"/>
      <c r="CO167" s="77"/>
    </row>
    <row r="168" spans="1:93" s="72" customFormat="1" x14ac:dyDescent="0.3">
      <c r="A168" s="72">
        <v>399</v>
      </c>
      <c r="B168" s="72">
        <v>7</v>
      </c>
      <c r="D168" s="72" t="s">
        <v>135</v>
      </c>
      <c r="E168" s="73">
        <v>23968</v>
      </c>
      <c r="F168" s="73">
        <v>250.6</v>
      </c>
      <c r="G168" s="73">
        <v>6333</v>
      </c>
      <c r="H168" s="73">
        <v>2234</v>
      </c>
      <c r="I168" s="73">
        <v>2553</v>
      </c>
      <c r="J168" s="73">
        <v>1454.1</v>
      </c>
      <c r="K168" s="73">
        <v>201.666666666667</v>
      </c>
      <c r="L168" s="73">
        <v>1251.6666666666699</v>
      </c>
      <c r="M168" s="73">
        <v>3801</v>
      </c>
      <c r="N168" s="73">
        <v>11049</v>
      </c>
      <c r="O168" s="73">
        <v>23030</v>
      </c>
      <c r="P168" s="73">
        <v>8690</v>
      </c>
      <c r="Q168" s="73">
        <v>264</v>
      </c>
      <c r="R168" s="73">
        <v>1869</v>
      </c>
      <c r="S168" s="73">
        <v>1869</v>
      </c>
      <c r="T168" s="73">
        <v>32</v>
      </c>
      <c r="U168" s="73">
        <v>0</v>
      </c>
      <c r="V168" s="73">
        <v>124</v>
      </c>
      <c r="W168" s="73">
        <v>116</v>
      </c>
      <c r="X168" s="73">
        <v>8</v>
      </c>
      <c r="Y168" s="73">
        <v>10989</v>
      </c>
      <c r="Z168" s="73">
        <v>10989</v>
      </c>
      <c r="AA168" s="73">
        <v>0</v>
      </c>
      <c r="AB168" s="73">
        <v>0</v>
      </c>
      <c r="AC168" s="73">
        <v>0</v>
      </c>
      <c r="AD168" s="73">
        <v>14901.084000000001</v>
      </c>
      <c r="AE168" s="73">
        <v>0</v>
      </c>
      <c r="AF168" s="73">
        <v>915</v>
      </c>
      <c r="AG168" s="73">
        <v>11536.4124145187</v>
      </c>
      <c r="AH168" s="73">
        <v>3</v>
      </c>
      <c r="AI168" s="73">
        <v>2781</v>
      </c>
      <c r="AJ168" s="73">
        <v>1</v>
      </c>
      <c r="AK168" s="73">
        <v>0</v>
      </c>
      <c r="AL168" s="73">
        <v>470</v>
      </c>
      <c r="AM168" s="73">
        <v>0</v>
      </c>
      <c r="AN168" s="73">
        <v>18</v>
      </c>
      <c r="AO168" s="73"/>
      <c r="AP168" s="73">
        <v>635</v>
      </c>
      <c r="AQ168" s="73">
        <v>3</v>
      </c>
      <c r="AR168" s="73">
        <v>278.404</v>
      </c>
      <c r="AS168" s="74">
        <v>11</v>
      </c>
      <c r="AT168" s="73">
        <v>33</v>
      </c>
      <c r="AU168" s="73">
        <v>8831.4</v>
      </c>
      <c r="AV168" s="73">
        <v>2076.2399999999998</v>
      </c>
      <c r="AW168" s="73">
        <v>111.37797309417</v>
      </c>
      <c r="AX168" s="73">
        <v>249</v>
      </c>
      <c r="AY168" s="73">
        <v>54.6666666666667</v>
      </c>
      <c r="AZ168" s="73">
        <v>41</v>
      </c>
      <c r="BA168" s="73">
        <v>1050</v>
      </c>
      <c r="BB168" s="73">
        <v>310</v>
      </c>
      <c r="BC168" s="73">
        <v>3475.4008591885399</v>
      </c>
      <c r="BD168" s="73">
        <v>0.249</v>
      </c>
      <c r="BE168" s="73">
        <v>17635</v>
      </c>
      <c r="BF168" s="73">
        <v>3220</v>
      </c>
      <c r="BG168" s="73">
        <v>879</v>
      </c>
      <c r="BH168" s="73">
        <v>691</v>
      </c>
      <c r="BI168" s="73">
        <v>745</v>
      </c>
      <c r="BJ168" s="73">
        <v>433</v>
      </c>
      <c r="BK168" s="73">
        <v>260.94141414141399</v>
      </c>
      <c r="BL168" s="73">
        <v>200.734343434343</v>
      </c>
      <c r="BM168" s="73">
        <v>78.335353535353505</v>
      </c>
      <c r="BN168" s="73">
        <v>611.91160000000002</v>
      </c>
      <c r="BO168" s="73">
        <v>470.7251</v>
      </c>
      <c r="BP168" s="73">
        <v>183.69759999999999</v>
      </c>
      <c r="BQ168" s="73">
        <v>10660</v>
      </c>
      <c r="BR168" s="73">
        <v>4564</v>
      </c>
      <c r="BS168" s="73">
        <v>0</v>
      </c>
      <c r="BT168" s="73">
        <v>1</v>
      </c>
      <c r="BU168" s="73">
        <v>116</v>
      </c>
      <c r="BV168" s="73">
        <v>8</v>
      </c>
      <c r="BW168" s="73">
        <v>0</v>
      </c>
      <c r="BX168" s="73">
        <v>929</v>
      </c>
      <c r="BY168" s="75">
        <v>2.29972E-4</v>
      </c>
      <c r="BZ168" s="75">
        <v>1.4641099999999999E-4</v>
      </c>
      <c r="CA168" s="72">
        <v>0</v>
      </c>
      <c r="CG168" s="76"/>
      <c r="CH168" s="77"/>
      <c r="CI168" s="78"/>
      <c r="CJ168" s="79"/>
      <c r="CO168" s="77"/>
    </row>
    <row r="169" spans="1:93" s="72" customFormat="1" x14ac:dyDescent="0.3">
      <c r="A169" s="72">
        <v>402</v>
      </c>
      <c r="B169" s="72">
        <v>7</v>
      </c>
      <c r="D169" s="72" t="s">
        <v>146</v>
      </c>
      <c r="E169" s="73">
        <v>90831</v>
      </c>
      <c r="F169" s="73">
        <v>1726.9</v>
      </c>
      <c r="G169" s="73">
        <v>17181</v>
      </c>
      <c r="H169" s="73">
        <v>5649</v>
      </c>
      <c r="I169" s="73">
        <v>13802</v>
      </c>
      <c r="J169" s="73">
        <v>9470.9</v>
      </c>
      <c r="K169" s="73">
        <v>2074.6666666666702</v>
      </c>
      <c r="L169" s="73">
        <v>6005.6666666666697</v>
      </c>
      <c r="M169" s="73">
        <v>17714</v>
      </c>
      <c r="N169" s="73">
        <v>43962</v>
      </c>
      <c r="O169" s="73">
        <v>98700</v>
      </c>
      <c r="P169" s="73">
        <v>91440</v>
      </c>
      <c r="Q169" s="73">
        <v>6434.4</v>
      </c>
      <c r="R169" s="73">
        <v>4544</v>
      </c>
      <c r="S169" s="73">
        <v>4544</v>
      </c>
      <c r="T169" s="73">
        <v>91</v>
      </c>
      <c r="U169" s="73">
        <v>0</v>
      </c>
      <c r="V169" s="73">
        <v>396</v>
      </c>
      <c r="W169" s="73">
        <v>384</v>
      </c>
      <c r="X169" s="73">
        <v>12</v>
      </c>
      <c r="Y169" s="73">
        <v>43311</v>
      </c>
      <c r="Z169" s="73">
        <v>43311</v>
      </c>
      <c r="AA169" s="73">
        <v>0</v>
      </c>
      <c r="AB169" s="73">
        <v>0</v>
      </c>
      <c r="AC169" s="73">
        <v>0</v>
      </c>
      <c r="AD169" s="73">
        <v>119018.628</v>
      </c>
      <c r="AE169" s="73">
        <v>0</v>
      </c>
      <c r="AF169" s="73">
        <v>789</v>
      </c>
      <c r="AG169" s="73">
        <v>15461.846601941699</v>
      </c>
      <c r="AH169" s="73">
        <v>5</v>
      </c>
      <c r="AI169" s="73">
        <v>13262</v>
      </c>
      <c r="AJ169" s="73">
        <v>1</v>
      </c>
      <c r="AK169" s="73">
        <v>0</v>
      </c>
      <c r="AL169" s="73">
        <v>7575</v>
      </c>
      <c r="AM169" s="73">
        <v>0</v>
      </c>
      <c r="AN169" s="73">
        <v>72</v>
      </c>
      <c r="AO169" s="73"/>
      <c r="AP169" s="73">
        <v>3300</v>
      </c>
      <c r="AQ169" s="73">
        <v>5</v>
      </c>
      <c r="AR169" s="73">
        <v>2220.8969999999999</v>
      </c>
      <c r="AS169" s="74">
        <v>150</v>
      </c>
      <c r="AT169" s="73">
        <v>263</v>
      </c>
      <c r="AU169" s="73">
        <v>31595.78</v>
      </c>
      <c r="AV169" s="73">
        <v>8512</v>
      </c>
      <c r="AW169" s="73">
        <v>689.64342460487001</v>
      </c>
      <c r="AX169" s="73">
        <v>1178</v>
      </c>
      <c r="AY169" s="73">
        <v>504.66666666666703</v>
      </c>
      <c r="AZ169" s="73">
        <v>449.33333333333297</v>
      </c>
      <c r="BA169" s="73">
        <v>3931</v>
      </c>
      <c r="BB169" s="73">
        <v>953</v>
      </c>
      <c r="BC169" s="73">
        <v>11344.5038192336</v>
      </c>
      <c r="BD169" s="73">
        <v>4.617</v>
      </c>
      <c r="BE169" s="73">
        <v>73650</v>
      </c>
      <c r="BF169" s="73">
        <v>9180</v>
      </c>
      <c r="BG169" s="73">
        <v>2352</v>
      </c>
      <c r="BH169" s="73">
        <v>2700</v>
      </c>
      <c r="BI169" s="73">
        <v>2153</v>
      </c>
      <c r="BJ169" s="73">
        <v>1215</v>
      </c>
      <c r="BK169" s="73">
        <v>1328.4319803283199</v>
      </c>
      <c r="BL169" s="73">
        <v>868.56490960725898</v>
      </c>
      <c r="BM169" s="73">
        <v>375.45970538662198</v>
      </c>
      <c r="BN169" s="73">
        <v>2285.415</v>
      </c>
      <c r="BO169" s="73">
        <v>1494.2664</v>
      </c>
      <c r="BP169" s="73">
        <v>645.93539999999996</v>
      </c>
      <c r="BQ169" s="73">
        <v>49630</v>
      </c>
      <c r="BR169" s="73">
        <v>18663</v>
      </c>
      <c r="BS169" s="73">
        <v>0</v>
      </c>
      <c r="BT169" s="73">
        <v>2</v>
      </c>
      <c r="BU169" s="73">
        <v>384</v>
      </c>
      <c r="BV169" s="73">
        <v>12</v>
      </c>
      <c r="BW169" s="73">
        <v>0</v>
      </c>
      <c r="BX169" s="73">
        <v>13746</v>
      </c>
      <c r="BY169" s="75">
        <v>4.6107020000000004E-3</v>
      </c>
      <c r="BZ169" s="75">
        <v>3.890148E-3</v>
      </c>
      <c r="CA169" s="72">
        <v>0</v>
      </c>
      <c r="CG169" s="76"/>
      <c r="CH169" s="77"/>
      <c r="CI169" s="78"/>
      <c r="CJ169" s="79"/>
      <c r="CO169" s="77"/>
    </row>
    <row r="170" spans="1:93" s="72" customFormat="1" x14ac:dyDescent="0.3">
      <c r="A170" s="72">
        <v>1911</v>
      </c>
      <c r="B170" s="72">
        <v>7</v>
      </c>
      <c r="D170" s="72" t="s">
        <v>149</v>
      </c>
      <c r="E170" s="73">
        <v>48432</v>
      </c>
      <c r="F170" s="73">
        <v>1142.4000000000001</v>
      </c>
      <c r="G170" s="73">
        <v>10089</v>
      </c>
      <c r="H170" s="73">
        <v>3213</v>
      </c>
      <c r="I170" s="73">
        <v>5985</v>
      </c>
      <c r="J170" s="73">
        <v>3867.7</v>
      </c>
      <c r="K170" s="73">
        <v>485</v>
      </c>
      <c r="L170" s="73">
        <v>2913</v>
      </c>
      <c r="M170" s="73">
        <v>6640</v>
      </c>
      <c r="N170" s="73">
        <v>21433</v>
      </c>
      <c r="O170" s="73">
        <v>42590</v>
      </c>
      <c r="P170" s="73">
        <v>7510</v>
      </c>
      <c r="Q170" s="73">
        <v>744.8</v>
      </c>
      <c r="R170" s="73">
        <v>35756</v>
      </c>
      <c r="S170" s="73">
        <v>41119.4</v>
      </c>
      <c r="T170" s="73">
        <v>1768</v>
      </c>
      <c r="U170" s="73">
        <v>10000</v>
      </c>
      <c r="V170" s="73">
        <v>549</v>
      </c>
      <c r="W170" s="73">
        <v>312.36</v>
      </c>
      <c r="X170" s="73">
        <v>316.25</v>
      </c>
      <c r="Y170" s="73">
        <v>21173</v>
      </c>
      <c r="Z170" s="73">
        <v>24137.22</v>
      </c>
      <c r="AA170" s="73">
        <v>0</v>
      </c>
      <c r="AB170" s="73">
        <v>0</v>
      </c>
      <c r="AC170" s="73">
        <v>0</v>
      </c>
      <c r="AD170" s="73">
        <v>9252.6010000000006</v>
      </c>
      <c r="AE170" s="73">
        <v>0</v>
      </c>
      <c r="AF170" s="73">
        <v>12944.4</v>
      </c>
      <c r="AG170" s="73">
        <v>19812.4103613687</v>
      </c>
      <c r="AH170" s="73">
        <v>33.35</v>
      </c>
      <c r="AI170" s="73">
        <v>5943</v>
      </c>
      <c r="AJ170" s="73">
        <v>1</v>
      </c>
      <c r="AK170" s="73">
        <v>0</v>
      </c>
      <c r="AL170" s="73">
        <v>765</v>
      </c>
      <c r="AM170" s="73">
        <v>0</v>
      </c>
      <c r="AN170" s="73">
        <v>35</v>
      </c>
      <c r="AO170" s="73"/>
      <c r="AP170" s="73">
        <v>1304</v>
      </c>
      <c r="AQ170" s="73">
        <v>29</v>
      </c>
      <c r="AR170" s="73">
        <v>857.73900000000003</v>
      </c>
      <c r="AS170" s="74">
        <v>165</v>
      </c>
      <c r="AT170" s="73">
        <v>88</v>
      </c>
      <c r="AU170" s="73">
        <v>14098.14</v>
      </c>
      <c r="AV170" s="73">
        <v>3297.45</v>
      </c>
      <c r="AW170" s="73">
        <v>248.53269421934101</v>
      </c>
      <c r="AX170" s="73">
        <v>510</v>
      </c>
      <c r="AY170" s="73">
        <v>171.666666666667</v>
      </c>
      <c r="AZ170" s="73">
        <v>140.666666666667</v>
      </c>
      <c r="BA170" s="73">
        <v>2428</v>
      </c>
      <c r="BB170" s="73">
        <v>586</v>
      </c>
      <c r="BC170" s="73">
        <v>6393.6520004182803</v>
      </c>
      <c r="BD170" s="73">
        <v>0.63300000000000001</v>
      </c>
      <c r="BE170" s="73">
        <v>38343</v>
      </c>
      <c r="BF170" s="73">
        <v>5939</v>
      </c>
      <c r="BG170" s="73">
        <v>937</v>
      </c>
      <c r="BH170" s="73">
        <v>1066</v>
      </c>
      <c r="BI170" s="73">
        <v>1005</v>
      </c>
      <c r="BJ170" s="73">
        <v>445</v>
      </c>
      <c r="BK170" s="73">
        <v>654.87670618240202</v>
      </c>
      <c r="BL170" s="73">
        <v>392.19533840268298</v>
      </c>
      <c r="BM170" s="73">
        <v>119.101705001653</v>
      </c>
      <c r="BN170" s="73">
        <v>1667.742</v>
      </c>
      <c r="BO170" s="73">
        <v>998.78440000000001</v>
      </c>
      <c r="BP170" s="73">
        <v>303.31040000000002</v>
      </c>
      <c r="BQ170" s="73">
        <v>0</v>
      </c>
      <c r="BR170" s="73">
        <v>9223</v>
      </c>
      <c r="BS170" s="73">
        <v>0</v>
      </c>
      <c r="BT170" s="73">
        <v>10</v>
      </c>
      <c r="BU170" s="73">
        <v>274</v>
      </c>
      <c r="BV170" s="73">
        <v>275</v>
      </c>
      <c r="BW170" s="73">
        <v>0</v>
      </c>
      <c r="BX170" s="73">
        <v>0</v>
      </c>
      <c r="BY170" s="75">
        <v>5.69079E-4</v>
      </c>
      <c r="BZ170" s="75">
        <v>2.33618E-4</v>
      </c>
      <c r="CA170" s="72">
        <v>0</v>
      </c>
      <c r="CG170" s="76"/>
      <c r="CH170" s="77"/>
      <c r="CI170" s="78"/>
      <c r="CJ170" s="79"/>
      <c r="CO170" s="77"/>
    </row>
    <row r="171" spans="1:93" s="72" customFormat="1" x14ac:dyDescent="0.3">
      <c r="A171" s="72">
        <v>405</v>
      </c>
      <c r="B171" s="72">
        <v>7</v>
      </c>
      <c r="D171" s="72" t="s">
        <v>151</v>
      </c>
      <c r="E171" s="73">
        <v>73261</v>
      </c>
      <c r="F171" s="73">
        <v>1007.3</v>
      </c>
      <c r="G171" s="73">
        <v>14277</v>
      </c>
      <c r="H171" s="73">
        <v>4138</v>
      </c>
      <c r="I171" s="73">
        <v>10602</v>
      </c>
      <c r="J171" s="73">
        <v>7223.5</v>
      </c>
      <c r="K171" s="73">
        <v>1461</v>
      </c>
      <c r="L171" s="73">
        <v>6405</v>
      </c>
      <c r="M171" s="73">
        <v>12151</v>
      </c>
      <c r="N171" s="73">
        <v>33896</v>
      </c>
      <c r="O171" s="73">
        <v>84960</v>
      </c>
      <c r="P171" s="73">
        <v>87190</v>
      </c>
      <c r="Q171" s="73">
        <v>5822.4</v>
      </c>
      <c r="R171" s="73">
        <v>2026</v>
      </c>
      <c r="S171" s="73">
        <v>2694.58</v>
      </c>
      <c r="T171" s="73">
        <v>119</v>
      </c>
      <c r="U171" s="73">
        <v>3201</v>
      </c>
      <c r="V171" s="73">
        <v>347</v>
      </c>
      <c r="W171" s="73">
        <v>458.85</v>
      </c>
      <c r="X171" s="73">
        <v>3.81</v>
      </c>
      <c r="Y171" s="73">
        <v>33785</v>
      </c>
      <c r="Z171" s="73">
        <v>44934.05</v>
      </c>
      <c r="AA171" s="73">
        <v>46</v>
      </c>
      <c r="AB171" s="73">
        <v>0</v>
      </c>
      <c r="AC171" s="73">
        <v>5150</v>
      </c>
      <c r="AD171" s="73">
        <v>57029.08</v>
      </c>
      <c r="AE171" s="73">
        <v>0</v>
      </c>
      <c r="AF171" s="73">
        <v>2770.39</v>
      </c>
      <c r="AG171" s="73">
        <v>199280.50783682999</v>
      </c>
      <c r="AH171" s="73">
        <v>1.27</v>
      </c>
      <c r="AI171" s="73">
        <v>7835</v>
      </c>
      <c r="AJ171" s="73">
        <v>1</v>
      </c>
      <c r="AK171" s="73">
        <v>0</v>
      </c>
      <c r="AL171" s="73">
        <v>6810</v>
      </c>
      <c r="AM171" s="73">
        <v>0</v>
      </c>
      <c r="AN171" s="73">
        <v>76</v>
      </c>
      <c r="AO171" s="73"/>
      <c r="AP171" s="73">
        <v>3119</v>
      </c>
      <c r="AQ171" s="73">
        <v>1</v>
      </c>
      <c r="AR171" s="73">
        <v>2055.62</v>
      </c>
      <c r="AS171" s="74">
        <v>248</v>
      </c>
      <c r="AT171" s="73">
        <v>229</v>
      </c>
      <c r="AU171" s="73">
        <v>21555.3</v>
      </c>
      <c r="AV171" s="73">
        <v>5166.09</v>
      </c>
      <c r="AW171" s="73">
        <v>641.80586839899399</v>
      </c>
      <c r="AX171" s="73">
        <v>1249</v>
      </c>
      <c r="AY171" s="73">
        <v>426.66666666666703</v>
      </c>
      <c r="AZ171" s="73">
        <v>402</v>
      </c>
      <c r="BA171" s="73">
        <v>4944</v>
      </c>
      <c r="BB171" s="73">
        <v>1437</v>
      </c>
      <c r="BC171" s="73">
        <v>9819.9685047394705</v>
      </c>
      <c r="BD171" s="73">
        <v>3.448</v>
      </c>
      <c r="BE171" s="73">
        <v>58984</v>
      </c>
      <c r="BF171" s="73">
        <v>8827</v>
      </c>
      <c r="BG171" s="73">
        <v>1312</v>
      </c>
      <c r="BH171" s="73">
        <v>2312</v>
      </c>
      <c r="BI171" s="73">
        <v>1516</v>
      </c>
      <c r="BJ171" s="73">
        <v>712</v>
      </c>
      <c r="BK171" s="73">
        <v>1213.3598490454301</v>
      </c>
      <c r="BL171" s="73">
        <v>605.71778895959699</v>
      </c>
      <c r="BM171" s="73">
        <v>200.979428740565</v>
      </c>
      <c r="BN171" s="73">
        <v>2685.9775</v>
      </c>
      <c r="BO171" s="73">
        <v>1340.8588999999999</v>
      </c>
      <c r="BP171" s="73">
        <v>444.90199999999999</v>
      </c>
      <c r="BQ171" s="73">
        <v>44488</v>
      </c>
      <c r="BR171" s="73">
        <v>14683</v>
      </c>
      <c r="BS171" s="73">
        <v>0</v>
      </c>
      <c r="BT171" s="73">
        <v>1</v>
      </c>
      <c r="BU171" s="73">
        <v>345</v>
      </c>
      <c r="BV171" s="73">
        <v>3</v>
      </c>
      <c r="BW171" s="73">
        <v>0</v>
      </c>
      <c r="BX171" s="73">
        <v>3299</v>
      </c>
      <c r="BY171" s="75">
        <v>1.0728199999999999E-3</v>
      </c>
      <c r="BZ171" s="75">
        <v>9.0026500000000003E-4</v>
      </c>
      <c r="CA171" s="72">
        <v>3299</v>
      </c>
      <c r="CG171" s="76"/>
      <c r="CH171" s="77"/>
      <c r="CI171" s="78"/>
      <c r="CJ171" s="79"/>
      <c r="CO171" s="77"/>
    </row>
    <row r="172" spans="1:93" s="72" customFormat="1" x14ac:dyDescent="0.3">
      <c r="A172" s="72">
        <v>406</v>
      </c>
      <c r="B172" s="72">
        <v>7</v>
      </c>
      <c r="D172" s="72" t="s">
        <v>154</v>
      </c>
      <c r="E172" s="73">
        <v>41273</v>
      </c>
      <c r="F172" s="73">
        <v>388.85</v>
      </c>
      <c r="G172" s="73">
        <v>9711</v>
      </c>
      <c r="H172" s="73">
        <v>3000</v>
      </c>
      <c r="I172" s="73">
        <v>5218</v>
      </c>
      <c r="J172" s="73">
        <v>3298.4</v>
      </c>
      <c r="K172" s="73">
        <v>700.66666666666697</v>
      </c>
      <c r="L172" s="73">
        <v>2526.6666666666702</v>
      </c>
      <c r="M172" s="73">
        <v>6459</v>
      </c>
      <c r="N172" s="73">
        <v>19153</v>
      </c>
      <c r="O172" s="73">
        <v>42330</v>
      </c>
      <c r="P172" s="73">
        <v>24090</v>
      </c>
      <c r="Q172" s="73">
        <v>1853.6</v>
      </c>
      <c r="R172" s="73">
        <v>1581</v>
      </c>
      <c r="S172" s="73">
        <v>1581</v>
      </c>
      <c r="T172" s="73">
        <v>751</v>
      </c>
      <c r="U172" s="73">
        <v>0</v>
      </c>
      <c r="V172" s="73">
        <v>174</v>
      </c>
      <c r="W172" s="73">
        <v>168</v>
      </c>
      <c r="X172" s="73">
        <v>6</v>
      </c>
      <c r="Y172" s="73">
        <v>19196</v>
      </c>
      <c r="Z172" s="73">
        <v>19196</v>
      </c>
      <c r="AA172" s="73">
        <v>0</v>
      </c>
      <c r="AB172" s="73">
        <v>0</v>
      </c>
      <c r="AC172" s="73">
        <v>0</v>
      </c>
      <c r="AD172" s="73">
        <v>39102.252</v>
      </c>
      <c r="AE172" s="73">
        <v>0</v>
      </c>
      <c r="AF172" s="73">
        <v>467</v>
      </c>
      <c r="AG172" s="73">
        <v>8265.2191252144094</v>
      </c>
      <c r="AH172" s="73">
        <v>5</v>
      </c>
      <c r="AI172" s="73">
        <v>5237</v>
      </c>
      <c r="AJ172" s="73">
        <v>1</v>
      </c>
      <c r="AK172" s="73">
        <v>0</v>
      </c>
      <c r="AL172" s="73">
        <v>3050</v>
      </c>
      <c r="AM172" s="73">
        <v>0</v>
      </c>
      <c r="AN172" s="73">
        <v>39</v>
      </c>
      <c r="AO172" s="73"/>
      <c r="AP172" s="73">
        <v>1447</v>
      </c>
      <c r="AQ172" s="73">
        <v>5</v>
      </c>
      <c r="AR172" s="73">
        <v>804.98400000000004</v>
      </c>
      <c r="AS172" s="74">
        <v>78</v>
      </c>
      <c r="AT172" s="73">
        <v>74</v>
      </c>
      <c r="AU172" s="73">
        <v>14591.3</v>
      </c>
      <c r="AV172" s="73">
        <v>3386.56</v>
      </c>
      <c r="AW172" s="73">
        <v>258.20813862633901</v>
      </c>
      <c r="AX172" s="73">
        <v>531</v>
      </c>
      <c r="AY172" s="73">
        <v>201.666666666667</v>
      </c>
      <c r="AZ172" s="73">
        <v>163.666666666667</v>
      </c>
      <c r="BA172" s="73">
        <v>1826</v>
      </c>
      <c r="BB172" s="73">
        <v>438</v>
      </c>
      <c r="BC172" s="73">
        <v>6316.24</v>
      </c>
      <c r="BD172" s="73">
        <v>1.506</v>
      </c>
      <c r="BE172" s="73">
        <v>31562</v>
      </c>
      <c r="BF172" s="73">
        <v>5625</v>
      </c>
      <c r="BG172" s="73">
        <v>1086</v>
      </c>
      <c r="BH172" s="73">
        <v>1398</v>
      </c>
      <c r="BI172" s="73">
        <v>1086</v>
      </c>
      <c r="BJ172" s="73">
        <v>489</v>
      </c>
      <c r="BK172" s="73">
        <v>615.82963117316103</v>
      </c>
      <c r="BL172" s="73">
        <v>347.95061471139798</v>
      </c>
      <c r="BM172" s="73">
        <v>125.09039383204799</v>
      </c>
      <c r="BN172" s="73">
        <v>1242.9312</v>
      </c>
      <c r="BO172" s="73">
        <v>702.27</v>
      </c>
      <c r="BP172" s="73">
        <v>252.47040000000001</v>
      </c>
      <c r="BQ172" s="73">
        <v>69350</v>
      </c>
      <c r="BR172" s="73">
        <v>7892</v>
      </c>
      <c r="BS172" s="73">
        <v>0</v>
      </c>
      <c r="BT172" s="73">
        <v>1</v>
      </c>
      <c r="BU172" s="73">
        <v>168</v>
      </c>
      <c r="BV172" s="73">
        <v>6</v>
      </c>
      <c r="BW172" s="73">
        <v>0</v>
      </c>
      <c r="BX172" s="73">
        <v>1923</v>
      </c>
      <c r="BY172" s="75">
        <v>3.67773E-4</v>
      </c>
      <c r="BZ172" s="75">
        <v>2.27016E-4</v>
      </c>
      <c r="CA172" s="72">
        <v>0</v>
      </c>
      <c r="CG172" s="76"/>
      <c r="CH172" s="77"/>
      <c r="CI172" s="78"/>
      <c r="CJ172" s="79"/>
      <c r="CO172" s="77"/>
    </row>
    <row r="173" spans="1:93" s="72" customFormat="1" x14ac:dyDescent="0.3">
      <c r="A173" s="72">
        <v>1598</v>
      </c>
      <c r="B173" s="72">
        <v>7</v>
      </c>
      <c r="D173" s="72" t="s">
        <v>162</v>
      </c>
      <c r="E173" s="73">
        <v>22749</v>
      </c>
      <c r="F173" s="73">
        <v>317.8</v>
      </c>
      <c r="G173" s="73">
        <v>4683</v>
      </c>
      <c r="H173" s="73">
        <v>1459</v>
      </c>
      <c r="I173" s="73">
        <v>2469</v>
      </c>
      <c r="J173" s="73">
        <v>1505.5</v>
      </c>
      <c r="K173" s="73">
        <v>169.666666666667</v>
      </c>
      <c r="L173" s="73">
        <v>1113.6666666666699</v>
      </c>
      <c r="M173" s="73">
        <v>2647</v>
      </c>
      <c r="N173" s="73">
        <v>9595</v>
      </c>
      <c r="O173" s="73">
        <v>15230</v>
      </c>
      <c r="P173" s="73">
        <v>1130</v>
      </c>
      <c r="Q173" s="73">
        <v>0</v>
      </c>
      <c r="R173" s="73">
        <v>8037</v>
      </c>
      <c r="S173" s="73">
        <v>10126.620000000001</v>
      </c>
      <c r="T173" s="73">
        <v>292</v>
      </c>
      <c r="U173" s="73">
        <v>79</v>
      </c>
      <c r="V173" s="73">
        <v>191</v>
      </c>
      <c r="W173" s="73">
        <v>162.44</v>
      </c>
      <c r="X173" s="73">
        <v>76.2</v>
      </c>
      <c r="Y173" s="73">
        <v>9635</v>
      </c>
      <c r="Z173" s="73">
        <v>11947.4</v>
      </c>
      <c r="AA173" s="73">
        <v>0</v>
      </c>
      <c r="AB173" s="73">
        <v>0</v>
      </c>
      <c r="AC173" s="73">
        <v>0</v>
      </c>
      <c r="AD173" s="73">
        <v>4143.05</v>
      </c>
      <c r="AE173" s="73">
        <v>0</v>
      </c>
      <c r="AF173" s="73">
        <v>7460.46</v>
      </c>
      <c r="AG173" s="73">
        <v>24678.5543930844</v>
      </c>
      <c r="AH173" s="73">
        <v>24.13</v>
      </c>
      <c r="AI173" s="73">
        <v>2886</v>
      </c>
      <c r="AJ173" s="73">
        <v>1</v>
      </c>
      <c r="AK173" s="73">
        <v>0</v>
      </c>
      <c r="AL173" s="73">
        <v>385</v>
      </c>
      <c r="AM173" s="73">
        <v>0</v>
      </c>
      <c r="AN173" s="73">
        <v>14</v>
      </c>
      <c r="AO173" s="73"/>
      <c r="AP173" s="73">
        <v>565</v>
      </c>
      <c r="AQ173" s="73">
        <v>19</v>
      </c>
      <c r="AR173" s="73">
        <v>331.93099999999998</v>
      </c>
      <c r="AS173" s="74">
        <v>61</v>
      </c>
      <c r="AT173" s="73">
        <v>41</v>
      </c>
      <c r="AU173" s="73">
        <v>6615.78</v>
      </c>
      <c r="AV173" s="73">
        <v>1753.2</v>
      </c>
      <c r="AW173" s="73">
        <v>60.180586968525702</v>
      </c>
      <c r="AX173" s="73">
        <v>234</v>
      </c>
      <c r="AY173" s="73">
        <v>54</v>
      </c>
      <c r="AZ173" s="73">
        <v>30.6666666666667</v>
      </c>
      <c r="BA173" s="73">
        <v>944</v>
      </c>
      <c r="BB173" s="73">
        <v>258</v>
      </c>
      <c r="BC173" s="73">
        <v>2167.48806227461</v>
      </c>
      <c r="BD173" s="73">
        <v>0.11600000000000001</v>
      </c>
      <c r="BE173" s="73">
        <v>18066</v>
      </c>
      <c r="BF173" s="73">
        <v>2746</v>
      </c>
      <c r="BG173" s="73">
        <v>478</v>
      </c>
      <c r="BH173" s="73">
        <v>460</v>
      </c>
      <c r="BI173" s="73">
        <v>446</v>
      </c>
      <c r="BJ173" s="73">
        <v>245</v>
      </c>
      <c r="BK173" s="73">
        <v>258.28661131292199</v>
      </c>
      <c r="BL173" s="73">
        <v>147.659314997405</v>
      </c>
      <c r="BM173" s="73">
        <v>50.001037882719302</v>
      </c>
      <c r="BN173" s="73">
        <v>685.995</v>
      </c>
      <c r="BO173" s="73">
        <v>392.17500000000001</v>
      </c>
      <c r="BP173" s="73">
        <v>132.80000000000001</v>
      </c>
      <c r="BQ173" s="73">
        <v>5840</v>
      </c>
      <c r="BR173" s="73">
        <v>4547</v>
      </c>
      <c r="BS173" s="73">
        <v>0</v>
      </c>
      <c r="BT173" s="73">
        <v>6</v>
      </c>
      <c r="BU173" s="73">
        <v>131</v>
      </c>
      <c r="BV173" s="73">
        <v>60</v>
      </c>
      <c r="BW173" s="73">
        <v>0</v>
      </c>
      <c r="BX173" s="73">
        <v>0</v>
      </c>
      <c r="BY173" s="75">
        <v>1.7902700000000001E-4</v>
      </c>
      <c r="BZ173" s="75">
        <v>5.9729999999999999E-5</v>
      </c>
      <c r="CA173" s="72">
        <v>0</v>
      </c>
      <c r="CG173" s="76"/>
      <c r="CH173" s="77"/>
      <c r="CI173" s="78"/>
      <c r="CJ173" s="79"/>
      <c r="CO173" s="77"/>
    </row>
    <row r="174" spans="1:93" s="72" customFormat="1" x14ac:dyDescent="0.3">
      <c r="A174" s="72">
        <v>415</v>
      </c>
      <c r="B174" s="72">
        <v>7</v>
      </c>
      <c r="D174" s="72" t="s">
        <v>168</v>
      </c>
      <c r="E174" s="73">
        <v>11491</v>
      </c>
      <c r="F174" s="73">
        <v>93.45</v>
      </c>
      <c r="G174" s="73">
        <v>2498</v>
      </c>
      <c r="H174" s="73">
        <v>785</v>
      </c>
      <c r="I174" s="73">
        <v>1129</v>
      </c>
      <c r="J174" s="73">
        <v>637.9</v>
      </c>
      <c r="K174" s="73">
        <v>120.333333333333</v>
      </c>
      <c r="L174" s="73">
        <v>502.33333333333297</v>
      </c>
      <c r="M174" s="73">
        <v>1385</v>
      </c>
      <c r="N174" s="73">
        <v>4919</v>
      </c>
      <c r="O174" s="73">
        <v>5550</v>
      </c>
      <c r="P174" s="73">
        <v>310</v>
      </c>
      <c r="Q174" s="73">
        <v>0</v>
      </c>
      <c r="R174" s="73">
        <v>2244</v>
      </c>
      <c r="S174" s="73">
        <v>3029.4</v>
      </c>
      <c r="T174" s="73">
        <v>406</v>
      </c>
      <c r="U174" s="73">
        <v>0</v>
      </c>
      <c r="V174" s="73">
        <v>58</v>
      </c>
      <c r="W174" s="73">
        <v>68.34</v>
      </c>
      <c r="X174" s="73">
        <v>10.88</v>
      </c>
      <c r="Y174" s="73">
        <v>4911</v>
      </c>
      <c r="Z174" s="73">
        <v>6580.74</v>
      </c>
      <c r="AA174" s="73">
        <v>0</v>
      </c>
      <c r="AB174" s="73">
        <v>0</v>
      </c>
      <c r="AC174" s="73">
        <v>0</v>
      </c>
      <c r="AD174" s="73">
        <v>5087.7960000000003</v>
      </c>
      <c r="AE174" s="73">
        <v>0</v>
      </c>
      <c r="AF174" s="73">
        <v>5749.65</v>
      </c>
      <c r="AG174" s="73">
        <v>71107.3920566038</v>
      </c>
      <c r="AH174" s="73">
        <v>8.16</v>
      </c>
      <c r="AI174" s="73">
        <v>1744</v>
      </c>
      <c r="AJ174" s="73">
        <v>1</v>
      </c>
      <c r="AK174" s="73">
        <v>0</v>
      </c>
      <c r="AL174" s="73">
        <v>555</v>
      </c>
      <c r="AM174" s="73">
        <v>0</v>
      </c>
      <c r="AN174" s="73">
        <v>2</v>
      </c>
      <c r="AO174" s="73"/>
      <c r="AP174" s="73">
        <v>430</v>
      </c>
      <c r="AQ174" s="73">
        <v>6</v>
      </c>
      <c r="AR174" s="73">
        <v>182.18199999999999</v>
      </c>
      <c r="AS174" s="74">
        <v>19</v>
      </c>
      <c r="AT174" s="73">
        <v>10</v>
      </c>
      <c r="AU174" s="73">
        <v>4223.8500000000004</v>
      </c>
      <c r="AV174" s="73">
        <v>1151.6400000000001</v>
      </c>
      <c r="AW174" s="73">
        <v>39.8192264808362</v>
      </c>
      <c r="AX174" s="73">
        <v>165</v>
      </c>
      <c r="AY174" s="73">
        <v>39.3333333333333</v>
      </c>
      <c r="AZ174" s="73">
        <v>26</v>
      </c>
      <c r="BA174" s="73">
        <v>382</v>
      </c>
      <c r="BB174" s="73">
        <v>67</v>
      </c>
      <c r="BC174" s="73">
        <v>1431.8138091922001</v>
      </c>
      <c r="BD174" s="73">
        <v>8.5999999999999993E-2</v>
      </c>
      <c r="BE174" s="73">
        <v>8993</v>
      </c>
      <c r="BF174" s="73">
        <v>1417</v>
      </c>
      <c r="BG174" s="73">
        <v>296</v>
      </c>
      <c r="BH174" s="73">
        <v>252</v>
      </c>
      <c r="BI174" s="73">
        <v>260</v>
      </c>
      <c r="BJ174" s="73">
        <v>145</v>
      </c>
      <c r="BK174" s="73">
        <v>110.148482997353</v>
      </c>
      <c r="BL174" s="73">
        <v>70.791183058440197</v>
      </c>
      <c r="BM174" s="73">
        <v>25.9784158012625</v>
      </c>
      <c r="BN174" s="73">
        <v>248.6336</v>
      </c>
      <c r="BO174" s="73">
        <v>159.79400000000001</v>
      </c>
      <c r="BP174" s="73">
        <v>58.64</v>
      </c>
      <c r="BQ174" s="73">
        <v>3650</v>
      </c>
      <c r="BR174" s="73">
        <v>2366</v>
      </c>
      <c r="BS174" s="73">
        <v>91.199999999999804</v>
      </c>
      <c r="BT174" s="73">
        <v>1</v>
      </c>
      <c r="BU174" s="73">
        <v>51</v>
      </c>
      <c r="BV174" s="73">
        <v>8</v>
      </c>
      <c r="BW174" s="73">
        <v>0</v>
      </c>
      <c r="BX174" s="73">
        <v>0</v>
      </c>
      <c r="BY174" s="75">
        <v>6.2769999999999997E-5</v>
      </c>
      <c r="BZ174" s="75">
        <v>6.5520999999999998E-5</v>
      </c>
      <c r="CA174" s="72">
        <v>0</v>
      </c>
      <c r="CG174" s="76"/>
      <c r="CH174" s="77"/>
      <c r="CI174" s="78"/>
      <c r="CJ174" s="79"/>
      <c r="CO174" s="77"/>
    </row>
    <row r="175" spans="1:93" s="72" customFormat="1" x14ac:dyDescent="0.3">
      <c r="A175" s="72">
        <v>416</v>
      </c>
      <c r="B175" s="72">
        <v>7</v>
      </c>
      <c r="D175" s="72" t="s">
        <v>169</v>
      </c>
      <c r="E175" s="73">
        <v>28163</v>
      </c>
      <c r="F175" s="73">
        <v>308.35000000000002</v>
      </c>
      <c r="G175" s="73">
        <v>5888</v>
      </c>
      <c r="H175" s="73">
        <v>1727</v>
      </c>
      <c r="I175" s="73">
        <v>2950</v>
      </c>
      <c r="J175" s="73">
        <v>1768.8</v>
      </c>
      <c r="K175" s="73">
        <v>288.66666666666703</v>
      </c>
      <c r="L175" s="73">
        <v>1670.6666666666699</v>
      </c>
      <c r="M175" s="73">
        <v>3233</v>
      </c>
      <c r="N175" s="73">
        <v>11974</v>
      </c>
      <c r="O175" s="73">
        <v>28370</v>
      </c>
      <c r="P175" s="73">
        <v>14830</v>
      </c>
      <c r="Q175" s="73">
        <v>360</v>
      </c>
      <c r="R175" s="73">
        <v>2359</v>
      </c>
      <c r="S175" s="73">
        <v>2359</v>
      </c>
      <c r="T175" s="73">
        <v>344</v>
      </c>
      <c r="U175" s="73">
        <v>0</v>
      </c>
      <c r="V175" s="73">
        <v>167</v>
      </c>
      <c r="W175" s="73">
        <v>155</v>
      </c>
      <c r="X175" s="73">
        <v>12</v>
      </c>
      <c r="Y175" s="73">
        <v>11812</v>
      </c>
      <c r="Z175" s="73">
        <v>11812</v>
      </c>
      <c r="AA175" s="73">
        <v>0</v>
      </c>
      <c r="AB175" s="73">
        <v>0</v>
      </c>
      <c r="AC175" s="73">
        <v>0</v>
      </c>
      <c r="AD175" s="73">
        <v>11150.528</v>
      </c>
      <c r="AE175" s="73">
        <v>0</v>
      </c>
      <c r="AF175" s="73">
        <v>3414</v>
      </c>
      <c r="AG175" s="73">
        <v>35571.025527192003</v>
      </c>
      <c r="AH175" s="73">
        <v>7</v>
      </c>
      <c r="AI175" s="73">
        <v>3134</v>
      </c>
      <c r="AJ175" s="73">
        <v>1</v>
      </c>
      <c r="AK175" s="73">
        <v>0</v>
      </c>
      <c r="AL175" s="73">
        <v>775</v>
      </c>
      <c r="AM175" s="73">
        <v>0</v>
      </c>
      <c r="AN175" s="73">
        <v>38</v>
      </c>
      <c r="AO175" s="73"/>
      <c r="AP175" s="73">
        <v>867</v>
      </c>
      <c r="AQ175" s="73">
        <v>7</v>
      </c>
      <c r="AR175" s="73">
        <v>547.58000000000004</v>
      </c>
      <c r="AS175" s="74">
        <v>89</v>
      </c>
      <c r="AT175" s="73">
        <v>58</v>
      </c>
      <c r="AU175" s="73">
        <v>8560.7099999999991</v>
      </c>
      <c r="AV175" s="73">
        <v>2197.65</v>
      </c>
      <c r="AW175" s="73">
        <v>212.09885714285701</v>
      </c>
      <c r="AX175" s="73">
        <v>362</v>
      </c>
      <c r="AY175" s="73">
        <v>99.6666666666667</v>
      </c>
      <c r="AZ175" s="73">
        <v>85</v>
      </c>
      <c r="BA175" s="73">
        <v>1382</v>
      </c>
      <c r="BB175" s="73">
        <v>346</v>
      </c>
      <c r="BC175" s="73">
        <v>3632.0128422406401</v>
      </c>
      <c r="BD175" s="73">
        <v>0.311</v>
      </c>
      <c r="BE175" s="73">
        <v>22275</v>
      </c>
      <c r="BF175" s="73">
        <v>3637</v>
      </c>
      <c r="BG175" s="73">
        <v>524</v>
      </c>
      <c r="BH175" s="73">
        <v>611</v>
      </c>
      <c r="BI175" s="73">
        <v>482</v>
      </c>
      <c r="BJ175" s="73">
        <v>259</v>
      </c>
      <c r="BK175" s="73">
        <v>325.09861158144298</v>
      </c>
      <c r="BL175" s="73">
        <v>167.71554351506899</v>
      </c>
      <c r="BM175" s="73">
        <v>56.154757873349098</v>
      </c>
      <c r="BN175" s="73">
        <v>869.4855</v>
      </c>
      <c r="BO175" s="73">
        <v>448.56</v>
      </c>
      <c r="BP175" s="73">
        <v>150.1875</v>
      </c>
      <c r="BQ175" s="73">
        <v>0</v>
      </c>
      <c r="BR175" s="73">
        <v>5764</v>
      </c>
      <c r="BS175" s="73">
        <v>0</v>
      </c>
      <c r="BT175" s="73">
        <v>2</v>
      </c>
      <c r="BU175" s="73">
        <v>155</v>
      </c>
      <c r="BV175" s="73">
        <v>12</v>
      </c>
      <c r="BW175" s="73">
        <v>0</v>
      </c>
      <c r="BX175" s="73">
        <v>1101</v>
      </c>
      <c r="BY175" s="75">
        <v>2.5177899999999999E-4</v>
      </c>
      <c r="BZ175" s="75">
        <v>9.4746000000000004E-5</v>
      </c>
      <c r="CA175" s="72">
        <v>0</v>
      </c>
      <c r="CG175" s="76"/>
      <c r="CH175" s="77"/>
      <c r="CI175" s="78"/>
      <c r="CJ175" s="79"/>
      <c r="CO175" s="77"/>
    </row>
    <row r="176" spans="1:93" s="72" customFormat="1" x14ac:dyDescent="0.3">
      <c r="A176" s="72">
        <v>417</v>
      </c>
      <c r="B176" s="72">
        <v>7</v>
      </c>
      <c r="D176" s="72" t="s">
        <v>171</v>
      </c>
      <c r="E176" s="73">
        <v>11280</v>
      </c>
      <c r="F176" s="73">
        <v>191.45</v>
      </c>
      <c r="G176" s="73">
        <v>3521</v>
      </c>
      <c r="H176" s="73">
        <v>1226</v>
      </c>
      <c r="I176" s="73">
        <v>1328</v>
      </c>
      <c r="J176" s="73">
        <v>751.8</v>
      </c>
      <c r="K176" s="73">
        <v>108</v>
      </c>
      <c r="L176" s="73">
        <v>421</v>
      </c>
      <c r="M176" s="73">
        <v>1842</v>
      </c>
      <c r="N176" s="73">
        <v>5459</v>
      </c>
      <c r="O176" s="73">
        <v>8770</v>
      </c>
      <c r="P176" s="73">
        <v>1300</v>
      </c>
      <c r="Q176" s="73">
        <v>1190.4000000000001</v>
      </c>
      <c r="R176" s="73">
        <v>1239</v>
      </c>
      <c r="S176" s="73">
        <v>1239</v>
      </c>
      <c r="T176" s="73">
        <v>2</v>
      </c>
      <c r="U176" s="73">
        <v>0</v>
      </c>
      <c r="V176" s="73">
        <v>75</v>
      </c>
      <c r="W176" s="73">
        <v>73</v>
      </c>
      <c r="X176" s="73">
        <v>2</v>
      </c>
      <c r="Y176" s="73">
        <v>5762</v>
      </c>
      <c r="Z176" s="73">
        <v>5762</v>
      </c>
      <c r="AA176" s="73">
        <v>0</v>
      </c>
      <c r="AB176" s="73">
        <v>0</v>
      </c>
      <c r="AC176" s="73">
        <v>0</v>
      </c>
      <c r="AD176" s="73">
        <v>6320.9139999999998</v>
      </c>
      <c r="AE176" s="73">
        <v>0</v>
      </c>
      <c r="AF176" s="73">
        <v>69</v>
      </c>
      <c r="AG176" s="73">
        <v>627.17163577759902</v>
      </c>
      <c r="AH176" s="73">
        <v>1</v>
      </c>
      <c r="AI176" s="73">
        <v>2404</v>
      </c>
      <c r="AJ176" s="73">
        <v>1</v>
      </c>
      <c r="AK176" s="73">
        <v>0</v>
      </c>
      <c r="AL176" s="73">
        <v>260</v>
      </c>
      <c r="AM176" s="73">
        <v>0</v>
      </c>
      <c r="AN176" s="73">
        <v>7</v>
      </c>
      <c r="AO176" s="73"/>
      <c r="AP176" s="73">
        <v>363</v>
      </c>
      <c r="AQ176" s="73">
        <v>1</v>
      </c>
      <c r="AR176" s="73">
        <v>231.52500000000001</v>
      </c>
      <c r="AS176" s="74">
        <v>10</v>
      </c>
      <c r="AT176" s="73">
        <v>17</v>
      </c>
      <c r="AU176" s="73">
        <v>4846.12</v>
      </c>
      <c r="AV176" s="73">
        <v>1141.69</v>
      </c>
      <c r="AW176" s="73">
        <v>35.513181818181799</v>
      </c>
      <c r="AX176" s="73">
        <v>151</v>
      </c>
      <c r="AY176" s="73">
        <v>33.3333333333333</v>
      </c>
      <c r="AZ176" s="73">
        <v>24.3333333333333</v>
      </c>
      <c r="BA176" s="73">
        <v>313</v>
      </c>
      <c r="BB176" s="73">
        <v>79</v>
      </c>
      <c r="BC176" s="73">
        <v>1687.3146940598499</v>
      </c>
      <c r="BD176" s="73">
        <v>8.5000000000000006E-2</v>
      </c>
      <c r="BE176" s="73">
        <v>7759</v>
      </c>
      <c r="BF176" s="73">
        <v>1622</v>
      </c>
      <c r="BG176" s="73">
        <v>673</v>
      </c>
      <c r="BH176" s="73">
        <v>402</v>
      </c>
      <c r="BI176" s="73">
        <v>416</v>
      </c>
      <c r="BJ176" s="73">
        <v>272</v>
      </c>
      <c r="BK176" s="73">
        <v>138.95643873655001</v>
      </c>
      <c r="BL176" s="73">
        <v>97.987122526900393</v>
      </c>
      <c r="BM176" s="73">
        <v>47.362617146824</v>
      </c>
      <c r="BN176" s="73">
        <v>96.808499999999995</v>
      </c>
      <c r="BO176" s="73">
        <v>68.265900000000002</v>
      </c>
      <c r="BP176" s="73">
        <v>32.996699999999997</v>
      </c>
      <c r="BQ176" s="73">
        <v>39925</v>
      </c>
      <c r="BR176" s="73">
        <v>2205</v>
      </c>
      <c r="BS176" s="73">
        <v>0</v>
      </c>
      <c r="BT176" s="73">
        <v>1</v>
      </c>
      <c r="BU176" s="73">
        <v>73</v>
      </c>
      <c r="BV176" s="73">
        <v>2</v>
      </c>
      <c r="BW176" s="73">
        <v>0</v>
      </c>
      <c r="BX176" s="73">
        <v>1634</v>
      </c>
      <c r="BY176" s="75">
        <v>2.7848400000000001E-4</v>
      </c>
      <c r="BZ176" s="75">
        <v>8.7148E-5</v>
      </c>
      <c r="CA176" s="72">
        <v>0</v>
      </c>
      <c r="CG176" s="76"/>
      <c r="CH176" s="77"/>
      <c r="CI176" s="78"/>
      <c r="CJ176" s="79"/>
      <c r="CO176" s="77"/>
    </row>
    <row r="177" spans="1:93" s="72" customFormat="1" x14ac:dyDescent="0.3">
      <c r="A177" s="72">
        <v>420</v>
      </c>
      <c r="B177" s="72">
        <v>7</v>
      </c>
      <c r="D177" s="72" t="s">
        <v>189</v>
      </c>
      <c r="E177" s="73">
        <v>45101</v>
      </c>
      <c r="F177" s="73">
        <v>751.1</v>
      </c>
      <c r="G177" s="73">
        <v>9505</v>
      </c>
      <c r="H177" s="73">
        <v>2821</v>
      </c>
      <c r="I177" s="73">
        <v>5578</v>
      </c>
      <c r="J177" s="73">
        <v>3558.1</v>
      </c>
      <c r="K177" s="73">
        <v>464</v>
      </c>
      <c r="L177" s="73">
        <v>2989</v>
      </c>
      <c r="M177" s="73">
        <v>5840</v>
      </c>
      <c r="N177" s="73">
        <v>19760</v>
      </c>
      <c r="O177" s="73">
        <v>39970</v>
      </c>
      <c r="P177" s="73">
        <v>13200</v>
      </c>
      <c r="Q177" s="73">
        <v>298.39999999999998</v>
      </c>
      <c r="R177" s="73">
        <v>12105</v>
      </c>
      <c r="S177" s="73">
        <v>15494.4</v>
      </c>
      <c r="T177" s="73">
        <v>612</v>
      </c>
      <c r="U177" s="73">
        <v>10000</v>
      </c>
      <c r="V177" s="73">
        <v>402</v>
      </c>
      <c r="W177" s="73">
        <v>380.52</v>
      </c>
      <c r="X177" s="73">
        <v>129</v>
      </c>
      <c r="Y177" s="73">
        <v>20199</v>
      </c>
      <c r="Z177" s="73">
        <v>25450.74</v>
      </c>
      <c r="AA177" s="73">
        <v>0</v>
      </c>
      <c r="AB177" s="73">
        <v>0</v>
      </c>
      <c r="AC177" s="73">
        <v>5950</v>
      </c>
      <c r="AD177" s="73">
        <v>10584.276</v>
      </c>
      <c r="AE177" s="73">
        <v>0</v>
      </c>
      <c r="AF177" s="73">
        <v>10910.72</v>
      </c>
      <c r="AG177" s="73">
        <v>55418.656148462702</v>
      </c>
      <c r="AH177" s="73">
        <v>27.09</v>
      </c>
      <c r="AI177" s="73">
        <v>5705</v>
      </c>
      <c r="AJ177" s="73">
        <v>1</v>
      </c>
      <c r="AK177" s="73">
        <v>0</v>
      </c>
      <c r="AL177" s="73">
        <v>1315</v>
      </c>
      <c r="AM177" s="73">
        <v>0</v>
      </c>
      <c r="AN177" s="73">
        <v>63</v>
      </c>
      <c r="AO177" s="73"/>
      <c r="AP177" s="73">
        <v>1222</v>
      </c>
      <c r="AQ177" s="73">
        <v>21</v>
      </c>
      <c r="AR177" s="73">
        <v>817.36199999999997</v>
      </c>
      <c r="AS177" s="74">
        <v>139</v>
      </c>
      <c r="AT177" s="73">
        <v>98</v>
      </c>
      <c r="AU177" s="73">
        <v>12759.48</v>
      </c>
      <c r="AV177" s="73">
        <v>3191.76</v>
      </c>
      <c r="AW177" s="73">
        <v>293.93530659025799</v>
      </c>
      <c r="AX177" s="73">
        <v>515</v>
      </c>
      <c r="AY177" s="73">
        <v>156</v>
      </c>
      <c r="AZ177" s="73">
        <v>130</v>
      </c>
      <c r="BA177" s="73">
        <v>2525</v>
      </c>
      <c r="BB177" s="73">
        <v>787</v>
      </c>
      <c r="BC177" s="73">
        <v>5629.36653172354</v>
      </c>
      <c r="BD177" s="73">
        <v>0.622</v>
      </c>
      <c r="BE177" s="73">
        <v>35596</v>
      </c>
      <c r="BF177" s="73">
        <v>5861</v>
      </c>
      <c r="BG177" s="73">
        <v>823</v>
      </c>
      <c r="BH177" s="73">
        <v>1086</v>
      </c>
      <c r="BI177" s="73">
        <v>847</v>
      </c>
      <c r="BJ177" s="73">
        <v>369</v>
      </c>
      <c r="BK177" s="73">
        <v>624.81215406703302</v>
      </c>
      <c r="BL177" s="73">
        <v>328.17170652012499</v>
      </c>
      <c r="BM177" s="73">
        <v>90.718426654784906</v>
      </c>
      <c r="BN177" s="73">
        <v>1621.3336999999999</v>
      </c>
      <c r="BO177" s="73">
        <v>851.57730000000004</v>
      </c>
      <c r="BP177" s="73">
        <v>235.40649999999999</v>
      </c>
      <c r="BQ177" s="73">
        <v>94170</v>
      </c>
      <c r="BR177" s="73">
        <v>8982</v>
      </c>
      <c r="BS177" s="73">
        <v>0</v>
      </c>
      <c r="BT177" s="73">
        <v>6</v>
      </c>
      <c r="BU177" s="73">
        <v>302</v>
      </c>
      <c r="BV177" s="73">
        <v>100</v>
      </c>
      <c r="BW177" s="73">
        <v>31</v>
      </c>
      <c r="BX177" s="73">
        <v>1776</v>
      </c>
      <c r="BY177" s="75">
        <v>5.9836899999999996E-4</v>
      </c>
      <c r="BZ177" s="75">
        <v>1.58083E-4</v>
      </c>
      <c r="CA177" s="72">
        <v>803</v>
      </c>
      <c r="CG177" s="76"/>
      <c r="CH177" s="77"/>
      <c r="CI177" s="78"/>
      <c r="CJ177" s="79"/>
      <c r="CO177" s="77"/>
    </row>
    <row r="178" spans="1:93" s="72" customFormat="1" x14ac:dyDescent="0.3">
      <c r="A178" s="72">
        <v>431</v>
      </c>
      <c r="B178" s="72">
        <v>7</v>
      </c>
      <c r="D178" s="72" t="s">
        <v>228</v>
      </c>
      <c r="E178" s="73">
        <v>9735</v>
      </c>
      <c r="F178" s="73">
        <v>127.75</v>
      </c>
      <c r="G178" s="73">
        <v>2008</v>
      </c>
      <c r="H178" s="73">
        <v>695</v>
      </c>
      <c r="I178" s="73">
        <v>1060</v>
      </c>
      <c r="J178" s="73">
        <v>649</v>
      </c>
      <c r="K178" s="73">
        <v>96.6666666666667</v>
      </c>
      <c r="L178" s="73">
        <v>463.66666666666703</v>
      </c>
      <c r="M178" s="73">
        <v>1141</v>
      </c>
      <c r="N178" s="73">
        <v>4163</v>
      </c>
      <c r="O178" s="73">
        <v>4730</v>
      </c>
      <c r="P178" s="73">
        <v>260</v>
      </c>
      <c r="Q178" s="73">
        <v>0</v>
      </c>
      <c r="R178" s="73">
        <v>1156</v>
      </c>
      <c r="S178" s="73">
        <v>1456.56</v>
      </c>
      <c r="T178" s="73">
        <v>452</v>
      </c>
      <c r="U178" s="73">
        <v>0</v>
      </c>
      <c r="V178" s="73">
        <v>49</v>
      </c>
      <c r="W178" s="73">
        <v>60.75</v>
      </c>
      <c r="X178" s="73">
        <v>4.84</v>
      </c>
      <c r="Y178" s="73">
        <v>4110</v>
      </c>
      <c r="Z178" s="73">
        <v>5548.5</v>
      </c>
      <c r="AA178" s="73">
        <v>0</v>
      </c>
      <c r="AB178" s="73">
        <v>0</v>
      </c>
      <c r="AC178" s="73">
        <v>0</v>
      </c>
      <c r="AD178" s="73">
        <v>4331.9399999999996</v>
      </c>
      <c r="AE178" s="73">
        <v>0</v>
      </c>
      <c r="AF178" s="73">
        <v>4764.0600000000004</v>
      </c>
      <c r="AG178" s="73">
        <v>74092.431156716397</v>
      </c>
      <c r="AH178" s="73">
        <v>4.84</v>
      </c>
      <c r="AI178" s="73">
        <v>1208</v>
      </c>
      <c r="AJ178" s="73">
        <v>1</v>
      </c>
      <c r="AK178" s="73">
        <v>0</v>
      </c>
      <c r="AL178" s="73">
        <v>400</v>
      </c>
      <c r="AM178" s="73">
        <v>0</v>
      </c>
      <c r="AN178" s="73">
        <v>0</v>
      </c>
      <c r="AO178" s="73"/>
      <c r="AP178" s="73">
        <v>320</v>
      </c>
      <c r="AQ178" s="73">
        <v>4</v>
      </c>
      <c r="AR178" s="73">
        <v>129.88</v>
      </c>
      <c r="AS178" s="74">
        <v>28</v>
      </c>
      <c r="AT178" s="73">
        <v>13</v>
      </c>
      <c r="AU178" s="73">
        <v>3226.36</v>
      </c>
      <c r="AV178" s="73">
        <v>937.6</v>
      </c>
      <c r="AW178" s="73">
        <v>44.531399416909601</v>
      </c>
      <c r="AX178" s="73">
        <v>121</v>
      </c>
      <c r="AY178" s="73">
        <v>36.6666666666667</v>
      </c>
      <c r="AZ178" s="73">
        <v>26</v>
      </c>
      <c r="BA178" s="73">
        <v>367</v>
      </c>
      <c r="BB178" s="73">
        <v>53</v>
      </c>
      <c r="BC178" s="73">
        <v>1222.3975197294301</v>
      </c>
      <c r="BD178" s="73">
        <v>0.06</v>
      </c>
      <c r="BE178" s="73">
        <v>7727</v>
      </c>
      <c r="BF178" s="73">
        <v>1084</v>
      </c>
      <c r="BG178" s="73">
        <v>229</v>
      </c>
      <c r="BH178" s="73">
        <v>208</v>
      </c>
      <c r="BI178" s="73">
        <v>237</v>
      </c>
      <c r="BJ178" s="73">
        <v>109</v>
      </c>
      <c r="BK178" s="73">
        <v>104.21897810218999</v>
      </c>
      <c r="BL178" s="73">
        <v>74.374452554744494</v>
      </c>
      <c r="BM178" s="73">
        <v>24.475669099756701</v>
      </c>
      <c r="BN178" s="73">
        <v>231</v>
      </c>
      <c r="BO178" s="73">
        <v>164.85</v>
      </c>
      <c r="BP178" s="73">
        <v>54.25</v>
      </c>
      <c r="BQ178" s="73">
        <v>0</v>
      </c>
      <c r="BR178" s="73">
        <v>1910</v>
      </c>
      <c r="BS178" s="73">
        <v>0</v>
      </c>
      <c r="BT178" s="73">
        <v>1</v>
      </c>
      <c r="BU178" s="73">
        <v>45</v>
      </c>
      <c r="BV178" s="73">
        <v>4</v>
      </c>
      <c r="BW178" s="73">
        <v>0</v>
      </c>
      <c r="BX178" s="73">
        <v>797</v>
      </c>
      <c r="BY178" s="75">
        <v>1.07664E-4</v>
      </c>
      <c r="BZ178" s="75">
        <v>6.1731999999999998E-5</v>
      </c>
      <c r="CA178" s="72">
        <v>0</v>
      </c>
      <c r="CG178" s="76"/>
      <c r="CH178" s="77"/>
      <c r="CI178" s="78"/>
      <c r="CJ178" s="79"/>
      <c r="CO178" s="77"/>
    </row>
    <row r="179" spans="1:93" s="72" customFormat="1" x14ac:dyDescent="0.3">
      <c r="A179" s="72">
        <v>432</v>
      </c>
      <c r="B179" s="72">
        <v>7</v>
      </c>
      <c r="D179" s="72" t="s">
        <v>229</v>
      </c>
      <c r="E179" s="73">
        <v>11836</v>
      </c>
      <c r="F179" s="73">
        <v>180.95</v>
      </c>
      <c r="G179" s="73">
        <v>2513</v>
      </c>
      <c r="H179" s="73">
        <v>825</v>
      </c>
      <c r="I179" s="73">
        <v>1423</v>
      </c>
      <c r="J179" s="73">
        <v>909</v>
      </c>
      <c r="K179" s="73">
        <v>71</v>
      </c>
      <c r="L179" s="73">
        <v>587</v>
      </c>
      <c r="M179" s="73">
        <v>1566</v>
      </c>
      <c r="N179" s="73">
        <v>5126</v>
      </c>
      <c r="O179" s="73">
        <v>10660</v>
      </c>
      <c r="P179" s="73">
        <v>2010</v>
      </c>
      <c r="Q179" s="73">
        <v>0</v>
      </c>
      <c r="R179" s="73">
        <v>4147</v>
      </c>
      <c r="S179" s="73">
        <v>4893.46</v>
      </c>
      <c r="T179" s="73">
        <v>47</v>
      </c>
      <c r="U179" s="73">
        <v>0</v>
      </c>
      <c r="V179" s="73">
        <v>110</v>
      </c>
      <c r="W179" s="73">
        <v>88.48</v>
      </c>
      <c r="X179" s="73">
        <v>36.89</v>
      </c>
      <c r="Y179" s="73">
        <v>5140</v>
      </c>
      <c r="Z179" s="73">
        <v>5756.8</v>
      </c>
      <c r="AA179" s="73">
        <v>0</v>
      </c>
      <c r="AB179" s="73">
        <v>0</v>
      </c>
      <c r="AC179" s="73">
        <v>0</v>
      </c>
      <c r="AD179" s="73">
        <v>2667.66</v>
      </c>
      <c r="AE179" s="73">
        <v>0</v>
      </c>
      <c r="AF179" s="73">
        <v>1885.64</v>
      </c>
      <c r="AG179" s="73">
        <v>5321.5152694325197</v>
      </c>
      <c r="AH179" s="73">
        <v>7.14</v>
      </c>
      <c r="AI179" s="73">
        <v>1506</v>
      </c>
      <c r="AJ179" s="73">
        <v>1</v>
      </c>
      <c r="AK179" s="73">
        <v>0</v>
      </c>
      <c r="AL179" s="73">
        <v>180</v>
      </c>
      <c r="AM179" s="73">
        <v>0</v>
      </c>
      <c r="AN179" s="73">
        <v>12</v>
      </c>
      <c r="AO179" s="73"/>
      <c r="AP179" s="73">
        <v>280</v>
      </c>
      <c r="AQ179" s="73">
        <v>6</v>
      </c>
      <c r="AR179" s="73">
        <v>152.358</v>
      </c>
      <c r="AS179" s="74">
        <v>34</v>
      </c>
      <c r="AT179" s="73">
        <v>14</v>
      </c>
      <c r="AU179" s="73">
        <v>3512.6</v>
      </c>
      <c r="AV179" s="73">
        <v>873.6</v>
      </c>
      <c r="AW179" s="73">
        <v>43.304441558441603</v>
      </c>
      <c r="AX179" s="73">
        <v>120</v>
      </c>
      <c r="AY179" s="73">
        <v>24</v>
      </c>
      <c r="AZ179" s="73">
        <v>18</v>
      </c>
      <c r="BA179" s="73">
        <v>516</v>
      </c>
      <c r="BB179" s="73">
        <v>124</v>
      </c>
      <c r="BC179" s="73">
        <v>1341.9827421682701</v>
      </c>
      <c r="BD179" s="73">
        <v>0.06</v>
      </c>
      <c r="BE179" s="73">
        <v>9323</v>
      </c>
      <c r="BF179" s="73">
        <v>1460</v>
      </c>
      <c r="BG179" s="73">
        <v>228</v>
      </c>
      <c r="BH179" s="73">
        <v>237</v>
      </c>
      <c r="BI179" s="73">
        <v>265</v>
      </c>
      <c r="BJ179" s="73">
        <v>121</v>
      </c>
      <c r="BK179" s="73">
        <v>157.21809338521399</v>
      </c>
      <c r="BL179" s="73">
        <v>96.205447470817106</v>
      </c>
      <c r="BM179" s="73">
        <v>27.9420233463035</v>
      </c>
      <c r="BN179" s="73">
        <v>382.18110000000001</v>
      </c>
      <c r="BO179" s="73">
        <v>233.8656</v>
      </c>
      <c r="BP179" s="73">
        <v>67.924199999999999</v>
      </c>
      <c r="BQ179" s="73">
        <v>0</v>
      </c>
      <c r="BR179" s="73">
        <v>2274</v>
      </c>
      <c r="BS179" s="73">
        <v>0</v>
      </c>
      <c r="BT179" s="73">
        <v>1</v>
      </c>
      <c r="BU179" s="73">
        <v>79</v>
      </c>
      <c r="BV179" s="73">
        <v>31</v>
      </c>
      <c r="BW179" s="73">
        <v>0</v>
      </c>
      <c r="BX179" s="73">
        <v>0</v>
      </c>
      <c r="BY179" s="75">
        <v>1.06526E-4</v>
      </c>
      <c r="BZ179" s="75">
        <v>3.7902999999999999E-5</v>
      </c>
      <c r="CA179" s="72">
        <v>0</v>
      </c>
      <c r="CG179" s="76"/>
      <c r="CH179" s="77"/>
      <c r="CI179" s="78"/>
      <c r="CJ179" s="79"/>
      <c r="CO179" s="77"/>
    </row>
    <row r="180" spans="1:93" s="72" customFormat="1" x14ac:dyDescent="0.3">
      <c r="A180" s="72">
        <v>437</v>
      </c>
      <c r="B180" s="72">
        <v>7</v>
      </c>
      <c r="D180" s="72" t="s">
        <v>233</v>
      </c>
      <c r="E180" s="73">
        <v>14026</v>
      </c>
      <c r="F180" s="73">
        <v>506.8</v>
      </c>
      <c r="G180" s="73">
        <v>2909</v>
      </c>
      <c r="H180" s="73">
        <v>895</v>
      </c>
      <c r="I180" s="73">
        <v>1602</v>
      </c>
      <c r="J180" s="73">
        <v>966.8</v>
      </c>
      <c r="K180" s="73">
        <v>168.333333333333</v>
      </c>
      <c r="L180" s="73">
        <v>609.33333333333303</v>
      </c>
      <c r="M180" s="73">
        <v>2316</v>
      </c>
      <c r="N180" s="73">
        <v>6430</v>
      </c>
      <c r="O180" s="73">
        <v>6910</v>
      </c>
      <c r="P180" s="73">
        <v>350</v>
      </c>
      <c r="Q180" s="73">
        <v>51.2</v>
      </c>
      <c r="R180" s="73">
        <v>2399</v>
      </c>
      <c r="S180" s="73">
        <v>3358.6</v>
      </c>
      <c r="T180" s="73">
        <v>179</v>
      </c>
      <c r="U180" s="73">
        <v>0</v>
      </c>
      <c r="V180" s="73">
        <v>99</v>
      </c>
      <c r="W180" s="73">
        <v>116.76</v>
      </c>
      <c r="X180" s="73">
        <v>22.56</v>
      </c>
      <c r="Y180" s="73">
        <v>6352</v>
      </c>
      <c r="Z180" s="73">
        <v>8829.2800000000007</v>
      </c>
      <c r="AA180" s="73">
        <v>0</v>
      </c>
      <c r="AB180" s="73">
        <v>0</v>
      </c>
      <c r="AC180" s="73">
        <v>0</v>
      </c>
      <c r="AD180" s="73">
        <v>8378.2880000000005</v>
      </c>
      <c r="AE180" s="73">
        <v>0</v>
      </c>
      <c r="AF180" s="73">
        <v>2436</v>
      </c>
      <c r="AG180" s="73">
        <v>35479.577657098504</v>
      </c>
      <c r="AH180" s="73">
        <v>4.2300000000000004</v>
      </c>
      <c r="AI180" s="73">
        <v>2635</v>
      </c>
      <c r="AJ180" s="73">
        <v>1</v>
      </c>
      <c r="AK180" s="73">
        <v>0</v>
      </c>
      <c r="AL180" s="73">
        <v>1140</v>
      </c>
      <c r="AM180" s="73">
        <v>0</v>
      </c>
      <c r="AN180" s="73">
        <v>13</v>
      </c>
      <c r="AO180" s="73"/>
      <c r="AP180" s="73">
        <v>534</v>
      </c>
      <c r="AQ180" s="73">
        <v>3</v>
      </c>
      <c r="AR180" s="73">
        <v>232.16</v>
      </c>
      <c r="AS180" s="74">
        <v>8</v>
      </c>
      <c r="AT180" s="73">
        <v>17</v>
      </c>
      <c r="AU180" s="73">
        <v>5745.74</v>
      </c>
      <c r="AV180" s="73">
        <v>1565.76</v>
      </c>
      <c r="AW180" s="73">
        <v>67.555150372643595</v>
      </c>
      <c r="AX180" s="73">
        <v>204</v>
      </c>
      <c r="AY180" s="73">
        <v>46</v>
      </c>
      <c r="AZ180" s="73">
        <v>45.6666666666667</v>
      </c>
      <c r="BA180" s="73">
        <v>441</v>
      </c>
      <c r="BB180" s="73">
        <v>118</v>
      </c>
      <c r="BC180" s="73">
        <v>1732.6685886749101</v>
      </c>
      <c r="BD180" s="73">
        <v>0.16500000000000001</v>
      </c>
      <c r="BE180" s="73">
        <v>11117</v>
      </c>
      <c r="BF180" s="73">
        <v>1667</v>
      </c>
      <c r="BG180" s="73">
        <v>347</v>
      </c>
      <c r="BH180" s="73">
        <v>466</v>
      </c>
      <c r="BI180" s="73">
        <v>328</v>
      </c>
      <c r="BJ180" s="73">
        <v>212</v>
      </c>
      <c r="BK180" s="73">
        <v>170.31630982367801</v>
      </c>
      <c r="BL180" s="73">
        <v>91.322418136020104</v>
      </c>
      <c r="BM180" s="73">
        <v>41.551700251889201</v>
      </c>
      <c r="BN180" s="73">
        <v>286.12830000000002</v>
      </c>
      <c r="BO180" s="73">
        <v>153.41999999999999</v>
      </c>
      <c r="BP180" s="73">
        <v>69.806100000000001</v>
      </c>
      <c r="BQ180" s="73">
        <v>2392</v>
      </c>
      <c r="BR180" s="73">
        <v>2902</v>
      </c>
      <c r="BS180" s="73">
        <v>0</v>
      </c>
      <c r="BT180" s="73">
        <v>2</v>
      </c>
      <c r="BU180" s="73">
        <v>84</v>
      </c>
      <c r="BV180" s="73">
        <v>16</v>
      </c>
      <c r="BW180" s="73">
        <v>0</v>
      </c>
      <c r="BX180" s="73">
        <v>0</v>
      </c>
      <c r="BY180" s="75">
        <v>1.39801E-4</v>
      </c>
      <c r="BZ180" s="75">
        <v>2.3588999999999999E-4</v>
      </c>
      <c r="CA180" s="72">
        <v>0</v>
      </c>
      <c r="CG180" s="76"/>
      <c r="CH180" s="77"/>
      <c r="CI180" s="78"/>
      <c r="CJ180" s="79"/>
      <c r="CO180" s="77"/>
    </row>
    <row r="181" spans="1:93" s="72" customFormat="1" x14ac:dyDescent="0.3">
      <c r="A181" s="72">
        <v>439</v>
      </c>
      <c r="B181" s="72">
        <v>7</v>
      </c>
      <c r="D181" s="72" t="s">
        <v>240</v>
      </c>
      <c r="E181" s="73">
        <v>81249</v>
      </c>
      <c r="F181" s="73">
        <v>952.7</v>
      </c>
      <c r="G181" s="73">
        <v>16313</v>
      </c>
      <c r="H181" s="73">
        <v>5292</v>
      </c>
      <c r="I181" s="73">
        <v>11326</v>
      </c>
      <c r="J181" s="73">
        <v>7599.5</v>
      </c>
      <c r="K181" s="73">
        <v>1485.3333333333301</v>
      </c>
      <c r="L181" s="73">
        <v>6971.3333333333303</v>
      </c>
      <c r="M181" s="73">
        <v>12706</v>
      </c>
      <c r="N181" s="73">
        <v>37728</v>
      </c>
      <c r="O181" s="73">
        <v>87230</v>
      </c>
      <c r="P181" s="73">
        <v>72260</v>
      </c>
      <c r="Q181" s="73">
        <v>3235.2</v>
      </c>
      <c r="R181" s="73">
        <v>2288</v>
      </c>
      <c r="S181" s="73">
        <v>2837.12</v>
      </c>
      <c r="T181" s="73">
        <v>168</v>
      </c>
      <c r="U181" s="73">
        <v>0</v>
      </c>
      <c r="V181" s="73">
        <v>298</v>
      </c>
      <c r="W181" s="73">
        <v>366.66</v>
      </c>
      <c r="X181" s="73">
        <v>8.4</v>
      </c>
      <c r="Y181" s="73">
        <v>37265</v>
      </c>
      <c r="Z181" s="73">
        <v>46953.9</v>
      </c>
      <c r="AA181" s="73">
        <v>0</v>
      </c>
      <c r="AB181" s="73">
        <v>0</v>
      </c>
      <c r="AC181" s="73">
        <v>2250</v>
      </c>
      <c r="AD181" s="73">
        <v>83361.804999999993</v>
      </c>
      <c r="AE181" s="73">
        <v>0</v>
      </c>
      <c r="AF181" s="73">
        <v>3600.96</v>
      </c>
      <c r="AG181" s="73">
        <v>224059.33514658001</v>
      </c>
      <c r="AH181" s="73">
        <v>2.4</v>
      </c>
      <c r="AI181" s="73">
        <v>7565</v>
      </c>
      <c r="AJ181" s="73">
        <v>1</v>
      </c>
      <c r="AK181" s="73">
        <v>0</v>
      </c>
      <c r="AL181" s="73">
        <v>8115</v>
      </c>
      <c r="AM181" s="73">
        <v>0</v>
      </c>
      <c r="AN181" s="73">
        <v>44</v>
      </c>
      <c r="AO181" s="73"/>
      <c r="AP181" s="73">
        <v>3585</v>
      </c>
      <c r="AQ181" s="73">
        <v>2</v>
      </c>
      <c r="AR181" s="73">
        <v>1869.44</v>
      </c>
      <c r="AS181" s="74">
        <v>163</v>
      </c>
      <c r="AT181" s="73">
        <v>174</v>
      </c>
      <c r="AU181" s="73">
        <v>23458.560000000001</v>
      </c>
      <c r="AV181" s="73">
        <v>5624.64</v>
      </c>
      <c r="AW181" s="73">
        <v>425.03102704300301</v>
      </c>
      <c r="AX181" s="73">
        <v>1361</v>
      </c>
      <c r="AY181" s="73">
        <v>432.33333333333297</v>
      </c>
      <c r="AZ181" s="73">
        <v>410.33333333333297</v>
      </c>
      <c r="BA181" s="73">
        <v>5486</v>
      </c>
      <c r="BB181" s="73">
        <v>1452</v>
      </c>
      <c r="BC181" s="73">
        <v>14875.208533020501</v>
      </c>
      <c r="BD181" s="73">
        <v>3.1349999999999998</v>
      </c>
      <c r="BE181" s="73">
        <v>64936</v>
      </c>
      <c r="BF181" s="73">
        <v>9049</v>
      </c>
      <c r="BG181" s="73">
        <v>1972</v>
      </c>
      <c r="BH181" s="73">
        <v>2179</v>
      </c>
      <c r="BI181" s="73">
        <v>1965</v>
      </c>
      <c r="BJ181" s="73">
        <v>1147</v>
      </c>
      <c r="BK181" s="73">
        <v>1155.8826244465299</v>
      </c>
      <c r="BL181" s="73">
        <v>742.71780491077402</v>
      </c>
      <c r="BM181" s="73">
        <v>293.04928216825402</v>
      </c>
      <c r="BN181" s="73">
        <v>2682.6644000000001</v>
      </c>
      <c r="BO181" s="73">
        <v>1723.7585999999999</v>
      </c>
      <c r="BP181" s="73">
        <v>680.13210000000004</v>
      </c>
      <c r="BQ181" s="73">
        <v>218738</v>
      </c>
      <c r="BR181" s="73">
        <v>14720</v>
      </c>
      <c r="BS181" s="73">
        <v>0</v>
      </c>
      <c r="BT181" s="73">
        <v>1</v>
      </c>
      <c r="BU181" s="73">
        <v>291</v>
      </c>
      <c r="BV181" s="73">
        <v>7</v>
      </c>
      <c r="BW181" s="73">
        <v>15</v>
      </c>
      <c r="BX181" s="73">
        <v>1496</v>
      </c>
      <c r="BY181" s="75">
        <v>3.3461500000000002E-4</v>
      </c>
      <c r="BZ181" s="75">
        <v>1.6098709999999999E-3</v>
      </c>
      <c r="CA181" s="72">
        <v>1496</v>
      </c>
      <c r="CG181" s="76"/>
      <c r="CH181" s="77"/>
      <c r="CI181" s="78"/>
      <c r="CJ181" s="79"/>
      <c r="CO181" s="77"/>
    </row>
    <row r="182" spans="1:93" s="72" customFormat="1" x14ac:dyDescent="0.3">
      <c r="A182" s="72">
        <v>441</v>
      </c>
      <c r="B182" s="72">
        <v>7</v>
      </c>
      <c r="D182" s="72" t="s">
        <v>258</v>
      </c>
      <c r="E182" s="73">
        <v>46483</v>
      </c>
      <c r="F182" s="73">
        <v>650.29999999999995</v>
      </c>
      <c r="G182" s="73">
        <v>11357</v>
      </c>
      <c r="H182" s="73">
        <v>3639</v>
      </c>
      <c r="I182" s="73">
        <v>5791</v>
      </c>
      <c r="J182" s="73">
        <v>3361.1</v>
      </c>
      <c r="K182" s="73">
        <v>509</v>
      </c>
      <c r="L182" s="73">
        <v>2898</v>
      </c>
      <c r="M182" s="73">
        <v>6888</v>
      </c>
      <c r="N182" s="73">
        <v>21138</v>
      </c>
      <c r="O182" s="73">
        <v>41090</v>
      </c>
      <c r="P182" s="73">
        <v>13890</v>
      </c>
      <c r="Q182" s="73">
        <v>2392</v>
      </c>
      <c r="R182" s="73">
        <v>16773</v>
      </c>
      <c r="S182" s="73">
        <v>20295.330000000002</v>
      </c>
      <c r="T182" s="73">
        <v>410</v>
      </c>
      <c r="U182" s="73">
        <v>1546</v>
      </c>
      <c r="V182" s="73">
        <v>432</v>
      </c>
      <c r="W182" s="73">
        <v>345.1</v>
      </c>
      <c r="X182" s="73">
        <v>173.24</v>
      </c>
      <c r="Y182" s="73">
        <v>24299</v>
      </c>
      <c r="Z182" s="73">
        <v>28915.81</v>
      </c>
      <c r="AA182" s="73">
        <v>0</v>
      </c>
      <c r="AB182" s="73">
        <v>0</v>
      </c>
      <c r="AC182" s="73">
        <v>0</v>
      </c>
      <c r="AD182" s="73">
        <v>17956.960999999999</v>
      </c>
      <c r="AE182" s="73">
        <v>0</v>
      </c>
      <c r="AF182" s="73">
        <v>7574.6</v>
      </c>
      <c r="AG182" s="73">
        <v>33236.684060990498</v>
      </c>
      <c r="AH182" s="73">
        <v>28.06</v>
      </c>
      <c r="AI182" s="73">
        <v>5709</v>
      </c>
      <c r="AJ182" s="73">
        <v>1</v>
      </c>
      <c r="AK182" s="73">
        <v>0</v>
      </c>
      <c r="AL182" s="73">
        <v>825</v>
      </c>
      <c r="AM182" s="73">
        <v>0</v>
      </c>
      <c r="AN182" s="73">
        <v>19</v>
      </c>
      <c r="AO182" s="73"/>
      <c r="AP182" s="73">
        <v>1354</v>
      </c>
      <c r="AQ182" s="73">
        <v>23</v>
      </c>
      <c r="AR182" s="73">
        <v>722.1</v>
      </c>
      <c r="AS182" s="74">
        <v>80</v>
      </c>
      <c r="AT182" s="73">
        <v>44</v>
      </c>
      <c r="AU182" s="73">
        <v>13972.64</v>
      </c>
      <c r="AV182" s="73">
        <v>3138.3</v>
      </c>
      <c r="AW182" s="73">
        <v>175.365908763851</v>
      </c>
      <c r="AX182" s="73">
        <v>527</v>
      </c>
      <c r="AY182" s="73">
        <v>141.666666666667</v>
      </c>
      <c r="AZ182" s="73">
        <v>111</v>
      </c>
      <c r="BA182" s="73">
        <v>2389</v>
      </c>
      <c r="BB182" s="73">
        <v>713</v>
      </c>
      <c r="BC182" s="73">
        <v>6677.5840465705796</v>
      </c>
      <c r="BD182" s="73">
        <v>0.81</v>
      </c>
      <c r="BE182" s="73">
        <v>35126</v>
      </c>
      <c r="BF182" s="73">
        <v>6578</v>
      </c>
      <c r="BG182" s="73">
        <v>1140</v>
      </c>
      <c r="BH182" s="73">
        <v>1394</v>
      </c>
      <c r="BI182" s="73">
        <v>1182</v>
      </c>
      <c r="BJ182" s="73">
        <v>611</v>
      </c>
      <c r="BK182" s="73">
        <v>569.05903123585301</v>
      </c>
      <c r="BL182" s="73">
        <v>334.602284044611</v>
      </c>
      <c r="BM182" s="73">
        <v>114.116115889543</v>
      </c>
      <c r="BN182" s="73">
        <v>1815.9195999999999</v>
      </c>
      <c r="BO182" s="73">
        <v>1067.7465999999999</v>
      </c>
      <c r="BP182" s="73">
        <v>364.15499999999997</v>
      </c>
      <c r="BQ182" s="73">
        <v>55934</v>
      </c>
      <c r="BR182" s="73">
        <v>8700</v>
      </c>
      <c r="BS182" s="73">
        <v>0</v>
      </c>
      <c r="BT182" s="73">
        <v>9</v>
      </c>
      <c r="BU182" s="73">
        <v>290</v>
      </c>
      <c r="BV182" s="73">
        <v>142</v>
      </c>
      <c r="BW182" s="73">
        <v>6</v>
      </c>
      <c r="BX182" s="73">
        <v>845</v>
      </c>
      <c r="BY182" s="75">
        <v>4.6075899999999998E-4</v>
      </c>
      <c r="BZ182" s="75">
        <v>1.8069700000000001E-4</v>
      </c>
      <c r="CA182" s="72">
        <v>845</v>
      </c>
      <c r="CG182" s="76"/>
      <c r="CH182" s="77"/>
      <c r="CI182" s="78"/>
      <c r="CJ182" s="79"/>
      <c r="CO182" s="77"/>
    </row>
    <row r="183" spans="1:93" s="72" customFormat="1" x14ac:dyDescent="0.3">
      <c r="A183" s="72">
        <v>532</v>
      </c>
      <c r="B183" s="72">
        <v>7</v>
      </c>
      <c r="D183" s="72" t="s">
        <v>277</v>
      </c>
      <c r="E183" s="73">
        <v>21726</v>
      </c>
      <c r="F183" s="73">
        <v>190.75</v>
      </c>
      <c r="G183" s="73">
        <v>4797</v>
      </c>
      <c r="H183" s="73">
        <v>1534</v>
      </c>
      <c r="I183" s="73">
        <v>2576</v>
      </c>
      <c r="J183" s="73">
        <v>1647.4</v>
      </c>
      <c r="K183" s="73">
        <v>234</v>
      </c>
      <c r="L183" s="73">
        <v>1535</v>
      </c>
      <c r="M183" s="73">
        <v>2610</v>
      </c>
      <c r="N183" s="73">
        <v>9436</v>
      </c>
      <c r="O183" s="73">
        <v>23530</v>
      </c>
      <c r="P183" s="73">
        <v>13740</v>
      </c>
      <c r="Q183" s="73">
        <v>1371.2</v>
      </c>
      <c r="R183" s="73">
        <v>1443</v>
      </c>
      <c r="S183" s="73">
        <v>1746.03</v>
      </c>
      <c r="T183" s="73">
        <v>114</v>
      </c>
      <c r="U183" s="73">
        <v>80</v>
      </c>
      <c r="V183" s="73">
        <v>129</v>
      </c>
      <c r="W183" s="73">
        <v>130.9</v>
      </c>
      <c r="X183" s="73">
        <v>23.37</v>
      </c>
      <c r="Y183" s="73">
        <v>9286</v>
      </c>
      <c r="Z183" s="73">
        <v>11050.34</v>
      </c>
      <c r="AA183" s="73">
        <v>0</v>
      </c>
      <c r="AB183" s="73">
        <v>0</v>
      </c>
      <c r="AC183" s="73">
        <v>0</v>
      </c>
      <c r="AD183" s="73">
        <v>10613.897999999999</v>
      </c>
      <c r="AE183" s="73">
        <v>0</v>
      </c>
      <c r="AF183" s="73">
        <v>2390.96</v>
      </c>
      <c r="AG183" s="73">
        <v>33700.556300577999</v>
      </c>
      <c r="AH183" s="73">
        <v>1.23</v>
      </c>
      <c r="AI183" s="73">
        <v>1837</v>
      </c>
      <c r="AJ183" s="73">
        <v>1</v>
      </c>
      <c r="AK183" s="73">
        <v>0</v>
      </c>
      <c r="AL183" s="73">
        <v>560</v>
      </c>
      <c r="AM183" s="73">
        <v>0</v>
      </c>
      <c r="AN183" s="73">
        <v>27</v>
      </c>
      <c r="AO183" s="73"/>
      <c r="AP183" s="73">
        <v>667</v>
      </c>
      <c r="AQ183" s="73">
        <v>1</v>
      </c>
      <c r="AR183" s="73">
        <v>455.28</v>
      </c>
      <c r="AS183" s="74">
        <v>81</v>
      </c>
      <c r="AT183" s="73">
        <v>36</v>
      </c>
      <c r="AU183" s="73">
        <v>5863.04</v>
      </c>
      <c r="AV183" s="73">
        <v>1479.32</v>
      </c>
      <c r="AW183" s="73">
        <v>136.22413977868399</v>
      </c>
      <c r="AX183" s="73">
        <v>270</v>
      </c>
      <c r="AY183" s="73">
        <v>92</v>
      </c>
      <c r="AZ183" s="73">
        <v>74</v>
      </c>
      <c r="BA183" s="73">
        <v>1301</v>
      </c>
      <c r="BB183" s="73">
        <v>366</v>
      </c>
      <c r="BC183" s="73">
        <v>3003.0444706532799</v>
      </c>
      <c r="BD183" s="73">
        <v>0.47799999999999998</v>
      </c>
      <c r="BE183" s="73">
        <v>16929</v>
      </c>
      <c r="BF183" s="73">
        <v>2913</v>
      </c>
      <c r="BG183" s="73">
        <v>350</v>
      </c>
      <c r="BH183" s="73">
        <v>505</v>
      </c>
      <c r="BI183" s="73">
        <v>426</v>
      </c>
      <c r="BJ183" s="73">
        <v>158</v>
      </c>
      <c r="BK183" s="73">
        <v>317.02603919879402</v>
      </c>
      <c r="BL183" s="73">
        <v>166.93984492784799</v>
      </c>
      <c r="BM183" s="73">
        <v>38.319879388326498</v>
      </c>
      <c r="BN183" s="73">
        <v>860.79790000000003</v>
      </c>
      <c r="BO183" s="73">
        <v>453.27969999999999</v>
      </c>
      <c r="BP183" s="73">
        <v>104.0472</v>
      </c>
      <c r="BQ183" s="73">
        <v>25137</v>
      </c>
      <c r="BR183" s="73">
        <v>4336</v>
      </c>
      <c r="BS183" s="73">
        <v>0</v>
      </c>
      <c r="BT183" s="73">
        <v>1</v>
      </c>
      <c r="BU183" s="73">
        <v>110</v>
      </c>
      <c r="BV183" s="73">
        <v>19</v>
      </c>
      <c r="BW183" s="73">
        <v>0</v>
      </c>
      <c r="BX183" s="73">
        <v>1132</v>
      </c>
      <c r="BY183" s="75">
        <v>1.57169E-4</v>
      </c>
      <c r="BZ183" s="75">
        <v>8.1997999999999997E-5</v>
      </c>
      <c r="CA183" s="72">
        <v>0</v>
      </c>
      <c r="CG183" s="76"/>
      <c r="CH183" s="77"/>
      <c r="CI183" s="78"/>
      <c r="CJ183" s="79"/>
      <c r="CO183" s="77"/>
    </row>
    <row r="184" spans="1:93" s="72" customFormat="1" x14ac:dyDescent="0.3">
      <c r="A184" s="72">
        <v>448</v>
      </c>
      <c r="B184" s="72">
        <v>7</v>
      </c>
      <c r="D184" s="72" t="s">
        <v>285</v>
      </c>
      <c r="E184" s="73">
        <v>13575</v>
      </c>
      <c r="F184" s="73">
        <v>467.6</v>
      </c>
      <c r="G184" s="73">
        <v>3482</v>
      </c>
      <c r="H184" s="73">
        <v>1062</v>
      </c>
      <c r="I184" s="73">
        <v>2077</v>
      </c>
      <c r="J184" s="73">
        <v>978.7</v>
      </c>
      <c r="K184" s="73">
        <v>110</v>
      </c>
      <c r="L184" s="73">
        <v>937</v>
      </c>
      <c r="M184" s="73">
        <v>2422</v>
      </c>
      <c r="N184" s="73">
        <v>6692</v>
      </c>
      <c r="O184" s="73">
        <v>12540</v>
      </c>
      <c r="P184" s="73">
        <v>6430</v>
      </c>
      <c r="Q184" s="73">
        <v>512</v>
      </c>
      <c r="R184" s="73">
        <v>16202</v>
      </c>
      <c r="S184" s="73">
        <v>16364.02</v>
      </c>
      <c r="T184" s="73">
        <v>288</v>
      </c>
      <c r="U184" s="73">
        <v>10000</v>
      </c>
      <c r="V184" s="73">
        <v>178</v>
      </c>
      <c r="W184" s="73">
        <v>118</v>
      </c>
      <c r="X184" s="73">
        <v>60.6</v>
      </c>
      <c r="Y184" s="73">
        <v>10983</v>
      </c>
      <c r="Z184" s="73">
        <v>10983</v>
      </c>
      <c r="AA184" s="73">
        <v>0</v>
      </c>
      <c r="AB184" s="73">
        <v>0</v>
      </c>
      <c r="AC184" s="73">
        <v>0</v>
      </c>
      <c r="AD184" s="73">
        <v>5304.7889999999998</v>
      </c>
      <c r="AE184" s="73">
        <v>0</v>
      </c>
      <c r="AF184" s="73">
        <v>3444.1</v>
      </c>
      <c r="AG184" s="73">
        <v>2835.2733474833199</v>
      </c>
      <c r="AH184" s="73">
        <v>22.22</v>
      </c>
      <c r="AI184" s="73">
        <v>2407</v>
      </c>
      <c r="AJ184" s="73">
        <v>1</v>
      </c>
      <c r="AK184" s="73">
        <v>0</v>
      </c>
      <c r="AL184" s="73">
        <v>175</v>
      </c>
      <c r="AM184" s="73">
        <v>0</v>
      </c>
      <c r="AN184" s="73">
        <v>7</v>
      </c>
      <c r="AO184" s="73"/>
      <c r="AP184" s="73">
        <v>384</v>
      </c>
      <c r="AQ184" s="73">
        <v>22</v>
      </c>
      <c r="AR184" s="73">
        <v>244.2</v>
      </c>
      <c r="AS184" s="74">
        <v>37</v>
      </c>
      <c r="AT184" s="73">
        <v>26</v>
      </c>
      <c r="AU184" s="73">
        <v>3976.68</v>
      </c>
      <c r="AV184" s="73">
        <v>769.42</v>
      </c>
      <c r="AW184" s="73">
        <v>49.954889867841402</v>
      </c>
      <c r="AX184" s="73">
        <v>134</v>
      </c>
      <c r="AY184" s="73">
        <v>33.3333333333333</v>
      </c>
      <c r="AZ184" s="73">
        <v>23</v>
      </c>
      <c r="BA184" s="73">
        <v>827</v>
      </c>
      <c r="BB184" s="73">
        <v>206</v>
      </c>
      <c r="BC184" s="73">
        <v>2082.65571713294</v>
      </c>
      <c r="BD184" s="73">
        <v>0.13500000000000001</v>
      </c>
      <c r="BE184" s="73">
        <v>10093</v>
      </c>
      <c r="BF184" s="73">
        <v>2084</v>
      </c>
      <c r="BG184" s="73">
        <v>336</v>
      </c>
      <c r="BH184" s="73">
        <v>481</v>
      </c>
      <c r="BI184" s="73">
        <v>337</v>
      </c>
      <c r="BJ184" s="73">
        <v>157</v>
      </c>
      <c r="BK184" s="73">
        <v>116.645570427024</v>
      </c>
      <c r="BL184" s="73">
        <v>63.446635709733201</v>
      </c>
      <c r="BM184" s="73">
        <v>17.643867795684201</v>
      </c>
      <c r="BN184" s="73">
        <v>647.16959999999995</v>
      </c>
      <c r="BO184" s="73">
        <v>352.01280000000003</v>
      </c>
      <c r="BP184" s="73">
        <v>97.891199999999998</v>
      </c>
      <c r="BQ184" s="73">
        <v>10729</v>
      </c>
      <c r="BR184" s="73">
        <v>2220</v>
      </c>
      <c r="BS184" s="73">
        <v>0</v>
      </c>
      <c r="BT184" s="73">
        <v>5</v>
      </c>
      <c r="BU184" s="73">
        <v>118</v>
      </c>
      <c r="BV184" s="73">
        <v>60</v>
      </c>
      <c r="BW184" s="73">
        <v>0</v>
      </c>
      <c r="BX184" s="73">
        <v>636</v>
      </c>
      <c r="BY184" s="75">
        <v>4.0226500000000001E-4</v>
      </c>
      <c r="BZ184" s="75">
        <v>9.2826999999999997E-5</v>
      </c>
      <c r="CA184" s="72">
        <v>0</v>
      </c>
      <c r="CG184" s="76"/>
      <c r="CH184" s="77"/>
      <c r="CI184" s="78"/>
      <c r="CJ184" s="79"/>
      <c r="CO184" s="77"/>
    </row>
    <row r="185" spans="1:93" s="72" customFormat="1" x14ac:dyDescent="0.3">
      <c r="A185" s="72">
        <v>450</v>
      </c>
      <c r="B185" s="72">
        <v>7</v>
      </c>
      <c r="D185" s="72" t="s">
        <v>295</v>
      </c>
      <c r="E185" s="73">
        <v>13666</v>
      </c>
      <c r="F185" s="73">
        <v>126</v>
      </c>
      <c r="G185" s="73">
        <v>2472</v>
      </c>
      <c r="H185" s="73">
        <v>776</v>
      </c>
      <c r="I185" s="73">
        <v>1249</v>
      </c>
      <c r="J185" s="73">
        <v>660.9</v>
      </c>
      <c r="K185" s="73">
        <v>151</v>
      </c>
      <c r="L185" s="73">
        <v>658</v>
      </c>
      <c r="M185" s="73">
        <v>1597</v>
      </c>
      <c r="N185" s="73">
        <v>5750</v>
      </c>
      <c r="O185" s="73">
        <v>10630</v>
      </c>
      <c r="P185" s="73">
        <v>1750</v>
      </c>
      <c r="Q185" s="73">
        <v>0</v>
      </c>
      <c r="R185" s="73">
        <v>1914</v>
      </c>
      <c r="S185" s="73">
        <v>2296.8000000000002</v>
      </c>
      <c r="T185" s="73">
        <v>315</v>
      </c>
      <c r="U185" s="73">
        <v>0</v>
      </c>
      <c r="V185" s="73">
        <v>73</v>
      </c>
      <c r="W185" s="73">
        <v>67.84</v>
      </c>
      <c r="X185" s="73">
        <v>11.16</v>
      </c>
      <c r="Y185" s="73">
        <v>5881</v>
      </c>
      <c r="Z185" s="73">
        <v>6233.86</v>
      </c>
      <c r="AA185" s="73">
        <v>0</v>
      </c>
      <c r="AB185" s="73">
        <v>0</v>
      </c>
      <c r="AC185" s="73">
        <v>0</v>
      </c>
      <c r="AD185" s="73">
        <v>6498.5050000000001</v>
      </c>
      <c r="AE185" s="73">
        <v>0</v>
      </c>
      <c r="AF185" s="73">
        <v>1807.2</v>
      </c>
      <c r="AG185" s="73">
        <v>23410.612113055198</v>
      </c>
      <c r="AH185" s="73">
        <v>1.24</v>
      </c>
      <c r="AI185" s="73">
        <v>1464</v>
      </c>
      <c r="AJ185" s="73">
        <v>1</v>
      </c>
      <c r="AK185" s="73">
        <v>0</v>
      </c>
      <c r="AL185" s="73">
        <v>330</v>
      </c>
      <c r="AM185" s="73">
        <v>0</v>
      </c>
      <c r="AN185" s="73">
        <v>3</v>
      </c>
      <c r="AO185" s="73"/>
      <c r="AP185" s="73">
        <v>424</v>
      </c>
      <c r="AQ185" s="73">
        <v>1</v>
      </c>
      <c r="AR185" s="73">
        <v>183.48</v>
      </c>
      <c r="AS185" s="74">
        <v>24</v>
      </c>
      <c r="AT185" s="73">
        <v>25</v>
      </c>
      <c r="AU185" s="73">
        <v>4446.78</v>
      </c>
      <c r="AV185" s="73">
        <v>1189.18</v>
      </c>
      <c r="AW185" s="73">
        <v>82.409699570815405</v>
      </c>
      <c r="AX185" s="73">
        <v>178</v>
      </c>
      <c r="AY185" s="73">
        <v>54</v>
      </c>
      <c r="AZ185" s="73">
        <v>40.6666666666667</v>
      </c>
      <c r="BA185" s="73">
        <v>507</v>
      </c>
      <c r="BB185" s="73">
        <v>109</v>
      </c>
      <c r="BC185" s="73">
        <v>1259.35705499704</v>
      </c>
      <c r="BD185" s="73">
        <v>0.17599999999999999</v>
      </c>
      <c r="BE185" s="73">
        <v>11194</v>
      </c>
      <c r="BF185" s="73">
        <v>1448</v>
      </c>
      <c r="BG185" s="73">
        <v>248</v>
      </c>
      <c r="BH185" s="73">
        <v>238</v>
      </c>
      <c r="BI185" s="73">
        <v>251</v>
      </c>
      <c r="BJ185" s="73">
        <v>124</v>
      </c>
      <c r="BK185" s="73">
        <v>98.106733548716207</v>
      </c>
      <c r="BL185" s="73">
        <v>60.010304370005102</v>
      </c>
      <c r="BM185" s="73">
        <v>19.216782860057801</v>
      </c>
      <c r="BN185" s="73">
        <v>316.81169999999997</v>
      </c>
      <c r="BO185" s="73">
        <v>193.7886</v>
      </c>
      <c r="BP185" s="73">
        <v>62.055900000000001</v>
      </c>
      <c r="BQ185" s="73">
        <v>0</v>
      </c>
      <c r="BR185" s="73">
        <v>2780</v>
      </c>
      <c r="BS185" s="73">
        <v>0</v>
      </c>
      <c r="BT185" s="73">
        <v>1</v>
      </c>
      <c r="BU185" s="73">
        <v>64</v>
      </c>
      <c r="BV185" s="73">
        <v>9</v>
      </c>
      <c r="BW185" s="73">
        <v>0</v>
      </c>
      <c r="BX185" s="73">
        <v>841</v>
      </c>
      <c r="BY185" s="75">
        <v>7.6898999999999997E-5</v>
      </c>
      <c r="BZ185" s="75">
        <v>5.6538E-5</v>
      </c>
      <c r="CA185" s="72">
        <v>0</v>
      </c>
      <c r="CG185" s="76"/>
      <c r="CH185" s="77"/>
      <c r="CI185" s="78"/>
      <c r="CJ185" s="79"/>
      <c r="CO185" s="77"/>
    </row>
    <row r="186" spans="1:93" s="72" customFormat="1" x14ac:dyDescent="0.3">
      <c r="A186" s="72">
        <v>451</v>
      </c>
      <c r="B186" s="72">
        <v>7</v>
      </c>
      <c r="D186" s="72" t="s">
        <v>296</v>
      </c>
      <c r="E186" s="73">
        <v>29478</v>
      </c>
      <c r="F186" s="73">
        <v>542.5</v>
      </c>
      <c r="G186" s="73">
        <v>5456</v>
      </c>
      <c r="H186" s="73">
        <v>1907</v>
      </c>
      <c r="I186" s="73">
        <v>3373</v>
      </c>
      <c r="J186" s="73">
        <v>2042.8</v>
      </c>
      <c r="K186" s="73">
        <v>307</v>
      </c>
      <c r="L186" s="73">
        <v>1524</v>
      </c>
      <c r="M186" s="73">
        <v>4193</v>
      </c>
      <c r="N186" s="73">
        <v>13056</v>
      </c>
      <c r="O186" s="73">
        <v>27500</v>
      </c>
      <c r="P186" s="73">
        <v>7370</v>
      </c>
      <c r="Q186" s="73">
        <v>1800.8</v>
      </c>
      <c r="R186" s="73">
        <v>1815</v>
      </c>
      <c r="S186" s="73">
        <v>2432.1</v>
      </c>
      <c r="T186" s="73">
        <v>127</v>
      </c>
      <c r="U186" s="73">
        <v>0</v>
      </c>
      <c r="V186" s="73">
        <v>167</v>
      </c>
      <c r="W186" s="73">
        <v>166.05</v>
      </c>
      <c r="X186" s="73">
        <v>58.08</v>
      </c>
      <c r="Y186" s="73">
        <v>13302</v>
      </c>
      <c r="Z186" s="73">
        <v>17957.7</v>
      </c>
      <c r="AA186" s="73">
        <v>0</v>
      </c>
      <c r="AB186" s="73">
        <v>0</v>
      </c>
      <c r="AC186" s="73">
        <v>0</v>
      </c>
      <c r="AD186" s="73">
        <v>19088.37</v>
      </c>
      <c r="AE186" s="73">
        <v>0</v>
      </c>
      <c r="AF186" s="73">
        <v>3363.4</v>
      </c>
      <c r="AG186" s="73">
        <v>129281.825499485</v>
      </c>
      <c r="AH186" s="73">
        <v>2.64</v>
      </c>
      <c r="AI186" s="73">
        <v>3534</v>
      </c>
      <c r="AJ186" s="73">
        <v>1</v>
      </c>
      <c r="AK186" s="73">
        <v>0</v>
      </c>
      <c r="AL186" s="73">
        <v>2060</v>
      </c>
      <c r="AM186" s="73">
        <v>0</v>
      </c>
      <c r="AN186" s="73">
        <v>31</v>
      </c>
      <c r="AO186" s="73"/>
      <c r="AP186" s="73">
        <v>1143</v>
      </c>
      <c r="AQ186" s="73">
        <v>2</v>
      </c>
      <c r="AR186" s="73">
        <v>664.00199999999995</v>
      </c>
      <c r="AS186" s="74">
        <v>68</v>
      </c>
      <c r="AT186" s="73">
        <v>51</v>
      </c>
      <c r="AU186" s="73">
        <v>9721.92</v>
      </c>
      <c r="AV186" s="73">
        <v>2576.9</v>
      </c>
      <c r="AW186" s="73">
        <v>189.34381532416501</v>
      </c>
      <c r="AX186" s="73">
        <v>471</v>
      </c>
      <c r="AY186" s="73">
        <v>122</v>
      </c>
      <c r="AZ186" s="73">
        <v>87.6666666666667</v>
      </c>
      <c r="BA186" s="73">
        <v>1217</v>
      </c>
      <c r="BB186" s="73">
        <v>330</v>
      </c>
      <c r="BC186" s="73">
        <v>3931.32168841762</v>
      </c>
      <c r="BD186" s="73">
        <v>0.154</v>
      </c>
      <c r="BE186" s="73">
        <v>24022</v>
      </c>
      <c r="BF186" s="73">
        <v>2843</v>
      </c>
      <c r="BG186" s="73">
        <v>706</v>
      </c>
      <c r="BH186" s="73">
        <v>667</v>
      </c>
      <c r="BI186" s="73">
        <v>688</v>
      </c>
      <c r="BJ186" s="73">
        <v>401</v>
      </c>
      <c r="BK186" s="73">
        <v>286.10257104194898</v>
      </c>
      <c r="BL186" s="73">
        <v>204.09571493008599</v>
      </c>
      <c r="BM186" s="73">
        <v>80.164005412719902</v>
      </c>
      <c r="BN186" s="73">
        <v>694.71270000000004</v>
      </c>
      <c r="BO186" s="73">
        <v>495.58409999999998</v>
      </c>
      <c r="BP186" s="73">
        <v>194.65379999999999</v>
      </c>
      <c r="BQ186" s="73">
        <v>20075</v>
      </c>
      <c r="BR186" s="73">
        <v>5982</v>
      </c>
      <c r="BS186" s="73">
        <v>0</v>
      </c>
      <c r="BT186" s="73">
        <v>1</v>
      </c>
      <c r="BU186" s="73">
        <v>123</v>
      </c>
      <c r="BV186" s="73">
        <v>44</v>
      </c>
      <c r="BW186" s="73">
        <v>0</v>
      </c>
      <c r="BX186" s="73">
        <v>0</v>
      </c>
      <c r="BY186" s="75">
        <v>5.8717E-5</v>
      </c>
      <c r="BZ186" s="75">
        <v>3.5199100000000001E-4</v>
      </c>
      <c r="CA186" s="72">
        <v>0</v>
      </c>
      <c r="CG186" s="76"/>
      <c r="CH186" s="77"/>
      <c r="CI186" s="78"/>
      <c r="CJ186" s="79"/>
      <c r="CO186" s="77"/>
    </row>
    <row r="187" spans="1:93" s="72" customFormat="1" x14ac:dyDescent="0.3">
      <c r="A187" s="72">
        <v>453</v>
      </c>
      <c r="B187" s="72">
        <v>7</v>
      </c>
      <c r="D187" s="72" t="s">
        <v>307</v>
      </c>
      <c r="E187" s="73">
        <v>68648</v>
      </c>
      <c r="F187" s="73">
        <v>1112.3</v>
      </c>
      <c r="G187" s="73">
        <v>13966</v>
      </c>
      <c r="H187" s="73">
        <v>4311</v>
      </c>
      <c r="I187" s="73">
        <v>9410</v>
      </c>
      <c r="J187" s="73">
        <v>6242.3</v>
      </c>
      <c r="K187" s="73">
        <v>1321</v>
      </c>
      <c r="L187" s="73">
        <v>4866</v>
      </c>
      <c r="M187" s="73">
        <v>11109</v>
      </c>
      <c r="N187" s="73">
        <v>31879</v>
      </c>
      <c r="O187" s="73">
        <v>69000</v>
      </c>
      <c r="P187" s="73">
        <v>52310</v>
      </c>
      <c r="Q187" s="73">
        <v>3028.8</v>
      </c>
      <c r="R187" s="73">
        <v>4547</v>
      </c>
      <c r="S187" s="73">
        <v>4683.41</v>
      </c>
      <c r="T187" s="73">
        <v>834</v>
      </c>
      <c r="U187" s="73">
        <v>937</v>
      </c>
      <c r="V187" s="73">
        <v>398</v>
      </c>
      <c r="W187" s="73">
        <v>335.58</v>
      </c>
      <c r="X187" s="73">
        <v>71.760000000000005</v>
      </c>
      <c r="Y187" s="73">
        <v>31677</v>
      </c>
      <c r="Z187" s="73">
        <v>32310.54</v>
      </c>
      <c r="AA187" s="73">
        <v>0</v>
      </c>
      <c r="AB187" s="73">
        <v>0</v>
      </c>
      <c r="AC187" s="73">
        <v>0</v>
      </c>
      <c r="AD187" s="73">
        <v>59045.928</v>
      </c>
      <c r="AE187" s="73">
        <v>0</v>
      </c>
      <c r="AF187" s="73">
        <v>1902.41</v>
      </c>
      <c r="AG187" s="73">
        <v>27423.606630737799</v>
      </c>
      <c r="AH187" s="73">
        <v>6.24</v>
      </c>
      <c r="AI187" s="73">
        <v>7281</v>
      </c>
      <c r="AJ187" s="73">
        <v>1</v>
      </c>
      <c r="AK187" s="73">
        <v>0</v>
      </c>
      <c r="AL187" s="73">
        <v>3620</v>
      </c>
      <c r="AM187" s="73">
        <v>0</v>
      </c>
      <c r="AN187" s="73">
        <v>14</v>
      </c>
      <c r="AO187" s="73"/>
      <c r="AP187" s="73">
        <v>2588</v>
      </c>
      <c r="AQ187" s="73">
        <v>6</v>
      </c>
      <c r="AR187" s="73">
        <v>1545.72</v>
      </c>
      <c r="AS187" s="74">
        <v>234</v>
      </c>
      <c r="AT187" s="73">
        <v>140</v>
      </c>
      <c r="AU187" s="73">
        <v>21430.02</v>
      </c>
      <c r="AV187" s="73">
        <v>5131.96</v>
      </c>
      <c r="AW187" s="73">
        <v>483.10659037230698</v>
      </c>
      <c r="AX187" s="73">
        <v>966</v>
      </c>
      <c r="AY187" s="73">
        <v>397</v>
      </c>
      <c r="AZ187" s="73">
        <v>324.33333333333297</v>
      </c>
      <c r="BA187" s="73">
        <v>3545</v>
      </c>
      <c r="BB187" s="73">
        <v>862</v>
      </c>
      <c r="BC187" s="73">
        <v>10868.737688301</v>
      </c>
      <c r="BD187" s="73">
        <v>2.839</v>
      </c>
      <c r="BE187" s="73">
        <v>54682</v>
      </c>
      <c r="BF187" s="73">
        <v>7746</v>
      </c>
      <c r="BG187" s="73">
        <v>1909</v>
      </c>
      <c r="BH187" s="73">
        <v>1899</v>
      </c>
      <c r="BI187" s="73">
        <v>1592</v>
      </c>
      <c r="BJ187" s="73">
        <v>1078</v>
      </c>
      <c r="BK187" s="73">
        <v>973.67819869305799</v>
      </c>
      <c r="BL187" s="73">
        <v>591.97112100261995</v>
      </c>
      <c r="BM187" s="73">
        <v>276.47652555481898</v>
      </c>
      <c r="BN187" s="73">
        <v>2142.9117000000001</v>
      </c>
      <c r="BO187" s="73">
        <v>1302.8348000000001</v>
      </c>
      <c r="BP187" s="73">
        <v>608.48109999999997</v>
      </c>
      <c r="BQ187" s="73">
        <v>50550</v>
      </c>
      <c r="BR187" s="73">
        <v>12881</v>
      </c>
      <c r="BS187" s="73">
        <v>0</v>
      </c>
      <c r="BT187" s="73">
        <v>1</v>
      </c>
      <c r="BU187" s="73">
        <v>329</v>
      </c>
      <c r="BV187" s="73">
        <v>69</v>
      </c>
      <c r="BW187" s="73">
        <v>0</v>
      </c>
      <c r="BX187" s="73">
        <v>10063</v>
      </c>
      <c r="BY187" s="75">
        <v>1.594151E-3</v>
      </c>
      <c r="BZ187" s="75">
        <v>2.8038680000000002E-3</v>
      </c>
      <c r="CA187" s="72">
        <v>0</v>
      </c>
      <c r="CG187" s="76"/>
      <c r="CH187" s="77"/>
      <c r="CI187" s="78"/>
      <c r="CJ187" s="79"/>
      <c r="CO187" s="77"/>
    </row>
    <row r="188" spans="1:93" s="72" customFormat="1" x14ac:dyDescent="0.3">
      <c r="A188" s="72">
        <v>852</v>
      </c>
      <c r="B188" s="72">
        <v>7</v>
      </c>
      <c r="D188" s="72" t="s">
        <v>324</v>
      </c>
      <c r="E188" s="73">
        <v>17424</v>
      </c>
      <c r="F188" s="73">
        <v>123.2</v>
      </c>
      <c r="G188" s="73">
        <v>4294</v>
      </c>
      <c r="H188" s="73">
        <v>1396</v>
      </c>
      <c r="I188" s="73">
        <v>1740</v>
      </c>
      <c r="J188" s="73">
        <v>979.4</v>
      </c>
      <c r="K188" s="73">
        <v>163.333333333333</v>
      </c>
      <c r="L188" s="73">
        <v>814.33333333333303</v>
      </c>
      <c r="M188" s="73">
        <v>2334</v>
      </c>
      <c r="N188" s="73">
        <v>7682</v>
      </c>
      <c r="O188" s="73">
        <v>8960</v>
      </c>
      <c r="P188" s="73">
        <v>570</v>
      </c>
      <c r="Q188" s="73">
        <v>272</v>
      </c>
      <c r="R188" s="73">
        <v>5197</v>
      </c>
      <c r="S188" s="73">
        <v>7431.71</v>
      </c>
      <c r="T188" s="73">
        <v>413</v>
      </c>
      <c r="U188" s="73">
        <v>5956</v>
      </c>
      <c r="V188" s="73">
        <v>99</v>
      </c>
      <c r="W188" s="73">
        <v>93.8</v>
      </c>
      <c r="X188" s="73">
        <v>45.76</v>
      </c>
      <c r="Y188" s="73">
        <v>7606</v>
      </c>
      <c r="Z188" s="73">
        <v>10648.4</v>
      </c>
      <c r="AA188" s="73">
        <v>0</v>
      </c>
      <c r="AB188" s="73">
        <v>0</v>
      </c>
      <c r="AC188" s="73">
        <v>4600</v>
      </c>
      <c r="AD188" s="73">
        <v>4898.2640000000001</v>
      </c>
      <c r="AE188" s="73">
        <v>0</v>
      </c>
      <c r="AF188" s="73">
        <v>4422.99</v>
      </c>
      <c r="AG188" s="73">
        <v>39381.998117647097</v>
      </c>
      <c r="AH188" s="73">
        <v>15.73</v>
      </c>
      <c r="AI188" s="73">
        <v>2401</v>
      </c>
      <c r="AJ188" s="73">
        <v>1</v>
      </c>
      <c r="AK188" s="73">
        <v>0</v>
      </c>
      <c r="AL188" s="73">
        <v>455</v>
      </c>
      <c r="AM188" s="73">
        <v>0</v>
      </c>
      <c r="AN188" s="73">
        <v>9</v>
      </c>
      <c r="AO188" s="73"/>
      <c r="AP188" s="73">
        <v>505</v>
      </c>
      <c r="AQ188" s="73">
        <v>11</v>
      </c>
      <c r="AR188" s="73">
        <v>209.80799999999999</v>
      </c>
      <c r="AS188" s="74">
        <v>26</v>
      </c>
      <c r="AT188" s="73">
        <v>12</v>
      </c>
      <c r="AU188" s="73">
        <v>6424.3</v>
      </c>
      <c r="AV188" s="73">
        <v>1656.16</v>
      </c>
      <c r="AW188" s="73">
        <v>113.473378114843</v>
      </c>
      <c r="AX188" s="73">
        <v>195</v>
      </c>
      <c r="AY188" s="73">
        <v>49.6666666666667</v>
      </c>
      <c r="AZ188" s="73">
        <v>33</v>
      </c>
      <c r="BA188" s="73">
        <v>651</v>
      </c>
      <c r="BB188" s="73">
        <v>104</v>
      </c>
      <c r="BC188" s="73">
        <v>2659.8392607565702</v>
      </c>
      <c r="BD188" s="73">
        <v>0.11700000000000001</v>
      </c>
      <c r="BE188" s="73">
        <v>13130</v>
      </c>
      <c r="BF188" s="73">
        <v>2447</v>
      </c>
      <c r="BG188" s="73">
        <v>451</v>
      </c>
      <c r="BH188" s="73">
        <v>493</v>
      </c>
      <c r="BI188" s="73">
        <v>457</v>
      </c>
      <c r="BJ188" s="73">
        <v>227</v>
      </c>
      <c r="BK188" s="73">
        <v>192.24877728109399</v>
      </c>
      <c r="BL188" s="73">
        <v>126.44896134630601</v>
      </c>
      <c r="BM188" s="73">
        <v>38.630028924533299</v>
      </c>
      <c r="BN188" s="73">
        <v>458.94819999999999</v>
      </c>
      <c r="BO188" s="73">
        <v>301.86680000000001</v>
      </c>
      <c r="BP188" s="73">
        <v>92.22</v>
      </c>
      <c r="BQ188" s="73">
        <v>0</v>
      </c>
      <c r="BR188" s="73">
        <v>3384</v>
      </c>
      <c r="BS188" s="73">
        <v>0</v>
      </c>
      <c r="BT188" s="73">
        <v>4</v>
      </c>
      <c r="BU188" s="73">
        <v>67</v>
      </c>
      <c r="BV188" s="73">
        <v>32</v>
      </c>
      <c r="BW188" s="73">
        <v>18</v>
      </c>
      <c r="BX188" s="73">
        <v>568</v>
      </c>
      <c r="BY188" s="75">
        <v>3.1241800000000002E-4</v>
      </c>
      <c r="BZ188" s="75">
        <v>1.1174E-4</v>
      </c>
      <c r="CA188" s="72">
        <v>568</v>
      </c>
      <c r="CG188" s="76"/>
      <c r="CH188" s="77"/>
      <c r="CI188" s="78"/>
      <c r="CJ188" s="79"/>
      <c r="CO188" s="77"/>
    </row>
    <row r="189" spans="1:93" s="72" customFormat="1" x14ac:dyDescent="0.3">
      <c r="A189" s="72">
        <v>457</v>
      </c>
      <c r="B189" s="72">
        <v>7</v>
      </c>
      <c r="D189" s="72" t="s">
        <v>326</v>
      </c>
      <c r="E189" s="73">
        <v>19738</v>
      </c>
      <c r="F189" s="73">
        <v>320.95</v>
      </c>
      <c r="G189" s="73">
        <v>3930</v>
      </c>
      <c r="H189" s="73">
        <v>1286</v>
      </c>
      <c r="I189" s="73">
        <v>2966</v>
      </c>
      <c r="J189" s="73">
        <v>2020.1</v>
      </c>
      <c r="K189" s="73">
        <v>364</v>
      </c>
      <c r="L189" s="73">
        <v>1133</v>
      </c>
      <c r="M189" s="73">
        <v>3600</v>
      </c>
      <c r="N189" s="73">
        <v>9429</v>
      </c>
      <c r="O189" s="73">
        <v>15280</v>
      </c>
      <c r="P189" s="73">
        <v>2310</v>
      </c>
      <c r="Q189" s="73">
        <v>1340.8</v>
      </c>
      <c r="R189" s="73">
        <v>2270</v>
      </c>
      <c r="S189" s="73">
        <v>2565.1</v>
      </c>
      <c r="T189" s="73">
        <v>146</v>
      </c>
      <c r="U189" s="73">
        <v>0</v>
      </c>
      <c r="V189" s="73">
        <v>106</v>
      </c>
      <c r="W189" s="73">
        <v>104.76</v>
      </c>
      <c r="X189" s="73">
        <v>10.35</v>
      </c>
      <c r="Y189" s="73">
        <v>9459</v>
      </c>
      <c r="Z189" s="73">
        <v>10215.719999999999</v>
      </c>
      <c r="AA189" s="73">
        <v>0</v>
      </c>
      <c r="AB189" s="73">
        <v>0</v>
      </c>
      <c r="AC189" s="73">
        <v>4000</v>
      </c>
      <c r="AD189" s="73">
        <v>16846.478999999999</v>
      </c>
      <c r="AE189" s="73">
        <v>0</v>
      </c>
      <c r="AF189" s="73">
        <v>1198.93</v>
      </c>
      <c r="AG189" s="73">
        <v>11733.571084437101</v>
      </c>
      <c r="AH189" s="73">
        <v>4.5999999999999996</v>
      </c>
      <c r="AI189" s="73">
        <v>2780</v>
      </c>
      <c r="AJ189" s="73">
        <v>1</v>
      </c>
      <c r="AK189" s="73">
        <v>0</v>
      </c>
      <c r="AL189" s="73">
        <v>2125</v>
      </c>
      <c r="AM189" s="73">
        <v>0</v>
      </c>
      <c r="AN189" s="73">
        <v>7</v>
      </c>
      <c r="AO189" s="73"/>
      <c r="AP189" s="73">
        <v>627</v>
      </c>
      <c r="AQ189" s="73">
        <v>4</v>
      </c>
      <c r="AR189" s="73">
        <v>493.375</v>
      </c>
      <c r="AS189" s="74">
        <v>41</v>
      </c>
      <c r="AT189" s="73">
        <v>66</v>
      </c>
      <c r="AU189" s="73">
        <v>6697.02</v>
      </c>
      <c r="AV189" s="73">
        <v>1678.32</v>
      </c>
      <c r="AW189" s="73">
        <v>156.20503480588999</v>
      </c>
      <c r="AX189" s="73">
        <v>239</v>
      </c>
      <c r="AY189" s="73">
        <v>110.333333333333</v>
      </c>
      <c r="AZ189" s="73">
        <v>81.6666666666667</v>
      </c>
      <c r="BA189" s="73">
        <v>769</v>
      </c>
      <c r="BB189" s="73">
        <v>155</v>
      </c>
      <c r="BC189" s="73">
        <v>2779.8176766318402</v>
      </c>
      <c r="BD189" s="73">
        <v>0.78700000000000003</v>
      </c>
      <c r="BE189" s="73">
        <v>15808</v>
      </c>
      <c r="BF189" s="73">
        <v>2101</v>
      </c>
      <c r="BG189" s="73">
        <v>543</v>
      </c>
      <c r="BH189" s="73">
        <v>590</v>
      </c>
      <c r="BI189" s="73">
        <v>451</v>
      </c>
      <c r="BJ189" s="73">
        <v>253</v>
      </c>
      <c r="BK189" s="73">
        <v>289.80607886668798</v>
      </c>
      <c r="BL189" s="73">
        <v>184.73268844486699</v>
      </c>
      <c r="BM189" s="73">
        <v>73.8930753779469</v>
      </c>
      <c r="BN189" s="73">
        <v>533.97950000000003</v>
      </c>
      <c r="BO189" s="73">
        <v>340.3775</v>
      </c>
      <c r="BP189" s="73">
        <v>136.15100000000001</v>
      </c>
      <c r="BQ189" s="73">
        <v>31552</v>
      </c>
      <c r="BR189" s="73">
        <v>3947</v>
      </c>
      <c r="BS189" s="73">
        <v>147.6</v>
      </c>
      <c r="BT189" s="73">
        <v>1</v>
      </c>
      <c r="BU189" s="73">
        <v>97</v>
      </c>
      <c r="BV189" s="73">
        <v>9</v>
      </c>
      <c r="BW189" s="73">
        <v>19</v>
      </c>
      <c r="BX189" s="73">
        <v>1741</v>
      </c>
      <c r="BY189" s="75">
        <v>6.0477700000000003E-4</v>
      </c>
      <c r="BZ189" s="75">
        <v>9.11763E-4</v>
      </c>
      <c r="CA189" s="72">
        <v>1741</v>
      </c>
      <c r="CG189" s="76"/>
      <c r="CH189" s="77"/>
      <c r="CI189" s="78"/>
      <c r="CJ189" s="79"/>
      <c r="CO189" s="77"/>
    </row>
    <row r="190" spans="1:93" s="72" customFormat="1" x14ac:dyDescent="0.3">
      <c r="A190" s="72">
        <v>1696</v>
      </c>
      <c r="B190" s="72">
        <v>7</v>
      </c>
      <c r="D190" s="72" t="s">
        <v>338</v>
      </c>
      <c r="E190" s="73">
        <v>24358</v>
      </c>
      <c r="F190" s="73">
        <v>315</v>
      </c>
      <c r="G190" s="73">
        <v>5812</v>
      </c>
      <c r="H190" s="73">
        <v>1874</v>
      </c>
      <c r="I190" s="73">
        <v>2621</v>
      </c>
      <c r="J190" s="73">
        <v>1408.2</v>
      </c>
      <c r="K190" s="73">
        <v>207.666666666667</v>
      </c>
      <c r="L190" s="73">
        <v>988.66666666666697</v>
      </c>
      <c r="M190" s="73">
        <v>3384</v>
      </c>
      <c r="N190" s="73">
        <v>10877</v>
      </c>
      <c r="O190" s="73">
        <v>13860</v>
      </c>
      <c r="P190" s="73">
        <v>930</v>
      </c>
      <c r="Q190" s="73">
        <v>0</v>
      </c>
      <c r="R190" s="73">
        <v>4754</v>
      </c>
      <c r="S190" s="73">
        <v>4801.54</v>
      </c>
      <c r="T190" s="73">
        <v>2882</v>
      </c>
      <c r="U190" s="73">
        <v>0</v>
      </c>
      <c r="V190" s="73">
        <v>161</v>
      </c>
      <c r="W190" s="73">
        <v>143.82</v>
      </c>
      <c r="X190" s="73">
        <v>19.190000000000001</v>
      </c>
      <c r="Y190" s="73">
        <v>12128</v>
      </c>
      <c r="Z190" s="73">
        <v>12370.56</v>
      </c>
      <c r="AA190" s="73">
        <v>0</v>
      </c>
      <c r="AB190" s="73">
        <v>0</v>
      </c>
      <c r="AC190" s="73">
        <v>0</v>
      </c>
      <c r="AD190" s="73">
        <v>7228.2879999999996</v>
      </c>
      <c r="AE190" s="73">
        <v>0</v>
      </c>
      <c r="AF190" s="73">
        <v>8107.27</v>
      </c>
      <c r="AG190" s="73">
        <v>28593.376440544798</v>
      </c>
      <c r="AH190" s="73">
        <v>15.15</v>
      </c>
      <c r="AI190" s="73">
        <v>4080</v>
      </c>
      <c r="AJ190" s="73">
        <v>1</v>
      </c>
      <c r="AK190" s="73">
        <v>0</v>
      </c>
      <c r="AL190" s="73">
        <v>625</v>
      </c>
      <c r="AM190" s="73">
        <v>0</v>
      </c>
      <c r="AN190" s="73">
        <v>7</v>
      </c>
      <c r="AO190" s="73"/>
      <c r="AP190" s="73">
        <v>702</v>
      </c>
      <c r="AQ190" s="73">
        <v>15</v>
      </c>
      <c r="AR190" s="73">
        <v>373.12</v>
      </c>
      <c r="AS190" s="74">
        <v>25</v>
      </c>
      <c r="AT190" s="73">
        <v>33</v>
      </c>
      <c r="AU190" s="73">
        <v>9280.2900000000009</v>
      </c>
      <c r="AV190" s="73">
        <v>2283.9499999999998</v>
      </c>
      <c r="AW190" s="73">
        <v>95.275385096404406</v>
      </c>
      <c r="AX190" s="73">
        <v>259</v>
      </c>
      <c r="AY190" s="73">
        <v>59</v>
      </c>
      <c r="AZ190" s="73">
        <v>36.6666666666667</v>
      </c>
      <c r="BA190" s="73">
        <v>781</v>
      </c>
      <c r="BB190" s="73">
        <v>153</v>
      </c>
      <c r="BC190" s="73">
        <v>3501.0275900553902</v>
      </c>
      <c r="BD190" s="73">
        <v>0.11899999999999999</v>
      </c>
      <c r="BE190" s="73">
        <v>18546</v>
      </c>
      <c r="BF190" s="73">
        <v>3276</v>
      </c>
      <c r="BG190" s="73">
        <v>662</v>
      </c>
      <c r="BH190" s="73">
        <v>745</v>
      </c>
      <c r="BI190" s="73">
        <v>593</v>
      </c>
      <c r="BJ190" s="73">
        <v>351</v>
      </c>
      <c r="BK190" s="73">
        <v>236.40296833773101</v>
      </c>
      <c r="BL190" s="73">
        <v>149.08713720316601</v>
      </c>
      <c r="BM190" s="73">
        <v>55.501286279683399</v>
      </c>
      <c r="BN190" s="73">
        <v>596.95519999999999</v>
      </c>
      <c r="BO190" s="73">
        <v>376.46879999999999</v>
      </c>
      <c r="BP190" s="73">
        <v>140.14959999999999</v>
      </c>
      <c r="BQ190" s="73">
        <v>19845</v>
      </c>
      <c r="BR190" s="73">
        <v>4664</v>
      </c>
      <c r="BS190" s="73">
        <v>0</v>
      </c>
      <c r="BT190" s="73">
        <v>4</v>
      </c>
      <c r="BU190" s="73">
        <v>141</v>
      </c>
      <c r="BV190" s="73">
        <v>19</v>
      </c>
      <c r="BW190" s="73">
        <v>0</v>
      </c>
      <c r="BX190" s="73">
        <v>0</v>
      </c>
      <c r="BY190" s="75">
        <v>2.7410100000000001E-4</v>
      </c>
      <c r="BZ190" s="75">
        <v>1.14014E-4</v>
      </c>
      <c r="CA190" s="72">
        <v>0</v>
      </c>
      <c r="CG190" s="76"/>
      <c r="CH190" s="77"/>
      <c r="CI190" s="78"/>
      <c r="CJ190" s="79"/>
      <c r="CO190" s="77"/>
    </row>
    <row r="191" spans="1:93" s="72" customFormat="1" x14ac:dyDescent="0.3">
      <c r="A191" s="72">
        <v>880</v>
      </c>
      <c r="B191" s="72">
        <v>7</v>
      </c>
      <c r="D191" s="72" t="s">
        <v>343</v>
      </c>
      <c r="E191" s="73">
        <v>16270</v>
      </c>
      <c r="F191" s="73">
        <v>196.35</v>
      </c>
      <c r="G191" s="73">
        <v>3816</v>
      </c>
      <c r="H191" s="73">
        <v>1368</v>
      </c>
      <c r="I191" s="73">
        <v>1977</v>
      </c>
      <c r="J191" s="73">
        <v>1271.4000000000001</v>
      </c>
      <c r="K191" s="73">
        <v>202.666666666667</v>
      </c>
      <c r="L191" s="73">
        <v>928.66666666666697</v>
      </c>
      <c r="M191" s="73">
        <v>2230</v>
      </c>
      <c r="N191" s="73">
        <v>7204</v>
      </c>
      <c r="O191" s="73">
        <v>9540</v>
      </c>
      <c r="P191" s="73">
        <v>1100</v>
      </c>
      <c r="Q191" s="73">
        <v>0</v>
      </c>
      <c r="R191" s="73">
        <v>3838</v>
      </c>
      <c r="S191" s="73">
        <v>4490.46</v>
      </c>
      <c r="T191" s="73">
        <v>679</v>
      </c>
      <c r="U191" s="73">
        <v>0</v>
      </c>
      <c r="V191" s="73">
        <v>95</v>
      </c>
      <c r="W191" s="73">
        <v>85.56</v>
      </c>
      <c r="X191" s="73">
        <v>28.75</v>
      </c>
      <c r="Y191" s="73">
        <v>7056</v>
      </c>
      <c r="Z191" s="73">
        <v>8749.44</v>
      </c>
      <c r="AA191" s="73">
        <v>0</v>
      </c>
      <c r="AB191" s="73">
        <v>0</v>
      </c>
      <c r="AC191" s="73">
        <v>0</v>
      </c>
      <c r="AD191" s="73">
        <v>10153.584000000001</v>
      </c>
      <c r="AE191" s="73">
        <v>0</v>
      </c>
      <c r="AF191" s="73">
        <v>7101.9</v>
      </c>
      <c r="AG191" s="73">
        <v>52113.778924064703</v>
      </c>
      <c r="AH191" s="73">
        <v>8.0500000000000007</v>
      </c>
      <c r="AI191" s="73">
        <v>1777</v>
      </c>
      <c r="AJ191" s="73">
        <v>1</v>
      </c>
      <c r="AK191" s="73">
        <v>0</v>
      </c>
      <c r="AL191" s="73">
        <v>715</v>
      </c>
      <c r="AM191" s="73">
        <v>0</v>
      </c>
      <c r="AN191" s="73">
        <v>0</v>
      </c>
      <c r="AO191" s="73"/>
      <c r="AP191" s="73">
        <v>547</v>
      </c>
      <c r="AQ191" s="73">
        <v>7</v>
      </c>
      <c r="AR191" s="73">
        <v>286.94400000000002</v>
      </c>
      <c r="AS191" s="74">
        <v>43</v>
      </c>
      <c r="AT191" s="73">
        <v>51</v>
      </c>
      <c r="AU191" s="73">
        <v>5188.1099999999997</v>
      </c>
      <c r="AV191" s="73">
        <v>1187.2</v>
      </c>
      <c r="AW191" s="73">
        <v>95.787428571428606</v>
      </c>
      <c r="AX191" s="73">
        <v>218</v>
      </c>
      <c r="AY191" s="73">
        <v>68</v>
      </c>
      <c r="AZ191" s="73">
        <v>63.6666666666667</v>
      </c>
      <c r="BA191" s="73">
        <v>726</v>
      </c>
      <c r="BB191" s="73">
        <v>150</v>
      </c>
      <c r="BC191" s="73">
        <v>2529.3478106436401</v>
      </c>
      <c r="BD191" s="73">
        <v>0.27300000000000002</v>
      </c>
      <c r="BE191" s="73">
        <v>12454</v>
      </c>
      <c r="BF191" s="73">
        <v>2019</v>
      </c>
      <c r="BG191" s="73">
        <v>429</v>
      </c>
      <c r="BH191" s="73">
        <v>397</v>
      </c>
      <c r="BI191" s="73">
        <v>435</v>
      </c>
      <c r="BJ191" s="73">
        <v>228</v>
      </c>
      <c r="BK191" s="73">
        <v>224.87346938775499</v>
      </c>
      <c r="BL191" s="73">
        <v>167.033418367347</v>
      </c>
      <c r="BM191" s="73">
        <v>51.7136904761905</v>
      </c>
      <c r="BN191" s="73">
        <v>499.82400000000001</v>
      </c>
      <c r="BO191" s="73">
        <v>371.26350000000002</v>
      </c>
      <c r="BP191" s="73">
        <v>114.9435</v>
      </c>
      <c r="BQ191" s="73">
        <v>0</v>
      </c>
      <c r="BR191" s="73">
        <v>2928</v>
      </c>
      <c r="BS191" s="73">
        <v>0</v>
      </c>
      <c r="BT191" s="73">
        <v>2</v>
      </c>
      <c r="BU191" s="73">
        <v>69</v>
      </c>
      <c r="BV191" s="73">
        <v>25</v>
      </c>
      <c r="BW191" s="73">
        <v>0</v>
      </c>
      <c r="BX191" s="73">
        <v>886</v>
      </c>
      <c r="BY191" s="75">
        <v>1.80609E-4</v>
      </c>
      <c r="BZ191" s="75">
        <v>1.9239600000000001E-4</v>
      </c>
      <c r="CA191" s="72">
        <v>0</v>
      </c>
      <c r="CG191" s="76"/>
      <c r="CH191" s="77"/>
      <c r="CI191" s="78"/>
      <c r="CJ191" s="79"/>
      <c r="CO191" s="77"/>
    </row>
    <row r="192" spans="1:93" s="72" customFormat="1" x14ac:dyDescent="0.3">
      <c r="A192" s="72">
        <v>479</v>
      </c>
      <c r="B192" s="72">
        <v>7</v>
      </c>
      <c r="D192" s="72" t="s">
        <v>345</v>
      </c>
      <c r="E192" s="73">
        <v>156794</v>
      </c>
      <c r="F192" s="73">
        <v>2226.35</v>
      </c>
      <c r="G192" s="73">
        <v>28770</v>
      </c>
      <c r="H192" s="73">
        <v>9381</v>
      </c>
      <c r="I192" s="73">
        <v>22459</v>
      </c>
      <c r="J192" s="73">
        <v>15516</v>
      </c>
      <c r="K192" s="73">
        <v>3625</v>
      </c>
      <c r="L192" s="73">
        <v>13206</v>
      </c>
      <c r="M192" s="73">
        <v>25391</v>
      </c>
      <c r="N192" s="73">
        <v>72024</v>
      </c>
      <c r="O192" s="73">
        <v>168820</v>
      </c>
      <c r="P192" s="73">
        <v>177470</v>
      </c>
      <c r="Q192" s="73">
        <v>7162.4</v>
      </c>
      <c r="R192" s="73">
        <v>7356</v>
      </c>
      <c r="S192" s="73">
        <v>9415.68</v>
      </c>
      <c r="T192" s="73">
        <v>968</v>
      </c>
      <c r="U192" s="73">
        <v>0</v>
      </c>
      <c r="V192" s="73">
        <v>706</v>
      </c>
      <c r="W192" s="73">
        <v>851.4</v>
      </c>
      <c r="X192" s="73">
        <v>75.64</v>
      </c>
      <c r="Y192" s="73">
        <v>69430</v>
      </c>
      <c r="Z192" s="73">
        <v>91647.6</v>
      </c>
      <c r="AA192" s="73">
        <v>0</v>
      </c>
      <c r="AB192" s="73">
        <v>0</v>
      </c>
      <c r="AC192" s="73">
        <v>10200</v>
      </c>
      <c r="AD192" s="73">
        <v>142470.35999999999</v>
      </c>
      <c r="AE192" s="73">
        <v>0</v>
      </c>
      <c r="AF192" s="73">
        <v>10671.36</v>
      </c>
      <c r="AG192" s="73">
        <v>482090.69178279699</v>
      </c>
      <c r="AH192" s="73">
        <v>8.68</v>
      </c>
      <c r="AI192" s="73">
        <v>16834</v>
      </c>
      <c r="AJ192" s="73">
        <v>1</v>
      </c>
      <c r="AK192" s="73">
        <v>0</v>
      </c>
      <c r="AL192" s="73">
        <v>25980</v>
      </c>
      <c r="AM192" s="73">
        <v>0</v>
      </c>
      <c r="AN192" s="73">
        <v>28</v>
      </c>
      <c r="AO192" s="73"/>
      <c r="AP192" s="73">
        <v>7071</v>
      </c>
      <c r="AQ192" s="73">
        <v>7</v>
      </c>
      <c r="AR192" s="73">
        <v>4660.8689999999997</v>
      </c>
      <c r="AS192" s="74">
        <v>569</v>
      </c>
      <c r="AT192" s="73">
        <v>545</v>
      </c>
      <c r="AU192" s="73">
        <v>44325.54</v>
      </c>
      <c r="AV192" s="73">
        <v>10986</v>
      </c>
      <c r="AW192" s="73">
        <v>1134.3327781166599</v>
      </c>
      <c r="AX192" s="73">
        <v>2785</v>
      </c>
      <c r="AY192" s="73">
        <v>1151.3333333333301</v>
      </c>
      <c r="AZ192" s="73">
        <v>1106.3333333333301</v>
      </c>
      <c r="BA192" s="73">
        <v>9581</v>
      </c>
      <c r="BB192" s="73">
        <v>2120</v>
      </c>
      <c r="BC192" s="73">
        <v>23313.9607223274</v>
      </c>
      <c r="BD192" s="73">
        <v>8.516</v>
      </c>
      <c r="BE192" s="73">
        <v>128024</v>
      </c>
      <c r="BF192" s="73">
        <v>16306</v>
      </c>
      <c r="BG192" s="73">
        <v>3083</v>
      </c>
      <c r="BH192" s="73">
        <v>4029</v>
      </c>
      <c r="BI192" s="73">
        <v>3280</v>
      </c>
      <c r="BJ192" s="73">
        <v>1547</v>
      </c>
      <c r="BK192" s="73">
        <v>2318.79613999712</v>
      </c>
      <c r="BL192" s="73">
        <v>1434.9450669739299</v>
      </c>
      <c r="BM192" s="73">
        <v>475.78228431513799</v>
      </c>
      <c r="BN192" s="73">
        <v>5129.8944000000001</v>
      </c>
      <c r="BO192" s="73">
        <v>3174.5423999999998</v>
      </c>
      <c r="BP192" s="73">
        <v>1052.5776000000001</v>
      </c>
      <c r="BQ192" s="73">
        <v>79343</v>
      </c>
      <c r="BR192" s="73">
        <v>31281</v>
      </c>
      <c r="BS192" s="73">
        <v>0</v>
      </c>
      <c r="BT192" s="73">
        <v>3</v>
      </c>
      <c r="BU192" s="73">
        <v>645</v>
      </c>
      <c r="BV192" s="73">
        <v>61</v>
      </c>
      <c r="BW192" s="73">
        <v>12</v>
      </c>
      <c r="BX192" s="73">
        <v>15821</v>
      </c>
      <c r="BY192" s="75">
        <v>6.0473640000000004E-3</v>
      </c>
      <c r="BZ192" s="75">
        <v>9.5495489999999992E-3</v>
      </c>
      <c r="CA192" s="72">
        <v>8346</v>
      </c>
      <c r="CG192" s="76"/>
      <c r="CH192" s="77"/>
      <c r="CI192" s="78"/>
      <c r="CJ192" s="79"/>
      <c r="CO192" s="77"/>
    </row>
    <row r="193" spans="1:93" s="72" customFormat="1" x14ac:dyDescent="0.3">
      <c r="A193" s="72">
        <v>473</v>
      </c>
      <c r="B193" s="72">
        <v>7</v>
      </c>
      <c r="D193" s="72" t="s">
        <v>347</v>
      </c>
      <c r="E193" s="73">
        <v>17116</v>
      </c>
      <c r="F193" s="73">
        <v>221.55</v>
      </c>
      <c r="G193" s="73">
        <v>4499</v>
      </c>
      <c r="H193" s="73">
        <v>1428</v>
      </c>
      <c r="I193" s="73">
        <v>2977</v>
      </c>
      <c r="J193" s="73">
        <v>1973.4</v>
      </c>
      <c r="K193" s="73">
        <v>363</v>
      </c>
      <c r="L193" s="73">
        <v>1341</v>
      </c>
      <c r="M193" s="73">
        <v>3721</v>
      </c>
      <c r="N193" s="73">
        <v>8906</v>
      </c>
      <c r="O193" s="73">
        <v>13360</v>
      </c>
      <c r="P193" s="73">
        <v>2020</v>
      </c>
      <c r="Q193" s="73">
        <v>140.80000000000001</v>
      </c>
      <c r="R193" s="73">
        <v>3213</v>
      </c>
      <c r="S193" s="73">
        <v>3213</v>
      </c>
      <c r="T193" s="73">
        <v>162</v>
      </c>
      <c r="U193" s="73">
        <v>1022</v>
      </c>
      <c r="V193" s="73">
        <v>74</v>
      </c>
      <c r="W193" s="73">
        <v>70</v>
      </c>
      <c r="X193" s="73">
        <v>4</v>
      </c>
      <c r="Y193" s="73">
        <v>10036</v>
      </c>
      <c r="Z193" s="73">
        <v>10036</v>
      </c>
      <c r="AA193" s="73">
        <v>0</v>
      </c>
      <c r="AB193" s="73">
        <v>0</v>
      </c>
      <c r="AC193" s="73">
        <v>0</v>
      </c>
      <c r="AD193" s="73">
        <v>18205.304</v>
      </c>
      <c r="AE193" s="73">
        <v>0</v>
      </c>
      <c r="AF193" s="73">
        <v>1527</v>
      </c>
      <c r="AG193" s="73">
        <v>7744.0391111111103</v>
      </c>
      <c r="AH193" s="73">
        <v>2</v>
      </c>
      <c r="AI193" s="73">
        <v>2415</v>
      </c>
      <c r="AJ193" s="73">
        <v>1</v>
      </c>
      <c r="AK193" s="73">
        <v>0</v>
      </c>
      <c r="AL193" s="73">
        <v>695</v>
      </c>
      <c r="AM193" s="73">
        <v>0</v>
      </c>
      <c r="AN193" s="73">
        <v>6</v>
      </c>
      <c r="AO193" s="73"/>
      <c r="AP193" s="73">
        <v>771</v>
      </c>
      <c r="AQ193" s="73">
        <v>2</v>
      </c>
      <c r="AR193" s="73">
        <v>456.5</v>
      </c>
      <c r="AS193" s="74">
        <v>26</v>
      </c>
      <c r="AT193" s="73">
        <v>40</v>
      </c>
      <c r="AU193" s="73">
        <v>5988.5</v>
      </c>
      <c r="AV193" s="73">
        <v>1201.32</v>
      </c>
      <c r="AW193" s="73">
        <v>60.327849117174999</v>
      </c>
      <c r="AX193" s="73">
        <v>257</v>
      </c>
      <c r="AY193" s="73">
        <v>102.333333333333</v>
      </c>
      <c r="AZ193" s="73">
        <v>102.333333333333</v>
      </c>
      <c r="BA193" s="73">
        <v>978</v>
      </c>
      <c r="BB193" s="73">
        <v>187</v>
      </c>
      <c r="BC193" s="73">
        <v>3087.6213555934401</v>
      </c>
      <c r="BD193" s="73">
        <v>0.96499999999999997</v>
      </c>
      <c r="BE193" s="73">
        <v>12617</v>
      </c>
      <c r="BF193" s="73">
        <v>2535</v>
      </c>
      <c r="BG193" s="73">
        <v>536</v>
      </c>
      <c r="BH193" s="73">
        <v>759</v>
      </c>
      <c r="BI193" s="73">
        <v>597</v>
      </c>
      <c r="BJ193" s="73">
        <v>296</v>
      </c>
      <c r="BK193" s="73">
        <v>333.29145077720199</v>
      </c>
      <c r="BL193" s="73">
        <v>195.64896373056999</v>
      </c>
      <c r="BM193" s="73">
        <v>79.832642487046598</v>
      </c>
      <c r="BN193" s="73">
        <v>703.42499999999995</v>
      </c>
      <c r="BO193" s="73">
        <v>412.92500000000001</v>
      </c>
      <c r="BP193" s="73">
        <v>168.49</v>
      </c>
      <c r="BQ193" s="73">
        <v>73000</v>
      </c>
      <c r="BR193" s="73">
        <v>2750</v>
      </c>
      <c r="BS193" s="73">
        <v>0</v>
      </c>
      <c r="BT193" s="73">
        <v>2</v>
      </c>
      <c r="BU193" s="73">
        <v>70</v>
      </c>
      <c r="BV193" s="73">
        <v>4</v>
      </c>
      <c r="BW193" s="73">
        <v>0</v>
      </c>
      <c r="BX193" s="73">
        <v>2296</v>
      </c>
      <c r="BY193" s="75">
        <v>4.87364E-4</v>
      </c>
      <c r="BZ193" s="75">
        <v>7.7458500000000005E-4</v>
      </c>
      <c r="CA193" s="72">
        <v>0</v>
      </c>
      <c r="CG193" s="76"/>
      <c r="CH193" s="77"/>
      <c r="CI193" s="78"/>
      <c r="CJ193" s="79"/>
      <c r="CO193" s="77"/>
    </row>
    <row r="194" spans="1:93" s="72" customFormat="1" x14ac:dyDescent="0.3">
      <c r="A194" s="72">
        <v>482</v>
      </c>
      <c r="B194" s="72">
        <v>8</v>
      </c>
      <c r="D194" s="72" t="s">
        <v>11</v>
      </c>
      <c r="E194" s="73">
        <v>20165</v>
      </c>
      <c r="F194" s="73">
        <v>359.45</v>
      </c>
      <c r="G194" s="73">
        <v>3983</v>
      </c>
      <c r="H194" s="73">
        <v>1415</v>
      </c>
      <c r="I194" s="73">
        <v>2478</v>
      </c>
      <c r="J194" s="73">
        <v>1634.9</v>
      </c>
      <c r="K194" s="73">
        <v>327.33333333333297</v>
      </c>
      <c r="L194" s="73">
        <v>1150.3333333333301</v>
      </c>
      <c r="M194" s="73">
        <v>2502</v>
      </c>
      <c r="N194" s="73">
        <v>8394</v>
      </c>
      <c r="O194" s="73">
        <v>17460</v>
      </c>
      <c r="P194" s="73">
        <v>3970</v>
      </c>
      <c r="Q194" s="73">
        <v>0</v>
      </c>
      <c r="R194" s="73">
        <v>873</v>
      </c>
      <c r="S194" s="73">
        <v>1187.28</v>
      </c>
      <c r="T194" s="73">
        <v>133</v>
      </c>
      <c r="U194" s="73">
        <v>0</v>
      </c>
      <c r="V194" s="73">
        <v>105</v>
      </c>
      <c r="W194" s="73">
        <v>126.04</v>
      </c>
      <c r="X194" s="73">
        <v>17.68</v>
      </c>
      <c r="Y194" s="73">
        <v>8431</v>
      </c>
      <c r="Z194" s="73">
        <v>11550.47</v>
      </c>
      <c r="AA194" s="73">
        <v>0</v>
      </c>
      <c r="AB194" s="73">
        <v>0</v>
      </c>
      <c r="AC194" s="73">
        <v>0</v>
      </c>
      <c r="AD194" s="73">
        <v>12874.137000000001</v>
      </c>
      <c r="AE194" s="73">
        <v>0</v>
      </c>
      <c r="AF194" s="73">
        <v>896.24</v>
      </c>
      <c r="AG194" s="73">
        <v>49369.372166998</v>
      </c>
      <c r="AH194" s="73">
        <v>4.08</v>
      </c>
      <c r="AI194" s="73">
        <v>2066</v>
      </c>
      <c r="AJ194" s="73">
        <v>1</v>
      </c>
      <c r="AK194" s="73">
        <v>0</v>
      </c>
      <c r="AL194" s="73">
        <v>1190</v>
      </c>
      <c r="AM194" s="73">
        <v>0</v>
      </c>
      <c r="AN194" s="73">
        <v>34</v>
      </c>
      <c r="AO194" s="73"/>
      <c r="AP194" s="73">
        <v>601</v>
      </c>
      <c r="AQ194" s="73">
        <v>3</v>
      </c>
      <c r="AR194" s="73">
        <v>346.98599999999999</v>
      </c>
      <c r="AS194" s="74">
        <v>153</v>
      </c>
      <c r="AT194" s="73">
        <v>40</v>
      </c>
      <c r="AU194" s="73">
        <v>5518.12</v>
      </c>
      <c r="AV194" s="73">
        <v>1488</v>
      </c>
      <c r="AW194" s="73">
        <v>305.60477557346599</v>
      </c>
      <c r="AX194" s="73">
        <v>264</v>
      </c>
      <c r="AY194" s="73">
        <v>101.666666666667</v>
      </c>
      <c r="AZ194" s="73">
        <v>102.333333333333</v>
      </c>
      <c r="BA194" s="73">
        <v>823</v>
      </c>
      <c r="BB194" s="73">
        <v>209</v>
      </c>
      <c r="BC194" s="73">
        <v>3328.56638596841</v>
      </c>
      <c r="BD194" s="73">
        <v>0.75</v>
      </c>
      <c r="BE194" s="73">
        <v>16182</v>
      </c>
      <c r="BF194" s="73">
        <v>2069</v>
      </c>
      <c r="BG194" s="73">
        <v>499</v>
      </c>
      <c r="BH194" s="73">
        <v>421</v>
      </c>
      <c r="BI194" s="73">
        <v>478</v>
      </c>
      <c r="BJ194" s="73">
        <v>266</v>
      </c>
      <c r="BK194" s="73">
        <v>245.88461629699901</v>
      </c>
      <c r="BL194" s="73">
        <v>190.23092159886099</v>
      </c>
      <c r="BM194" s="73">
        <v>75.820887201992605</v>
      </c>
      <c r="BN194" s="73">
        <v>579.6028</v>
      </c>
      <c r="BO194" s="73">
        <v>448.4151</v>
      </c>
      <c r="BP194" s="73">
        <v>178.7261</v>
      </c>
      <c r="BQ194" s="73">
        <v>7938</v>
      </c>
      <c r="BR194" s="73">
        <v>4689</v>
      </c>
      <c r="BS194" s="73">
        <v>0</v>
      </c>
      <c r="BT194" s="73">
        <v>1</v>
      </c>
      <c r="BU194" s="73">
        <v>92</v>
      </c>
      <c r="BV194" s="73">
        <v>13</v>
      </c>
      <c r="BW194" s="73">
        <v>0</v>
      </c>
      <c r="BX194" s="73">
        <v>1467</v>
      </c>
      <c r="BY194" s="75">
        <v>2.1213199999999999E-4</v>
      </c>
      <c r="BZ194" s="75">
        <v>5.8744400000000001E-4</v>
      </c>
      <c r="CA194" s="72">
        <v>0</v>
      </c>
      <c r="CG194" s="76"/>
      <c r="CH194" s="77"/>
      <c r="CI194" s="78"/>
      <c r="CJ194" s="79"/>
      <c r="CO194" s="77"/>
    </row>
    <row r="195" spans="1:93" s="72" customFormat="1" x14ac:dyDescent="0.3">
      <c r="A195" s="72">
        <v>613</v>
      </c>
      <c r="B195" s="72">
        <v>8</v>
      </c>
      <c r="D195" s="72" t="s">
        <v>12</v>
      </c>
      <c r="E195" s="73">
        <v>25590</v>
      </c>
      <c r="F195" s="73">
        <v>324.10000000000002</v>
      </c>
      <c r="G195" s="73">
        <v>4462</v>
      </c>
      <c r="H195" s="73">
        <v>1329</v>
      </c>
      <c r="I195" s="73">
        <v>2274</v>
      </c>
      <c r="J195" s="73">
        <v>1206.5</v>
      </c>
      <c r="K195" s="73">
        <v>269.33333333333297</v>
      </c>
      <c r="L195" s="73">
        <v>1127.3333333333301</v>
      </c>
      <c r="M195" s="73">
        <v>2907</v>
      </c>
      <c r="N195" s="73">
        <v>10918</v>
      </c>
      <c r="O195" s="73">
        <v>17220</v>
      </c>
      <c r="P195" s="73">
        <v>2360</v>
      </c>
      <c r="Q195" s="73">
        <v>0</v>
      </c>
      <c r="R195" s="73">
        <v>2165</v>
      </c>
      <c r="S195" s="73">
        <v>2662.95</v>
      </c>
      <c r="T195" s="73">
        <v>210</v>
      </c>
      <c r="U195" s="73">
        <v>0</v>
      </c>
      <c r="V195" s="73">
        <v>125</v>
      </c>
      <c r="W195" s="73">
        <v>140.80000000000001</v>
      </c>
      <c r="X195" s="73">
        <v>17.850000000000001</v>
      </c>
      <c r="Y195" s="73">
        <v>10675</v>
      </c>
      <c r="Z195" s="73">
        <v>13664</v>
      </c>
      <c r="AA195" s="73">
        <v>0</v>
      </c>
      <c r="AB195" s="73">
        <v>0</v>
      </c>
      <c r="AC195" s="73">
        <v>0</v>
      </c>
      <c r="AD195" s="73">
        <v>11069.975</v>
      </c>
      <c r="AE195" s="73">
        <v>0</v>
      </c>
      <c r="AF195" s="73">
        <v>1483.38</v>
      </c>
      <c r="AG195" s="73">
        <v>28308.250610526298</v>
      </c>
      <c r="AH195" s="73">
        <v>2.38</v>
      </c>
      <c r="AI195" s="73">
        <v>2595</v>
      </c>
      <c r="AJ195" s="73">
        <v>1</v>
      </c>
      <c r="AK195" s="73">
        <v>0</v>
      </c>
      <c r="AL195" s="73">
        <v>2475</v>
      </c>
      <c r="AM195" s="73">
        <v>0</v>
      </c>
      <c r="AN195" s="73">
        <v>16</v>
      </c>
      <c r="AO195" s="73"/>
      <c r="AP195" s="73">
        <v>803</v>
      </c>
      <c r="AQ195" s="73">
        <v>2</v>
      </c>
      <c r="AR195" s="73">
        <v>434.928</v>
      </c>
      <c r="AS195" s="74">
        <v>39</v>
      </c>
      <c r="AT195" s="73">
        <v>41</v>
      </c>
      <c r="AU195" s="73">
        <v>8721.64</v>
      </c>
      <c r="AV195" s="73">
        <v>2611.44</v>
      </c>
      <c r="AW195" s="73">
        <v>152.770905668833</v>
      </c>
      <c r="AX195" s="73">
        <v>338</v>
      </c>
      <c r="AY195" s="73">
        <v>91.6666666666667</v>
      </c>
      <c r="AZ195" s="73">
        <v>76.6666666666667</v>
      </c>
      <c r="BA195" s="73">
        <v>858</v>
      </c>
      <c r="BB195" s="73">
        <v>281</v>
      </c>
      <c r="BC195" s="73">
        <v>3305.6880693284802</v>
      </c>
      <c r="BD195" s="73">
        <v>0.48299999999999998</v>
      </c>
      <c r="BE195" s="73">
        <v>21128</v>
      </c>
      <c r="BF195" s="73">
        <v>2638</v>
      </c>
      <c r="BG195" s="73">
        <v>495</v>
      </c>
      <c r="BH195" s="73">
        <v>524</v>
      </c>
      <c r="BI195" s="73">
        <v>474</v>
      </c>
      <c r="BJ195" s="73">
        <v>257</v>
      </c>
      <c r="BK195" s="73">
        <v>179.70351288056199</v>
      </c>
      <c r="BL195" s="73">
        <v>102.171053864169</v>
      </c>
      <c r="BM195" s="73">
        <v>40.461545667447297</v>
      </c>
      <c r="BN195" s="73">
        <v>461.73599999999999</v>
      </c>
      <c r="BO195" s="73">
        <v>262.52159999999998</v>
      </c>
      <c r="BP195" s="73">
        <v>103.9632</v>
      </c>
      <c r="BQ195" s="73">
        <v>18434</v>
      </c>
      <c r="BR195" s="73">
        <v>5576</v>
      </c>
      <c r="BS195" s="73">
        <v>0</v>
      </c>
      <c r="BT195" s="73">
        <v>2</v>
      </c>
      <c r="BU195" s="73">
        <v>110</v>
      </c>
      <c r="BV195" s="73">
        <v>15</v>
      </c>
      <c r="BW195" s="73">
        <v>0</v>
      </c>
      <c r="BX195" s="73">
        <v>0</v>
      </c>
      <c r="BY195" s="75">
        <v>6.9413999999999996E-5</v>
      </c>
      <c r="BZ195" s="75">
        <v>1.8736E-4</v>
      </c>
      <c r="CA195" s="72">
        <v>0</v>
      </c>
      <c r="CG195" s="76"/>
      <c r="CH195" s="77"/>
      <c r="CI195" s="78"/>
      <c r="CJ195" s="79"/>
      <c r="CO195" s="77"/>
    </row>
    <row r="196" spans="1:93" s="72" customFormat="1" x14ac:dyDescent="0.3">
      <c r="A196" s="72">
        <v>484</v>
      </c>
      <c r="B196" s="72">
        <v>8</v>
      </c>
      <c r="D196" s="72" t="s">
        <v>16</v>
      </c>
      <c r="E196" s="73">
        <v>111897</v>
      </c>
      <c r="F196" s="73">
        <v>1586.55</v>
      </c>
      <c r="G196" s="73">
        <v>21396</v>
      </c>
      <c r="H196" s="73">
        <v>6587</v>
      </c>
      <c r="I196" s="73">
        <v>12971</v>
      </c>
      <c r="J196" s="73">
        <v>8059.1</v>
      </c>
      <c r="K196" s="73">
        <v>1542.6666666666699</v>
      </c>
      <c r="L196" s="73">
        <v>6150.6666666666697</v>
      </c>
      <c r="M196" s="73">
        <v>16078</v>
      </c>
      <c r="N196" s="73">
        <v>50211</v>
      </c>
      <c r="O196" s="73">
        <v>112470</v>
      </c>
      <c r="P196" s="73">
        <v>82890</v>
      </c>
      <c r="Q196" s="73">
        <v>5076.8</v>
      </c>
      <c r="R196" s="73">
        <v>12635</v>
      </c>
      <c r="S196" s="73">
        <v>16678.2</v>
      </c>
      <c r="T196" s="73">
        <v>615</v>
      </c>
      <c r="U196" s="73">
        <v>0</v>
      </c>
      <c r="V196" s="73">
        <v>605</v>
      </c>
      <c r="W196" s="73">
        <v>672.09</v>
      </c>
      <c r="X196" s="73">
        <v>112.56</v>
      </c>
      <c r="Y196" s="73">
        <v>49119</v>
      </c>
      <c r="Z196" s="73">
        <v>63363.51</v>
      </c>
      <c r="AA196" s="73">
        <v>0</v>
      </c>
      <c r="AB196" s="73">
        <v>0</v>
      </c>
      <c r="AC196" s="73">
        <v>0</v>
      </c>
      <c r="AD196" s="73">
        <v>91901.649000000005</v>
      </c>
      <c r="AE196" s="73">
        <v>0</v>
      </c>
      <c r="AF196" s="73">
        <v>14970.12</v>
      </c>
      <c r="AG196" s="73">
        <v>318338.43549283</v>
      </c>
      <c r="AH196" s="73">
        <v>16.079999999999998</v>
      </c>
      <c r="AI196" s="73">
        <v>12407</v>
      </c>
      <c r="AJ196" s="73">
        <v>1</v>
      </c>
      <c r="AK196" s="73">
        <v>0</v>
      </c>
      <c r="AL196" s="73">
        <v>7830</v>
      </c>
      <c r="AM196" s="73">
        <v>0</v>
      </c>
      <c r="AN196" s="73">
        <v>96</v>
      </c>
      <c r="AO196" s="73"/>
      <c r="AP196" s="73">
        <v>3489</v>
      </c>
      <c r="AQ196" s="73">
        <v>12</v>
      </c>
      <c r="AR196" s="73">
        <v>2068.5279999999998</v>
      </c>
      <c r="AS196" s="74">
        <v>382</v>
      </c>
      <c r="AT196" s="73">
        <v>318</v>
      </c>
      <c r="AU196" s="73">
        <v>35078.400000000001</v>
      </c>
      <c r="AV196" s="73">
        <v>8646.39</v>
      </c>
      <c r="AW196" s="73">
        <v>1081.0154696711099</v>
      </c>
      <c r="AX196" s="73">
        <v>1391</v>
      </c>
      <c r="AY196" s="73">
        <v>463.66666666666703</v>
      </c>
      <c r="AZ196" s="73">
        <v>386</v>
      </c>
      <c r="BA196" s="73">
        <v>4608</v>
      </c>
      <c r="BB196" s="73">
        <v>1477</v>
      </c>
      <c r="BC196" s="73">
        <v>16954.715387166001</v>
      </c>
      <c r="BD196" s="73">
        <v>2.3980000000000001</v>
      </c>
      <c r="BE196" s="73">
        <v>90501</v>
      </c>
      <c r="BF196" s="73">
        <v>12654</v>
      </c>
      <c r="BG196" s="73">
        <v>2155</v>
      </c>
      <c r="BH196" s="73">
        <v>2555</v>
      </c>
      <c r="BI196" s="73">
        <v>2168</v>
      </c>
      <c r="BJ196" s="73">
        <v>1110</v>
      </c>
      <c r="BK196" s="73">
        <v>1272.3858486532699</v>
      </c>
      <c r="BL196" s="73">
        <v>724.21807040045599</v>
      </c>
      <c r="BM196" s="73">
        <v>252.01607524583201</v>
      </c>
      <c r="BN196" s="73">
        <v>3105.8775000000001</v>
      </c>
      <c r="BO196" s="73">
        <v>1767.807</v>
      </c>
      <c r="BP196" s="73">
        <v>615.16800000000001</v>
      </c>
      <c r="BQ196" s="73">
        <v>259444</v>
      </c>
      <c r="BR196" s="73">
        <v>22484</v>
      </c>
      <c r="BS196" s="73">
        <v>0</v>
      </c>
      <c r="BT196" s="73">
        <v>5</v>
      </c>
      <c r="BU196" s="73">
        <v>521</v>
      </c>
      <c r="BV196" s="73">
        <v>84</v>
      </c>
      <c r="BW196" s="73">
        <v>0</v>
      </c>
      <c r="BX196" s="73">
        <v>3731</v>
      </c>
      <c r="BY196" s="75">
        <v>1.1199599999999999E-3</v>
      </c>
      <c r="BZ196" s="75">
        <v>2.3711610000000001E-3</v>
      </c>
      <c r="CA196" s="72">
        <v>0</v>
      </c>
      <c r="CG196" s="76"/>
      <c r="CH196" s="77"/>
      <c r="CI196" s="78"/>
      <c r="CJ196" s="79"/>
      <c r="CO196" s="77"/>
    </row>
    <row r="197" spans="1:93" s="72" customFormat="1" x14ac:dyDescent="0.3">
      <c r="A197" s="72">
        <v>489</v>
      </c>
      <c r="B197" s="72">
        <v>8</v>
      </c>
      <c r="D197" s="72" t="s">
        <v>29</v>
      </c>
      <c r="E197" s="73">
        <v>48714</v>
      </c>
      <c r="F197" s="73">
        <v>797.65</v>
      </c>
      <c r="G197" s="73">
        <v>8618</v>
      </c>
      <c r="H197" s="73">
        <v>2660</v>
      </c>
      <c r="I197" s="73">
        <v>3828</v>
      </c>
      <c r="J197" s="73">
        <v>1871.7</v>
      </c>
      <c r="K197" s="73">
        <v>515</v>
      </c>
      <c r="L197" s="73">
        <v>2034</v>
      </c>
      <c r="M197" s="73">
        <v>4828</v>
      </c>
      <c r="N197" s="73">
        <v>19722</v>
      </c>
      <c r="O197" s="73">
        <v>45730</v>
      </c>
      <c r="P197" s="73">
        <v>18990</v>
      </c>
      <c r="Q197" s="73">
        <v>3483.2</v>
      </c>
      <c r="R197" s="73">
        <v>1947</v>
      </c>
      <c r="S197" s="73">
        <v>2608.98</v>
      </c>
      <c r="T197" s="73">
        <v>226</v>
      </c>
      <c r="U197" s="73">
        <v>0</v>
      </c>
      <c r="V197" s="73">
        <v>231</v>
      </c>
      <c r="W197" s="73">
        <v>310.99</v>
      </c>
      <c r="X197" s="73">
        <v>3.78</v>
      </c>
      <c r="Y197" s="73">
        <v>19563</v>
      </c>
      <c r="Z197" s="73">
        <v>26801.31</v>
      </c>
      <c r="AA197" s="73">
        <v>0</v>
      </c>
      <c r="AB197" s="73">
        <v>0</v>
      </c>
      <c r="AC197" s="73">
        <v>0</v>
      </c>
      <c r="AD197" s="73">
        <v>32709.335999999999</v>
      </c>
      <c r="AE197" s="73">
        <v>0</v>
      </c>
      <c r="AF197" s="73">
        <v>2887.7</v>
      </c>
      <c r="AG197" s="73">
        <v>166511.31186378299</v>
      </c>
      <c r="AH197" s="73">
        <v>5.04</v>
      </c>
      <c r="AI197" s="73">
        <v>5617</v>
      </c>
      <c r="AJ197" s="73">
        <v>1</v>
      </c>
      <c r="AK197" s="73">
        <v>0</v>
      </c>
      <c r="AL197" s="73">
        <v>5990</v>
      </c>
      <c r="AM197" s="73">
        <v>0</v>
      </c>
      <c r="AN197" s="73">
        <v>30</v>
      </c>
      <c r="AO197" s="73"/>
      <c r="AP197" s="73">
        <v>1561</v>
      </c>
      <c r="AQ197" s="73">
        <v>4</v>
      </c>
      <c r="AR197" s="73">
        <v>812.81600000000003</v>
      </c>
      <c r="AS197" s="74">
        <v>106</v>
      </c>
      <c r="AT197" s="73">
        <v>88</v>
      </c>
      <c r="AU197" s="73">
        <v>16189.32</v>
      </c>
      <c r="AV197" s="73">
        <v>4788.42</v>
      </c>
      <c r="AW197" s="73">
        <v>300.08084356894602</v>
      </c>
      <c r="AX197" s="73">
        <v>677</v>
      </c>
      <c r="AY197" s="73">
        <v>182</v>
      </c>
      <c r="AZ197" s="73">
        <v>141.666666666667</v>
      </c>
      <c r="BA197" s="73">
        <v>1519</v>
      </c>
      <c r="BB197" s="73">
        <v>391</v>
      </c>
      <c r="BC197" s="73">
        <v>5850.1637737554702</v>
      </c>
      <c r="BD197" s="73">
        <v>0.55900000000000005</v>
      </c>
      <c r="BE197" s="73">
        <v>40096</v>
      </c>
      <c r="BF197" s="73">
        <v>5022</v>
      </c>
      <c r="BG197" s="73">
        <v>936</v>
      </c>
      <c r="BH197" s="73">
        <v>964</v>
      </c>
      <c r="BI197" s="73">
        <v>822</v>
      </c>
      <c r="BJ197" s="73">
        <v>467</v>
      </c>
      <c r="BK197" s="73">
        <v>286.16545008434298</v>
      </c>
      <c r="BL197" s="73">
        <v>170.49375862597799</v>
      </c>
      <c r="BM197" s="73">
        <v>65.0593467259623</v>
      </c>
      <c r="BN197" s="73">
        <v>936.78120000000001</v>
      </c>
      <c r="BO197" s="73">
        <v>558.12239999999997</v>
      </c>
      <c r="BP197" s="73">
        <v>212.976</v>
      </c>
      <c r="BQ197" s="73">
        <v>27342</v>
      </c>
      <c r="BR197" s="73">
        <v>10984</v>
      </c>
      <c r="BS197" s="73">
        <v>0</v>
      </c>
      <c r="BT197" s="73">
        <v>1</v>
      </c>
      <c r="BU197" s="73">
        <v>227</v>
      </c>
      <c r="BV197" s="73">
        <v>3</v>
      </c>
      <c r="BW197" s="73">
        <v>0</v>
      </c>
      <c r="BX197" s="73">
        <v>716</v>
      </c>
      <c r="BY197" s="75">
        <v>1.07892E-4</v>
      </c>
      <c r="BZ197" s="75">
        <v>1.4540199999999999E-4</v>
      </c>
      <c r="CA197" s="72">
        <v>0</v>
      </c>
      <c r="CG197" s="76"/>
      <c r="CH197" s="77"/>
      <c r="CI197" s="78"/>
      <c r="CJ197" s="79"/>
      <c r="CO197" s="77"/>
    </row>
    <row r="198" spans="1:93" s="72" customFormat="1" x14ac:dyDescent="0.3">
      <c r="A198" s="72">
        <v>1901</v>
      </c>
      <c r="B198" s="72">
        <v>8</v>
      </c>
      <c r="D198" s="72" t="s">
        <v>48</v>
      </c>
      <c r="E198" s="73">
        <v>34872</v>
      </c>
      <c r="F198" s="73">
        <v>505.05</v>
      </c>
      <c r="G198" s="73">
        <v>7069</v>
      </c>
      <c r="H198" s="73">
        <v>2293</v>
      </c>
      <c r="I198" s="73">
        <v>3325</v>
      </c>
      <c r="J198" s="73">
        <v>1805.8</v>
      </c>
      <c r="K198" s="73">
        <v>285</v>
      </c>
      <c r="L198" s="73">
        <v>1331</v>
      </c>
      <c r="M198" s="73">
        <v>4112</v>
      </c>
      <c r="N198" s="73">
        <v>14630</v>
      </c>
      <c r="O198" s="73">
        <v>27640</v>
      </c>
      <c r="P198" s="73">
        <v>4350</v>
      </c>
      <c r="Q198" s="73">
        <v>0</v>
      </c>
      <c r="R198" s="73">
        <v>7567</v>
      </c>
      <c r="S198" s="73">
        <v>11501.84</v>
      </c>
      <c r="T198" s="73">
        <v>1297</v>
      </c>
      <c r="U198" s="73">
        <v>0</v>
      </c>
      <c r="V198" s="73">
        <v>237</v>
      </c>
      <c r="W198" s="73">
        <v>259.44</v>
      </c>
      <c r="X198" s="73">
        <v>78</v>
      </c>
      <c r="Y198" s="73">
        <v>15192</v>
      </c>
      <c r="Z198" s="73">
        <v>20964.96</v>
      </c>
      <c r="AA198" s="73">
        <v>0</v>
      </c>
      <c r="AB198" s="73">
        <v>0</v>
      </c>
      <c r="AC198" s="73">
        <v>0</v>
      </c>
      <c r="AD198" s="73">
        <v>17227.727999999999</v>
      </c>
      <c r="AE198" s="73">
        <v>0</v>
      </c>
      <c r="AF198" s="73">
        <v>13991.6</v>
      </c>
      <c r="AG198" s="73">
        <v>154166.65711191299</v>
      </c>
      <c r="AH198" s="73">
        <v>28.08</v>
      </c>
      <c r="AI198" s="73">
        <v>4792</v>
      </c>
      <c r="AJ198" s="73">
        <v>1</v>
      </c>
      <c r="AK198" s="73">
        <v>0</v>
      </c>
      <c r="AL198" s="73">
        <v>1560</v>
      </c>
      <c r="AM198" s="73">
        <v>0</v>
      </c>
      <c r="AN198" s="73">
        <v>26</v>
      </c>
      <c r="AO198" s="73"/>
      <c r="AP198" s="73">
        <v>874</v>
      </c>
      <c r="AQ198" s="73">
        <v>18</v>
      </c>
      <c r="AR198" s="73">
        <v>592.42100000000005</v>
      </c>
      <c r="AS198" s="74">
        <v>123</v>
      </c>
      <c r="AT198" s="73">
        <v>75</v>
      </c>
      <c r="AU198" s="73">
        <v>12061.56</v>
      </c>
      <c r="AV198" s="73">
        <v>3029.95</v>
      </c>
      <c r="AW198" s="73">
        <v>249.97166327457799</v>
      </c>
      <c r="AX198" s="73">
        <v>350</v>
      </c>
      <c r="AY198" s="73">
        <v>108</v>
      </c>
      <c r="AZ198" s="73">
        <v>70</v>
      </c>
      <c r="BA198" s="73">
        <v>1046</v>
      </c>
      <c r="BB198" s="73">
        <v>321</v>
      </c>
      <c r="BC198" s="73">
        <v>4579.4013208751703</v>
      </c>
      <c r="BD198" s="73">
        <v>0.17399999999999999</v>
      </c>
      <c r="BE198" s="73">
        <v>27803</v>
      </c>
      <c r="BF198" s="73">
        <v>4017</v>
      </c>
      <c r="BG198" s="73">
        <v>759</v>
      </c>
      <c r="BH198" s="73">
        <v>753</v>
      </c>
      <c r="BI198" s="73">
        <v>720</v>
      </c>
      <c r="BJ198" s="73">
        <v>406</v>
      </c>
      <c r="BK198" s="73">
        <v>288.604686677198</v>
      </c>
      <c r="BL198" s="73">
        <v>183.88445234333901</v>
      </c>
      <c r="BM198" s="73">
        <v>68.704081095313299</v>
      </c>
      <c r="BN198" s="73">
        <v>760.44960000000003</v>
      </c>
      <c r="BO198" s="73">
        <v>484.5204</v>
      </c>
      <c r="BP198" s="73">
        <v>181.02959999999999</v>
      </c>
      <c r="BQ198" s="73">
        <v>30295</v>
      </c>
      <c r="BR198" s="73">
        <v>7499</v>
      </c>
      <c r="BS198" s="73">
        <v>0</v>
      </c>
      <c r="BT198" s="73">
        <v>6</v>
      </c>
      <c r="BU198" s="73">
        <v>188</v>
      </c>
      <c r="BV198" s="73">
        <v>50</v>
      </c>
      <c r="BW198" s="73">
        <v>0</v>
      </c>
      <c r="BX198" s="73">
        <v>870</v>
      </c>
      <c r="BY198" s="75">
        <v>3.8592299999999998E-4</v>
      </c>
      <c r="BZ198" s="75">
        <v>2.3670000000000001E-4</v>
      </c>
      <c r="CA198" s="72">
        <v>0</v>
      </c>
      <c r="CG198" s="76"/>
      <c r="CH198" s="77"/>
      <c r="CI198" s="78"/>
      <c r="CJ198" s="79"/>
      <c r="CO198" s="77"/>
    </row>
    <row r="199" spans="1:93" s="72" customFormat="1" x14ac:dyDescent="0.3">
      <c r="A199" s="72">
        <v>501</v>
      </c>
      <c r="B199" s="72">
        <v>8</v>
      </c>
      <c r="D199" s="72" t="s">
        <v>56</v>
      </c>
      <c r="E199" s="73">
        <v>17271</v>
      </c>
      <c r="F199" s="73">
        <v>245</v>
      </c>
      <c r="G199" s="73">
        <v>3898</v>
      </c>
      <c r="H199" s="73">
        <v>1283</v>
      </c>
      <c r="I199" s="73">
        <v>1804</v>
      </c>
      <c r="J199" s="73">
        <v>986.6</v>
      </c>
      <c r="K199" s="73">
        <v>202</v>
      </c>
      <c r="L199" s="73">
        <v>794</v>
      </c>
      <c r="M199" s="73">
        <v>2550</v>
      </c>
      <c r="N199" s="73">
        <v>8041</v>
      </c>
      <c r="O199" s="73">
        <v>14080</v>
      </c>
      <c r="P199" s="73">
        <v>2110</v>
      </c>
      <c r="Q199" s="73">
        <v>1273.5999999999999</v>
      </c>
      <c r="R199" s="73">
        <v>2756</v>
      </c>
      <c r="S199" s="73">
        <v>3224.52</v>
      </c>
      <c r="T199" s="73">
        <v>359</v>
      </c>
      <c r="U199" s="73">
        <v>0</v>
      </c>
      <c r="V199" s="73">
        <v>92</v>
      </c>
      <c r="W199" s="73">
        <v>86.62</v>
      </c>
      <c r="X199" s="73">
        <v>23.2</v>
      </c>
      <c r="Y199" s="73">
        <v>8174</v>
      </c>
      <c r="Z199" s="73">
        <v>9972.2800000000007</v>
      </c>
      <c r="AA199" s="73">
        <v>0</v>
      </c>
      <c r="AB199" s="73">
        <v>0</v>
      </c>
      <c r="AC199" s="73">
        <v>5800</v>
      </c>
      <c r="AD199" s="73">
        <v>7283.0339999999997</v>
      </c>
      <c r="AE199" s="73">
        <v>0</v>
      </c>
      <c r="AF199" s="73">
        <v>1876.68</v>
      </c>
      <c r="AG199" s="73">
        <v>18656.6720128411</v>
      </c>
      <c r="AH199" s="73">
        <v>3.48</v>
      </c>
      <c r="AI199" s="73">
        <v>1889</v>
      </c>
      <c r="AJ199" s="73">
        <v>1</v>
      </c>
      <c r="AK199" s="73">
        <v>0</v>
      </c>
      <c r="AL199" s="73">
        <v>520</v>
      </c>
      <c r="AM199" s="73">
        <v>0</v>
      </c>
      <c r="AN199" s="73">
        <v>11</v>
      </c>
      <c r="AO199" s="73"/>
      <c r="AP199" s="73">
        <v>553</v>
      </c>
      <c r="AQ199" s="73">
        <v>3</v>
      </c>
      <c r="AR199" s="73">
        <v>294.822</v>
      </c>
      <c r="AS199" s="74">
        <v>27</v>
      </c>
      <c r="AT199" s="73">
        <v>14</v>
      </c>
      <c r="AU199" s="73">
        <v>6158.05</v>
      </c>
      <c r="AV199" s="73">
        <v>1320.9</v>
      </c>
      <c r="AW199" s="73">
        <v>69.993761125903404</v>
      </c>
      <c r="AX199" s="73">
        <v>199</v>
      </c>
      <c r="AY199" s="73">
        <v>58.6666666666667</v>
      </c>
      <c r="AZ199" s="73">
        <v>50.3333333333333</v>
      </c>
      <c r="BA199" s="73">
        <v>592</v>
      </c>
      <c r="BB199" s="73">
        <v>186</v>
      </c>
      <c r="BC199" s="73">
        <v>2719.1722942614401</v>
      </c>
      <c r="BD199" s="73">
        <v>0.314</v>
      </c>
      <c r="BE199" s="73">
        <v>13373</v>
      </c>
      <c r="BF199" s="73">
        <v>2209</v>
      </c>
      <c r="BG199" s="73">
        <v>406</v>
      </c>
      <c r="BH199" s="73">
        <v>449</v>
      </c>
      <c r="BI199" s="73">
        <v>466</v>
      </c>
      <c r="BJ199" s="73">
        <v>194</v>
      </c>
      <c r="BK199" s="73">
        <v>165.23799853193</v>
      </c>
      <c r="BL199" s="73">
        <v>103.92251039882601</v>
      </c>
      <c r="BM199" s="73">
        <v>32.709640322975297</v>
      </c>
      <c r="BN199" s="73">
        <v>474.76920000000001</v>
      </c>
      <c r="BO199" s="73">
        <v>298.59480000000002</v>
      </c>
      <c r="BP199" s="73">
        <v>93.982799999999997</v>
      </c>
      <c r="BQ199" s="73">
        <v>29973</v>
      </c>
      <c r="BR199" s="73">
        <v>2978</v>
      </c>
      <c r="BS199" s="73">
        <v>0</v>
      </c>
      <c r="BT199" s="73">
        <v>3</v>
      </c>
      <c r="BU199" s="73">
        <v>71</v>
      </c>
      <c r="BV199" s="73">
        <v>20</v>
      </c>
      <c r="BW199" s="73">
        <v>26</v>
      </c>
      <c r="BX199" s="73">
        <v>870</v>
      </c>
      <c r="BY199" s="75">
        <v>3.4786700000000002E-4</v>
      </c>
      <c r="BZ199" s="75">
        <v>1.5063399999999999E-4</v>
      </c>
      <c r="CA199" s="72">
        <v>870</v>
      </c>
      <c r="CG199" s="76"/>
      <c r="CH199" s="77"/>
      <c r="CI199" s="78"/>
      <c r="CJ199" s="79"/>
      <c r="CO199" s="77"/>
    </row>
    <row r="200" spans="1:93" s="72" customFormat="1" x14ac:dyDescent="0.3">
      <c r="A200" s="72">
        <v>502</v>
      </c>
      <c r="B200" s="72">
        <v>8</v>
      </c>
      <c r="D200" s="72" t="s">
        <v>63</v>
      </c>
      <c r="E200" s="73">
        <v>67122</v>
      </c>
      <c r="F200" s="73">
        <v>749.35</v>
      </c>
      <c r="G200" s="73">
        <v>13741</v>
      </c>
      <c r="H200" s="73">
        <v>4011</v>
      </c>
      <c r="I200" s="73">
        <v>10163</v>
      </c>
      <c r="J200" s="73">
        <v>6987</v>
      </c>
      <c r="K200" s="73">
        <v>1866</v>
      </c>
      <c r="L200" s="73">
        <v>4757</v>
      </c>
      <c r="M200" s="73">
        <v>12070</v>
      </c>
      <c r="N200" s="73">
        <v>32023</v>
      </c>
      <c r="O200" s="73">
        <v>66730</v>
      </c>
      <c r="P200" s="73">
        <v>33850</v>
      </c>
      <c r="Q200" s="73">
        <v>2063.1999999999998</v>
      </c>
      <c r="R200" s="73">
        <v>1422</v>
      </c>
      <c r="S200" s="73">
        <v>2047.68</v>
      </c>
      <c r="T200" s="73">
        <v>118</v>
      </c>
      <c r="U200" s="73">
        <v>0</v>
      </c>
      <c r="V200" s="73">
        <v>231</v>
      </c>
      <c r="W200" s="73">
        <v>328.32</v>
      </c>
      <c r="X200" s="73">
        <v>4.05</v>
      </c>
      <c r="Y200" s="73">
        <v>31760</v>
      </c>
      <c r="Z200" s="73">
        <v>45734.400000000001</v>
      </c>
      <c r="AA200" s="73">
        <v>0</v>
      </c>
      <c r="AB200" s="73">
        <v>0</v>
      </c>
      <c r="AC200" s="73">
        <v>0</v>
      </c>
      <c r="AD200" s="73">
        <v>73302.080000000002</v>
      </c>
      <c r="AE200" s="73">
        <v>0</v>
      </c>
      <c r="AF200" s="73">
        <v>3003.84</v>
      </c>
      <c r="AG200" s="73">
        <v>384363.23657142901</v>
      </c>
      <c r="AH200" s="73">
        <v>1.35</v>
      </c>
      <c r="AI200" s="73">
        <v>7123</v>
      </c>
      <c r="AJ200" s="73">
        <v>1</v>
      </c>
      <c r="AK200" s="73">
        <v>0</v>
      </c>
      <c r="AL200" s="73">
        <v>10135</v>
      </c>
      <c r="AM200" s="73">
        <v>0</v>
      </c>
      <c r="AN200" s="73">
        <v>58</v>
      </c>
      <c r="AO200" s="73"/>
      <c r="AP200" s="73">
        <v>3445</v>
      </c>
      <c r="AQ200" s="73">
        <v>1</v>
      </c>
      <c r="AR200" s="73">
        <v>2366.7280000000001</v>
      </c>
      <c r="AS200" s="74">
        <v>250</v>
      </c>
      <c r="AT200" s="73">
        <v>206</v>
      </c>
      <c r="AU200" s="73">
        <v>20999.81</v>
      </c>
      <c r="AV200" s="73">
        <v>4583.04</v>
      </c>
      <c r="AW200" s="73">
        <v>383.20842044716602</v>
      </c>
      <c r="AX200" s="73">
        <v>1448</v>
      </c>
      <c r="AY200" s="73">
        <v>646.33333333333303</v>
      </c>
      <c r="AZ200" s="73">
        <v>664.33333333333303</v>
      </c>
      <c r="BA200" s="73">
        <v>2891</v>
      </c>
      <c r="BB200" s="73">
        <v>767</v>
      </c>
      <c r="BC200" s="73">
        <v>12008.226054057301</v>
      </c>
      <c r="BD200" s="73">
        <v>4.7889999999999997</v>
      </c>
      <c r="BE200" s="73">
        <v>53381</v>
      </c>
      <c r="BF200" s="73">
        <v>8137</v>
      </c>
      <c r="BG200" s="73">
        <v>1593</v>
      </c>
      <c r="BH200" s="73">
        <v>2168</v>
      </c>
      <c r="BI200" s="73">
        <v>1584</v>
      </c>
      <c r="BJ200" s="73">
        <v>876</v>
      </c>
      <c r="BK200" s="73">
        <v>1162.00673803526</v>
      </c>
      <c r="BL200" s="73">
        <v>618.402298488665</v>
      </c>
      <c r="BM200" s="73">
        <v>261.35251889168802</v>
      </c>
      <c r="BN200" s="73">
        <v>2352.0745999999999</v>
      </c>
      <c r="BO200" s="73">
        <v>1251.7383</v>
      </c>
      <c r="BP200" s="73">
        <v>529.01639999999998</v>
      </c>
      <c r="BQ200" s="73">
        <v>45774</v>
      </c>
      <c r="BR200" s="73">
        <v>13004</v>
      </c>
      <c r="BS200" s="73">
        <v>0</v>
      </c>
      <c r="BT200" s="73">
        <v>1</v>
      </c>
      <c r="BU200" s="73">
        <v>228</v>
      </c>
      <c r="BV200" s="73">
        <v>3</v>
      </c>
      <c r="BW200" s="73">
        <v>0</v>
      </c>
      <c r="BX200" s="73">
        <v>841</v>
      </c>
      <c r="BY200" s="75">
        <v>2.5181200000000002E-4</v>
      </c>
      <c r="BZ200" s="75">
        <v>3.1328100000000002E-3</v>
      </c>
      <c r="CA200" s="72">
        <v>0</v>
      </c>
      <c r="CG200" s="76"/>
      <c r="CH200" s="77"/>
      <c r="CI200" s="78"/>
      <c r="CJ200" s="79"/>
      <c r="CO200" s="77"/>
    </row>
    <row r="201" spans="1:93" s="72" customFormat="1" x14ac:dyDescent="0.3">
      <c r="A201" s="72">
        <v>503</v>
      </c>
      <c r="B201" s="72">
        <v>8</v>
      </c>
      <c r="D201" s="72" t="s">
        <v>75</v>
      </c>
      <c r="E201" s="73">
        <v>103595</v>
      </c>
      <c r="F201" s="73">
        <v>1916.25</v>
      </c>
      <c r="G201" s="73">
        <v>16484</v>
      </c>
      <c r="H201" s="73">
        <v>4843</v>
      </c>
      <c r="I201" s="73">
        <v>15326</v>
      </c>
      <c r="J201" s="73">
        <v>9808.6</v>
      </c>
      <c r="K201" s="73">
        <v>2964.3333333333298</v>
      </c>
      <c r="L201" s="73">
        <v>7271.3333333333303</v>
      </c>
      <c r="M201" s="73">
        <v>33625</v>
      </c>
      <c r="N201" s="73">
        <v>59785</v>
      </c>
      <c r="O201" s="73">
        <v>108620</v>
      </c>
      <c r="P201" s="73">
        <v>88650</v>
      </c>
      <c r="Q201" s="73">
        <v>5485.6</v>
      </c>
      <c r="R201" s="73">
        <v>2268</v>
      </c>
      <c r="S201" s="73">
        <v>2880.36</v>
      </c>
      <c r="T201" s="73">
        <v>139</v>
      </c>
      <c r="U201" s="73">
        <v>0</v>
      </c>
      <c r="V201" s="73">
        <v>354</v>
      </c>
      <c r="W201" s="73">
        <v>429.66</v>
      </c>
      <c r="X201" s="73">
        <v>17.29</v>
      </c>
      <c r="Y201" s="73">
        <v>55174</v>
      </c>
      <c r="Z201" s="73">
        <v>69519.240000000005</v>
      </c>
      <c r="AA201" s="73">
        <v>0</v>
      </c>
      <c r="AB201" s="73">
        <v>85</v>
      </c>
      <c r="AC201" s="73">
        <v>18100</v>
      </c>
      <c r="AD201" s="73">
        <v>196143.57</v>
      </c>
      <c r="AE201" s="73">
        <v>8551.9699999999993</v>
      </c>
      <c r="AF201" s="73">
        <v>3423.92</v>
      </c>
      <c r="AG201" s="73">
        <v>300955.741130037</v>
      </c>
      <c r="AH201" s="73">
        <v>1.33</v>
      </c>
      <c r="AI201" s="73">
        <v>10586</v>
      </c>
      <c r="AJ201" s="73">
        <v>1</v>
      </c>
      <c r="AK201" s="73">
        <v>0</v>
      </c>
      <c r="AL201" s="73">
        <v>9555</v>
      </c>
      <c r="AM201" s="73">
        <v>0</v>
      </c>
      <c r="AN201" s="73">
        <v>90</v>
      </c>
      <c r="AO201" s="73"/>
      <c r="AP201" s="73">
        <v>3555</v>
      </c>
      <c r="AQ201" s="73">
        <v>1</v>
      </c>
      <c r="AR201" s="73">
        <v>2787.1480000000001</v>
      </c>
      <c r="AS201" s="74">
        <v>260</v>
      </c>
      <c r="AT201" s="73">
        <v>261</v>
      </c>
      <c r="AU201" s="73">
        <v>29426</v>
      </c>
      <c r="AV201" s="73">
        <v>5618.56</v>
      </c>
      <c r="AW201" s="73">
        <v>697.35356463246603</v>
      </c>
      <c r="AX201" s="73">
        <v>1357</v>
      </c>
      <c r="AY201" s="73">
        <v>795</v>
      </c>
      <c r="AZ201" s="73">
        <v>819.66666666666697</v>
      </c>
      <c r="BA201" s="73">
        <v>4307</v>
      </c>
      <c r="BB201" s="73">
        <v>1241</v>
      </c>
      <c r="BC201" s="73">
        <v>13008.6873375144</v>
      </c>
      <c r="BD201" s="73">
        <v>7.2409999999999997</v>
      </c>
      <c r="BE201" s="73">
        <v>87111</v>
      </c>
      <c r="BF201" s="73">
        <v>9707</v>
      </c>
      <c r="BG201" s="73">
        <v>1934</v>
      </c>
      <c r="BH201" s="73">
        <v>3131</v>
      </c>
      <c r="BI201" s="73">
        <v>1965</v>
      </c>
      <c r="BJ201" s="73">
        <v>1117</v>
      </c>
      <c r="BK201" s="73">
        <v>1172.9644905209</v>
      </c>
      <c r="BL201" s="73">
        <v>613.14860985246696</v>
      </c>
      <c r="BM201" s="73">
        <v>264.70811251676503</v>
      </c>
      <c r="BN201" s="73">
        <v>3205.9681999999998</v>
      </c>
      <c r="BO201" s="73">
        <v>1675.8690999999999</v>
      </c>
      <c r="BP201" s="73">
        <v>723.50509999999997</v>
      </c>
      <c r="BQ201" s="73">
        <v>104807</v>
      </c>
      <c r="BR201" s="73">
        <v>15314</v>
      </c>
      <c r="BS201" s="73">
        <v>0</v>
      </c>
      <c r="BT201" s="73">
        <v>1</v>
      </c>
      <c r="BU201" s="73">
        <v>341</v>
      </c>
      <c r="BV201" s="73">
        <v>13</v>
      </c>
      <c r="BW201" s="73">
        <v>0</v>
      </c>
      <c r="BX201" s="73">
        <v>11645</v>
      </c>
      <c r="BY201" s="75">
        <v>6.998074E-3</v>
      </c>
      <c r="BZ201" s="75">
        <v>9.5393400000000003E-3</v>
      </c>
      <c r="CA201" s="72">
        <v>11645</v>
      </c>
      <c r="CG201" s="76"/>
      <c r="CH201" s="77"/>
      <c r="CI201" s="78"/>
      <c r="CJ201" s="79"/>
      <c r="CO201" s="77"/>
    </row>
    <row r="202" spans="1:93" s="72" customFormat="1" x14ac:dyDescent="0.3">
      <c r="A202" s="72">
        <v>505</v>
      </c>
      <c r="B202" s="72">
        <v>8</v>
      </c>
      <c r="D202" s="72" t="s">
        <v>84</v>
      </c>
      <c r="E202" s="73">
        <v>119284</v>
      </c>
      <c r="F202" s="73">
        <v>2079</v>
      </c>
      <c r="G202" s="73">
        <v>22973</v>
      </c>
      <c r="H202" s="73">
        <v>7130</v>
      </c>
      <c r="I202" s="73">
        <v>18645</v>
      </c>
      <c r="J202" s="73">
        <v>12956.9</v>
      </c>
      <c r="K202" s="73">
        <v>3686.3333333333298</v>
      </c>
      <c r="L202" s="73">
        <v>10546.333333333299</v>
      </c>
      <c r="M202" s="73">
        <v>21641</v>
      </c>
      <c r="N202" s="73">
        <v>57291</v>
      </c>
      <c r="O202" s="73">
        <v>139270</v>
      </c>
      <c r="P202" s="73">
        <v>165370</v>
      </c>
      <c r="Q202" s="73">
        <v>4758.3999999999996</v>
      </c>
      <c r="R202" s="73">
        <v>7707</v>
      </c>
      <c r="S202" s="73">
        <v>8940.1200000000008</v>
      </c>
      <c r="T202" s="73">
        <v>2240</v>
      </c>
      <c r="U202" s="73">
        <v>0</v>
      </c>
      <c r="V202" s="73">
        <v>536</v>
      </c>
      <c r="W202" s="73">
        <v>610.46</v>
      </c>
      <c r="X202" s="73">
        <v>76.3</v>
      </c>
      <c r="Y202" s="73">
        <v>56881</v>
      </c>
      <c r="Z202" s="73">
        <v>74514.11</v>
      </c>
      <c r="AA202" s="73">
        <v>0</v>
      </c>
      <c r="AB202" s="73">
        <v>72</v>
      </c>
      <c r="AC202" s="73">
        <v>10800</v>
      </c>
      <c r="AD202" s="73">
        <v>143283.239</v>
      </c>
      <c r="AE202" s="73">
        <v>0</v>
      </c>
      <c r="AF202" s="73">
        <v>6943.76</v>
      </c>
      <c r="AG202" s="73">
        <v>144225.83230320699</v>
      </c>
      <c r="AH202" s="73">
        <v>4.3600000000000003</v>
      </c>
      <c r="AI202" s="73">
        <v>12370</v>
      </c>
      <c r="AJ202" s="73">
        <v>1</v>
      </c>
      <c r="AK202" s="73">
        <v>0</v>
      </c>
      <c r="AL202" s="73">
        <v>16515</v>
      </c>
      <c r="AM202" s="73">
        <v>0</v>
      </c>
      <c r="AN202" s="73">
        <v>333</v>
      </c>
      <c r="AO202" s="73"/>
      <c r="AP202" s="73">
        <v>4777</v>
      </c>
      <c r="AQ202" s="73">
        <v>4</v>
      </c>
      <c r="AR202" s="73">
        <v>3618.5219999999999</v>
      </c>
      <c r="AS202" s="74">
        <v>442</v>
      </c>
      <c r="AT202" s="73">
        <v>625</v>
      </c>
      <c r="AU202" s="73">
        <v>34108.68</v>
      </c>
      <c r="AV202" s="73">
        <v>7572.06</v>
      </c>
      <c r="AW202" s="73">
        <v>1215.81544182262</v>
      </c>
      <c r="AX202" s="73">
        <v>1868</v>
      </c>
      <c r="AY202" s="73">
        <v>1062.6666666666699</v>
      </c>
      <c r="AZ202" s="73">
        <v>1055.6666666666699</v>
      </c>
      <c r="BA202" s="73">
        <v>6860</v>
      </c>
      <c r="BB202" s="73">
        <v>1585</v>
      </c>
      <c r="BC202" s="73">
        <v>21379.4357685371</v>
      </c>
      <c r="BD202" s="73">
        <v>10.662000000000001</v>
      </c>
      <c r="BE202" s="73">
        <v>96311</v>
      </c>
      <c r="BF202" s="73">
        <v>13048</v>
      </c>
      <c r="BG202" s="73">
        <v>2795</v>
      </c>
      <c r="BH202" s="73">
        <v>3462</v>
      </c>
      <c r="BI202" s="73">
        <v>2744</v>
      </c>
      <c r="BJ202" s="73">
        <v>1466</v>
      </c>
      <c r="BK202" s="73">
        <v>1901.5875459292199</v>
      </c>
      <c r="BL202" s="73">
        <v>1123.45828659834</v>
      </c>
      <c r="BM202" s="73">
        <v>460.134983562174</v>
      </c>
      <c r="BN202" s="73">
        <v>4163.1476000000002</v>
      </c>
      <c r="BO202" s="73">
        <v>2459.5884000000001</v>
      </c>
      <c r="BP202" s="73">
        <v>1007.374</v>
      </c>
      <c r="BQ202" s="73">
        <v>115229</v>
      </c>
      <c r="BR202" s="73">
        <v>22758</v>
      </c>
      <c r="BS202" s="73">
        <v>0</v>
      </c>
      <c r="BT202" s="73">
        <v>2</v>
      </c>
      <c r="BU202" s="73">
        <v>466</v>
      </c>
      <c r="BV202" s="73">
        <v>70</v>
      </c>
      <c r="BW202" s="73">
        <v>0</v>
      </c>
      <c r="BX202" s="73">
        <v>14520</v>
      </c>
      <c r="BY202" s="75">
        <v>1.2629937000000001E-2</v>
      </c>
      <c r="BZ202" s="75">
        <v>1.5432448E-2</v>
      </c>
      <c r="CA202" s="72">
        <v>13939</v>
      </c>
      <c r="CG202" s="76"/>
      <c r="CH202" s="77"/>
      <c r="CI202" s="78"/>
      <c r="CJ202" s="79"/>
      <c r="CO202" s="77"/>
    </row>
    <row r="203" spans="1:93" s="72" customFormat="1" x14ac:dyDescent="0.3">
      <c r="A203" s="72">
        <v>1924</v>
      </c>
      <c r="B203" s="72">
        <v>8</v>
      </c>
      <c r="D203" s="72" t="s">
        <v>110</v>
      </c>
      <c r="E203" s="73">
        <v>50049</v>
      </c>
      <c r="F203" s="73">
        <v>817.6</v>
      </c>
      <c r="G203" s="73">
        <v>10954</v>
      </c>
      <c r="H203" s="73">
        <v>3537</v>
      </c>
      <c r="I203" s="73">
        <v>5885</v>
      </c>
      <c r="J203" s="73">
        <v>3193.8</v>
      </c>
      <c r="K203" s="73">
        <v>477.33333333333297</v>
      </c>
      <c r="L203" s="73">
        <v>2619.3333333333298</v>
      </c>
      <c r="M203" s="73">
        <v>6447</v>
      </c>
      <c r="N203" s="73">
        <v>22130</v>
      </c>
      <c r="O203" s="73">
        <v>45900</v>
      </c>
      <c r="P203" s="73">
        <v>5710</v>
      </c>
      <c r="Q203" s="73">
        <v>2538.4</v>
      </c>
      <c r="R203" s="73">
        <v>26158</v>
      </c>
      <c r="S203" s="73">
        <v>26942.74</v>
      </c>
      <c r="T203" s="73">
        <v>11710</v>
      </c>
      <c r="U203" s="73">
        <v>4367</v>
      </c>
      <c r="V203" s="73">
        <v>424</v>
      </c>
      <c r="W203" s="73">
        <v>326.56</v>
      </c>
      <c r="X203" s="73">
        <v>113.3</v>
      </c>
      <c r="Y203" s="73">
        <v>26912</v>
      </c>
      <c r="Z203" s="73">
        <v>27988.48</v>
      </c>
      <c r="AA203" s="73">
        <v>0</v>
      </c>
      <c r="AB203" s="73">
        <v>0</v>
      </c>
      <c r="AC203" s="73">
        <v>0</v>
      </c>
      <c r="AD203" s="73">
        <v>16900.736000000001</v>
      </c>
      <c r="AE203" s="73">
        <v>0</v>
      </c>
      <c r="AF203" s="73">
        <v>9668.61</v>
      </c>
      <c r="AG203" s="73">
        <v>14690.005328245499</v>
      </c>
      <c r="AH203" s="73">
        <v>25.75</v>
      </c>
      <c r="AI203" s="73">
        <v>5472</v>
      </c>
      <c r="AJ203" s="73">
        <v>1</v>
      </c>
      <c r="AK203" s="73">
        <v>0</v>
      </c>
      <c r="AL203" s="73">
        <v>775</v>
      </c>
      <c r="AM203" s="73">
        <v>0</v>
      </c>
      <c r="AN203" s="73">
        <v>36</v>
      </c>
      <c r="AO203" s="73"/>
      <c r="AP203" s="73">
        <v>1094</v>
      </c>
      <c r="AQ203" s="73">
        <v>25</v>
      </c>
      <c r="AR203" s="73">
        <v>670.48</v>
      </c>
      <c r="AS203" s="74">
        <v>191</v>
      </c>
      <c r="AT203" s="73">
        <v>108</v>
      </c>
      <c r="AU203" s="73">
        <v>14796.6</v>
      </c>
      <c r="AV203" s="73">
        <v>3561.16</v>
      </c>
      <c r="AW203" s="73">
        <v>566.77297062024002</v>
      </c>
      <c r="AX203" s="73">
        <v>433</v>
      </c>
      <c r="AY203" s="73">
        <v>169</v>
      </c>
      <c r="AZ203" s="73">
        <v>120</v>
      </c>
      <c r="BA203" s="73">
        <v>2142</v>
      </c>
      <c r="BB203" s="73">
        <v>686</v>
      </c>
      <c r="BC203" s="73">
        <v>9760.0947233476509</v>
      </c>
      <c r="BD203" s="73">
        <v>0.66600000000000004</v>
      </c>
      <c r="BE203" s="73">
        <v>39095</v>
      </c>
      <c r="BF203" s="73">
        <v>6104</v>
      </c>
      <c r="BG203" s="73">
        <v>1313</v>
      </c>
      <c r="BH203" s="73">
        <v>1102</v>
      </c>
      <c r="BI203" s="73">
        <v>1140</v>
      </c>
      <c r="BJ203" s="73">
        <v>617</v>
      </c>
      <c r="BK203" s="73">
        <v>429.012596611177</v>
      </c>
      <c r="BL203" s="73">
        <v>278.88785671819301</v>
      </c>
      <c r="BM203" s="73">
        <v>102.77314209274699</v>
      </c>
      <c r="BN203" s="73">
        <v>1513.6005</v>
      </c>
      <c r="BO203" s="73">
        <v>983.94500000000005</v>
      </c>
      <c r="BP203" s="73">
        <v>362.5942</v>
      </c>
      <c r="BQ203" s="73">
        <v>105314</v>
      </c>
      <c r="BR203" s="73">
        <v>9860</v>
      </c>
      <c r="BS203" s="73">
        <v>0</v>
      </c>
      <c r="BT203" s="73">
        <v>14</v>
      </c>
      <c r="BU203" s="73">
        <v>314</v>
      </c>
      <c r="BV203" s="73">
        <v>110</v>
      </c>
      <c r="BW203" s="73">
        <v>7</v>
      </c>
      <c r="BX203" s="73">
        <v>3633</v>
      </c>
      <c r="BY203" s="75">
        <v>1.1003059999999999E-3</v>
      </c>
      <c r="BZ203" s="75">
        <v>3.3899700000000001E-4</v>
      </c>
      <c r="CA203" s="72">
        <v>0</v>
      </c>
      <c r="CG203" s="76"/>
      <c r="CH203" s="77"/>
      <c r="CI203" s="78"/>
      <c r="CJ203" s="79"/>
      <c r="CO203" s="77"/>
    </row>
    <row r="204" spans="1:93" s="72" customFormat="1" x14ac:dyDescent="0.3">
      <c r="A204" s="72">
        <v>512</v>
      </c>
      <c r="B204" s="72">
        <v>8</v>
      </c>
      <c r="D204" s="72" t="s">
        <v>114</v>
      </c>
      <c r="E204" s="73">
        <v>37022</v>
      </c>
      <c r="F204" s="73">
        <v>662.55</v>
      </c>
      <c r="G204" s="73">
        <v>6783</v>
      </c>
      <c r="H204" s="73">
        <v>2162</v>
      </c>
      <c r="I204" s="73">
        <v>5668</v>
      </c>
      <c r="J204" s="73">
        <v>3931.1</v>
      </c>
      <c r="K204" s="73">
        <v>803.33333333333303</v>
      </c>
      <c r="L204" s="73">
        <v>3098.3333333333298</v>
      </c>
      <c r="M204" s="73">
        <v>6299</v>
      </c>
      <c r="N204" s="73">
        <v>17163</v>
      </c>
      <c r="O204" s="73">
        <v>45930</v>
      </c>
      <c r="P204" s="73">
        <v>27880</v>
      </c>
      <c r="Q204" s="73">
        <v>4988</v>
      </c>
      <c r="R204" s="73">
        <v>1868</v>
      </c>
      <c r="S204" s="73">
        <v>2521.8000000000002</v>
      </c>
      <c r="T204" s="73">
        <v>326</v>
      </c>
      <c r="U204" s="73">
        <v>0</v>
      </c>
      <c r="V204" s="73">
        <v>200</v>
      </c>
      <c r="W204" s="73">
        <v>245</v>
      </c>
      <c r="X204" s="73">
        <v>32.5</v>
      </c>
      <c r="Y204" s="73">
        <v>17369</v>
      </c>
      <c r="Z204" s="73">
        <v>24316.6</v>
      </c>
      <c r="AA204" s="73">
        <v>0</v>
      </c>
      <c r="AB204" s="73">
        <v>0</v>
      </c>
      <c r="AC204" s="73">
        <v>5750</v>
      </c>
      <c r="AD204" s="73">
        <v>30100.476999999999</v>
      </c>
      <c r="AE204" s="73">
        <v>0</v>
      </c>
      <c r="AF204" s="73">
        <v>1845.45</v>
      </c>
      <c r="AG204" s="73">
        <v>74878.429307201499</v>
      </c>
      <c r="AH204" s="73">
        <v>1.3</v>
      </c>
      <c r="AI204" s="73">
        <v>4171</v>
      </c>
      <c r="AJ204" s="73">
        <v>1</v>
      </c>
      <c r="AK204" s="73">
        <v>0</v>
      </c>
      <c r="AL204" s="73">
        <v>4650</v>
      </c>
      <c r="AM204" s="73">
        <v>0</v>
      </c>
      <c r="AN204" s="73">
        <v>49</v>
      </c>
      <c r="AO204" s="73"/>
      <c r="AP204" s="73">
        <v>1262</v>
      </c>
      <c r="AQ204" s="73">
        <v>1</v>
      </c>
      <c r="AR204" s="73">
        <v>963.20399999999995</v>
      </c>
      <c r="AS204" s="74">
        <v>155</v>
      </c>
      <c r="AT204" s="73">
        <v>152</v>
      </c>
      <c r="AU204" s="73">
        <v>10832.9</v>
      </c>
      <c r="AV204" s="73">
        <v>2609.2800000000002</v>
      </c>
      <c r="AW204" s="73">
        <v>372.94639400242698</v>
      </c>
      <c r="AX204" s="73">
        <v>479</v>
      </c>
      <c r="AY204" s="73">
        <v>250</v>
      </c>
      <c r="AZ204" s="73">
        <v>216.666666666667</v>
      </c>
      <c r="BA204" s="73">
        <v>2295</v>
      </c>
      <c r="BB204" s="73">
        <v>525</v>
      </c>
      <c r="BC204" s="73">
        <v>6559.3997470148897</v>
      </c>
      <c r="BD204" s="73">
        <v>1.9430000000000001</v>
      </c>
      <c r="BE204" s="73">
        <v>30239</v>
      </c>
      <c r="BF204" s="73">
        <v>3813</v>
      </c>
      <c r="BG204" s="73">
        <v>808</v>
      </c>
      <c r="BH204" s="73">
        <v>977</v>
      </c>
      <c r="BI204" s="73">
        <v>817</v>
      </c>
      <c r="BJ204" s="73">
        <v>441</v>
      </c>
      <c r="BK204" s="73">
        <v>545.67805285278405</v>
      </c>
      <c r="BL204" s="73">
        <v>344.69833035868498</v>
      </c>
      <c r="BM204" s="73">
        <v>131.496867983188</v>
      </c>
      <c r="BN204" s="73">
        <v>1121.5971999999999</v>
      </c>
      <c r="BO204" s="73">
        <v>708.49959999999999</v>
      </c>
      <c r="BP204" s="73">
        <v>270.28120000000001</v>
      </c>
      <c r="BQ204" s="73">
        <v>30131</v>
      </c>
      <c r="BR204" s="73">
        <v>7297</v>
      </c>
      <c r="BS204" s="73">
        <v>0</v>
      </c>
      <c r="BT204" s="73">
        <v>1</v>
      </c>
      <c r="BU204" s="73">
        <v>175</v>
      </c>
      <c r="BV204" s="73">
        <v>25</v>
      </c>
      <c r="BW204" s="73">
        <v>31</v>
      </c>
      <c r="BX204" s="73">
        <v>3432</v>
      </c>
      <c r="BY204" s="75">
        <v>1.14252E-3</v>
      </c>
      <c r="BZ204" s="75">
        <v>2.2560409999999999E-3</v>
      </c>
      <c r="CA204" s="72">
        <v>3432</v>
      </c>
      <c r="CG204" s="76"/>
      <c r="CH204" s="77"/>
      <c r="CI204" s="78"/>
      <c r="CJ204" s="79"/>
      <c r="CO204" s="77"/>
    </row>
    <row r="205" spans="1:93" s="72" customFormat="1" x14ac:dyDescent="0.3">
      <c r="A205" s="72">
        <v>513</v>
      </c>
      <c r="B205" s="72">
        <v>8</v>
      </c>
      <c r="D205" s="72" t="s">
        <v>115</v>
      </c>
      <c r="E205" s="73">
        <v>73427</v>
      </c>
      <c r="F205" s="73">
        <v>1060.5</v>
      </c>
      <c r="G205" s="73">
        <v>14083</v>
      </c>
      <c r="H205" s="73">
        <v>4366</v>
      </c>
      <c r="I205" s="73">
        <v>10552</v>
      </c>
      <c r="J205" s="73">
        <v>7133.2</v>
      </c>
      <c r="K205" s="73">
        <v>1597</v>
      </c>
      <c r="L205" s="73">
        <v>5284</v>
      </c>
      <c r="M205" s="73">
        <v>12976</v>
      </c>
      <c r="N205" s="73">
        <v>34637</v>
      </c>
      <c r="O205" s="73">
        <v>83880</v>
      </c>
      <c r="P205" s="73">
        <v>67270</v>
      </c>
      <c r="Q205" s="73">
        <v>6626.4</v>
      </c>
      <c r="R205" s="73">
        <v>1660</v>
      </c>
      <c r="S205" s="73">
        <v>3071</v>
      </c>
      <c r="T205" s="73">
        <v>152</v>
      </c>
      <c r="U205" s="73">
        <v>0</v>
      </c>
      <c r="V205" s="73">
        <v>279</v>
      </c>
      <c r="W205" s="73">
        <v>516.12</v>
      </c>
      <c r="X205" s="73">
        <v>3.42</v>
      </c>
      <c r="Y205" s="73">
        <v>34188</v>
      </c>
      <c r="Z205" s="73">
        <v>63931.56</v>
      </c>
      <c r="AA205" s="73">
        <v>53</v>
      </c>
      <c r="AB205" s="73">
        <v>0</v>
      </c>
      <c r="AC205" s="73">
        <v>10350</v>
      </c>
      <c r="AD205" s="73">
        <v>86940.084000000003</v>
      </c>
      <c r="AE205" s="73">
        <v>0</v>
      </c>
      <c r="AF205" s="73">
        <v>5111.55</v>
      </c>
      <c r="AG205" s="73">
        <v>618101.75924392894</v>
      </c>
      <c r="AH205" s="73">
        <v>1.71</v>
      </c>
      <c r="AI205" s="73">
        <v>7588</v>
      </c>
      <c r="AJ205" s="73">
        <v>1</v>
      </c>
      <c r="AK205" s="73">
        <v>0</v>
      </c>
      <c r="AL205" s="73">
        <v>9785</v>
      </c>
      <c r="AM205" s="73">
        <v>0</v>
      </c>
      <c r="AN205" s="73">
        <v>61</v>
      </c>
      <c r="AO205" s="73"/>
      <c r="AP205" s="73">
        <v>2440</v>
      </c>
      <c r="AQ205" s="73">
        <v>1</v>
      </c>
      <c r="AR205" s="73">
        <v>1932.7439999999999</v>
      </c>
      <c r="AS205" s="74">
        <v>255</v>
      </c>
      <c r="AT205" s="73">
        <v>414</v>
      </c>
      <c r="AU205" s="73">
        <v>22093.5</v>
      </c>
      <c r="AV205" s="73">
        <v>5085.4399999999996</v>
      </c>
      <c r="AW205" s="73">
        <v>583.24525606962902</v>
      </c>
      <c r="AX205" s="73">
        <v>922</v>
      </c>
      <c r="AY205" s="73">
        <v>483.33333333333297</v>
      </c>
      <c r="AZ205" s="73">
        <v>403.66666666666703</v>
      </c>
      <c r="BA205" s="73">
        <v>3687</v>
      </c>
      <c r="BB205" s="73">
        <v>1036</v>
      </c>
      <c r="BC205" s="73">
        <v>10987.0896757355</v>
      </c>
      <c r="BD205" s="73">
        <v>3.93</v>
      </c>
      <c r="BE205" s="73">
        <v>59344</v>
      </c>
      <c r="BF205" s="73">
        <v>8033</v>
      </c>
      <c r="BG205" s="73">
        <v>1684</v>
      </c>
      <c r="BH205" s="73">
        <v>1963</v>
      </c>
      <c r="BI205" s="73">
        <v>1596</v>
      </c>
      <c r="BJ205" s="73">
        <v>865</v>
      </c>
      <c r="BK205" s="73">
        <v>1053.6638586638601</v>
      </c>
      <c r="BL205" s="73">
        <v>628.85997425997402</v>
      </c>
      <c r="BM205" s="73">
        <v>243.69888849888801</v>
      </c>
      <c r="BN205" s="73">
        <v>2268.46</v>
      </c>
      <c r="BO205" s="73">
        <v>1353.8887999999999</v>
      </c>
      <c r="BP205" s="73">
        <v>524.66560000000004</v>
      </c>
      <c r="BQ205" s="73">
        <v>64607</v>
      </c>
      <c r="BR205" s="73">
        <v>14642</v>
      </c>
      <c r="BS205" s="73">
        <v>0</v>
      </c>
      <c r="BT205" s="73">
        <v>1</v>
      </c>
      <c r="BU205" s="73">
        <v>276</v>
      </c>
      <c r="BV205" s="73">
        <v>2</v>
      </c>
      <c r="BW205" s="73">
        <v>0</v>
      </c>
      <c r="BX205" s="73">
        <v>7377</v>
      </c>
      <c r="BY205" s="75">
        <v>2.767439E-3</v>
      </c>
      <c r="BZ205" s="75">
        <v>2.8907170000000001E-3</v>
      </c>
      <c r="CA205" s="72">
        <v>7377</v>
      </c>
      <c r="CG205" s="76"/>
      <c r="CH205" s="77"/>
      <c r="CI205" s="78"/>
      <c r="CJ205" s="79"/>
      <c r="CO205" s="77"/>
    </row>
    <row r="206" spans="1:93" s="72" customFormat="1" x14ac:dyDescent="0.3">
      <c r="A206" s="72">
        <v>523</v>
      </c>
      <c r="B206" s="72">
        <v>8</v>
      </c>
      <c r="D206" s="72" t="s">
        <v>125</v>
      </c>
      <c r="E206" s="73">
        <v>18295</v>
      </c>
      <c r="F206" s="73">
        <v>280.7</v>
      </c>
      <c r="G206" s="73">
        <v>3420</v>
      </c>
      <c r="H206" s="73">
        <v>1108</v>
      </c>
      <c r="I206" s="73">
        <v>1867</v>
      </c>
      <c r="J206" s="73">
        <v>1112.5</v>
      </c>
      <c r="K206" s="73">
        <v>145.333333333333</v>
      </c>
      <c r="L206" s="73">
        <v>766.33333333333303</v>
      </c>
      <c r="M206" s="73">
        <v>1971</v>
      </c>
      <c r="N206" s="73">
        <v>7321</v>
      </c>
      <c r="O206" s="73">
        <v>18600</v>
      </c>
      <c r="P206" s="73">
        <v>5320</v>
      </c>
      <c r="Q206" s="73">
        <v>627.20000000000005</v>
      </c>
      <c r="R206" s="73">
        <v>1684</v>
      </c>
      <c r="S206" s="73">
        <v>2441.8000000000002</v>
      </c>
      <c r="T206" s="73">
        <v>252</v>
      </c>
      <c r="U206" s="73">
        <v>0</v>
      </c>
      <c r="V206" s="73">
        <v>110</v>
      </c>
      <c r="W206" s="73">
        <v>150.15</v>
      </c>
      <c r="X206" s="73">
        <v>7.35</v>
      </c>
      <c r="Y206" s="73">
        <v>7545</v>
      </c>
      <c r="Z206" s="73">
        <v>10789.35</v>
      </c>
      <c r="AA206" s="73">
        <v>0</v>
      </c>
      <c r="AB206" s="73">
        <v>0</v>
      </c>
      <c r="AC206" s="73">
        <v>0</v>
      </c>
      <c r="AD206" s="73">
        <v>7454.46</v>
      </c>
      <c r="AE206" s="73">
        <v>0</v>
      </c>
      <c r="AF206" s="73">
        <v>1387.65</v>
      </c>
      <c r="AG206" s="73">
        <v>33036.366348140502</v>
      </c>
      <c r="AH206" s="73">
        <v>2.94</v>
      </c>
      <c r="AI206" s="73">
        <v>2001</v>
      </c>
      <c r="AJ206" s="73">
        <v>1</v>
      </c>
      <c r="AK206" s="73">
        <v>0</v>
      </c>
      <c r="AL206" s="73">
        <v>345</v>
      </c>
      <c r="AM206" s="73">
        <v>0</v>
      </c>
      <c r="AN206" s="73">
        <v>18</v>
      </c>
      <c r="AO206" s="73"/>
      <c r="AP206" s="73">
        <v>327</v>
      </c>
      <c r="AQ206" s="73">
        <v>2</v>
      </c>
      <c r="AR206" s="73">
        <v>214.6</v>
      </c>
      <c r="AS206" s="74">
        <v>101</v>
      </c>
      <c r="AT206" s="73">
        <v>33</v>
      </c>
      <c r="AU206" s="73">
        <v>4905.8999999999996</v>
      </c>
      <c r="AV206" s="73">
        <v>1404.88</v>
      </c>
      <c r="AW206" s="73">
        <v>176.827450171821</v>
      </c>
      <c r="AX206" s="73">
        <v>125</v>
      </c>
      <c r="AY206" s="73">
        <v>56.3333333333333</v>
      </c>
      <c r="AZ206" s="73">
        <v>36.3333333333333</v>
      </c>
      <c r="BA206" s="73">
        <v>621</v>
      </c>
      <c r="BB206" s="73">
        <v>184</v>
      </c>
      <c r="BC206" s="73">
        <v>2695.8342806492701</v>
      </c>
      <c r="BD206" s="73">
        <v>9.0999999999999998E-2</v>
      </c>
      <c r="BE206" s="73">
        <v>14875</v>
      </c>
      <c r="BF206" s="73">
        <v>1871</v>
      </c>
      <c r="BG206" s="73">
        <v>441</v>
      </c>
      <c r="BH206" s="73">
        <v>327</v>
      </c>
      <c r="BI206" s="73">
        <v>365</v>
      </c>
      <c r="BJ206" s="73">
        <v>221</v>
      </c>
      <c r="BK206" s="73">
        <v>162.19350563286901</v>
      </c>
      <c r="BL206" s="73">
        <v>109.554340622929</v>
      </c>
      <c r="BM206" s="73">
        <v>42.612657388999303</v>
      </c>
      <c r="BN206" s="73">
        <v>481.25</v>
      </c>
      <c r="BO206" s="73">
        <v>325.0625</v>
      </c>
      <c r="BP206" s="73">
        <v>126.4375</v>
      </c>
      <c r="BQ206" s="73">
        <v>0</v>
      </c>
      <c r="BR206" s="73">
        <v>4292</v>
      </c>
      <c r="BS206" s="73">
        <v>0</v>
      </c>
      <c r="BT206" s="73">
        <v>1</v>
      </c>
      <c r="BU206" s="73">
        <v>105</v>
      </c>
      <c r="BV206" s="73">
        <v>5</v>
      </c>
      <c r="BW206" s="73">
        <v>0</v>
      </c>
      <c r="BX206" s="73">
        <v>2315</v>
      </c>
      <c r="BY206" s="75">
        <v>3.2248800000000001E-4</v>
      </c>
      <c r="BZ206" s="75">
        <v>2.46567E-4</v>
      </c>
      <c r="CA206" s="72">
        <v>0</v>
      </c>
      <c r="CG206" s="76"/>
      <c r="CH206" s="77"/>
      <c r="CI206" s="78"/>
      <c r="CJ206" s="79"/>
      <c r="CO206" s="77"/>
    </row>
    <row r="207" spans="1:93" s="72" customFormat="1" x14ac:dyDescent="0.3">
      <c r="A207" s="72">
        <v>530</v>
      </c>
      <c r="B207" s="72">
        <v>8</v>
      </c>
      <c r="D207" s="72" t="s">
        <v>137</v>
      </c>
      <c r="E207" s="73">
        <v>40142</v>
      </c>
      <c r="F207" s="73">
        <v>376.6</v>
      </c>
      <c r="G207" s="73">
        <v>8626</v>
      </c>
      <c r="H207" s="73">
        <v>2382</v>
      </c>
      <c r="I207" s="73">
        <v>4824</v>
      </c>
      <c r="J207" s="73">
        <v>2958</v>
      </c>
      <c r="K207" s="73">
        <v>736.33333333333303</v>
      </c>
      <c r="L207" s="73">
        <v>2492.3333333333298</v>
      </c>
      <c r="M207" s="73">
        <v>5812</v>
      </c>
      <c r="N207" s="73">
        <v>18402</v>
      </c>
      <c r="O207" s="73">
        <v>42710</v>
      </c>
      <c r="P207" s="73">
        <v>26080</v>
      </c>
      <c r="Q207" s="73">
        <v>2129.6</v>
      </c>
      <c r="R207" s="73">
        <v>4109</v>
      </c>
      <c r="S207" s="73">
        <v>4478.8100000000004</v>
      </c>
      <c r="T207" s="73">
        <v>1900</v>
      </c>
      <c r="U207" s="73">
        <v>112</v>
      </c>
      <c r="V207" s="73">
        <v>184</v>
      </c>
      <c r="W207" s="73">
        <v>170.66</v>
      </c>
      <c r="X207" s="73">
        <v>25.3</v>
      </c>
      <c r="Y207" s="73">
        <v>18660</v>
      </c>
      <c r="Z207" s="73">
        <v>19779.599999999999</v>
      </c>
      <c r="AA207" s="73">
        <v>0</v>
      </c>
      <c r="AB207" s="73">
        <v>0</v>
      </c>
      <c r="AC207" s="73">
        <v>3700</v>
      </c>
      <c r="AD207" s="73">
        <v>28419.18</v>
      </c>
      <c r="AE207" s="73">
        <v>0</v>
      </c>
      <c r="AF207" s="73">
        <v>2151.66</v>
      </c>
      <c r="AG207" s="73">
        <v>19747.5392511233</v>
      </c>
      <c r="AH207" s="73">
        <v>3.3</v>
      </c>
      <c r="AI207" s="73">
        <v>3330</v>
      </c>
      <c r="AJ207" s="73">
        <v>1</v>
      </c>
      <c r="AK207" s="73">
        <v>0</v>
      </c>
      <c r="AL207" s="73">
        <v>2700</v>
      </c>
      <c r="AM207" s="73">
        <v>0</v>
      </c>
      <c r="AN207" s="73">
        <v>24</v>
      </c>
      <c r="AO207" s="73"/>
      <c r="AP207" s="73">
        <v>1544</v>
      </c>
      <c r="AQ207" s="73">
        <v>3</v>
      </c>
      <c r="AR207" s="73">
        <v>892.31600000000003</v>
      </c>
      <c r="AS207" s="74">
        <v>207</v>
      </c>
      <c r="AT207" s="73">
        <v>92</v>
      </c>
      <c r="AU207" s="73">
        <v>13165.55</v>
      </c>
      <c r="AV207" s="73">
        <v>2916.54</v>
      </c>
      <c r="AW207" s="73">
        <v>344.066255959849</v>
      </c>
      <c r="AX207" s="73">
        <v>603</v>
      </c>
      <c r="AY207" s="73">
        <v>236.333333333333</v>
      </c>
      <c r="AZ207" s="73">
        <v>215</v>
      </c>
      <c r="BA207" s="73">
        <v>1756</v>
      </c>
      <c r="BB207" s="73">
        <v>478</v>
      </c>
      <c r="BC207" s="73">
        <v>7439.3553157382203</v>
      </c>
      <c r="BD207" s="73">
        <v>1.81</v>
      </c>
      <c r="BE207" s="73">
        <v>31516</v>
      </c>
      <c r="BF207" s="73">
        <v>5502</v>
      </c>
      <c r="BG207" s="73">
        <v>742</v>
      </c>
      <c r="BH207" s="73">
        <v>1160</v>
      </c>
      <c r="BI207" s="73">
        <v>818</v>
      </c>
      <c r="BJ207" s="73">
        <v>404</v>
      </c>
      <c r="BK207" s="73">
        <v>543.40964630225096</v>
      </c>
      <c r="BL207" s="73">
        <v>254.74308681671999</v>
      </c>
      <c r="BM207" s="73">
        <v>87.345016077170399</v>
      </c>
      <c r="BN207" s="73">
        <v>1372.914</v>
      </c>
      <c r="BO207" s="73">
        <v>643.60350000000005</v>
      </c>
      <c r="BP207" s="73">
        <v>220.6755</v>
      </c>
      <c r="BQ207" s="73">
        <v>46847</v>
      </c>
      <c r="BR207" s="73">
        <v>7562</v>
      </c>
      <c r="BS207" s="73">
        <v>0</v>
      </c>
      <c r="BT207" s="73">
        <v>2</v>
      </c>
      <c r="BU207" s="73">
        <v>161</v>
      </c>
      <c r="BV207" s="73">
        <v>23</v>
      </c>
      <c r="BW207" s="73">
        <v>5</v>
      </c>
      <c r="BX207" s="73">
        <v>1211</v>
      </c>
      <c r="BY207" s="75">
        <v>2.9061499999999998E-4</v>
      </c>
      <c r="BZ207" s="75">
        <v>4.1157800000000001E-4</v>
      </c>
      <c r="CA207" s="72">
        <v>636</v>
      </c>
      <c r="CG207" s="76"/>
      <c r="CH207" s="77"/>
      <c r="CI207" s="78"/>
      <c r="CJ207" s="79"/>
      <c r="CO207" s="77"/>
    </row>
    <row r="208" spans="1:93" s="72" customFormat="1" x14ac:dyDescent="0.3">
      <c r="A208" s="72">
        <v>531</v>
      </c>
      <c r="B208" s="72">
        <v>8</v>
      </c>
      <c r="D208" s="72" t="s">
        <v>139</v>
      </c>
      <c r="E208" s="73">
        <v>31202</v>
      </c>
      <c r="F208" s="73">
        <v>254.1</v>
      </c>
      <c r="G208" s="73">
        <v>5208</v>
      </c>
      <c r="H208" s="73">
        <v>1653</v>
      </c>
      <c r="I208" s="73">
        <v>2761</v>
      </c>
      <c r="J208" s="73">
        <v>1523.5</v>
      </c>
      <c r="K208" s="73">
        <v>311</v>
      </c>
      <c r="L208" s="73">
        <v>1320</v>
      </c>
      <c r="M208" s="73">
        <v>3049</v>
      </c>
      <c r="N208" s="73">
        <v>12438</v>
      </c>
      <c r="O208" s="73">
        <v>30010</v>
      </c>
      <c r="P208" s="73">
        <v>11920</v>
      </c>
      <c r="Q208" s="73">
        <v>0</v>
      </c>
      <c r="R208" s="73">
        <v>1049</v>
      </c>
      <c r="S208" s="73">
        <v>1384.68</v>
      </c>
      <c r="T208" s="73">
        <v>141</v>
      </c>
      <c r="U208" s="73">
        <v>0</v>
      </c>
      <c r="V208" s="73">
        <v>116</v>
      </c>
      <c r="W208" s="73">
        <v>153.9</v>
      </c>
      <c r="X208" s="73">
        <v>2.48</v>
      </c>
      <c r="Y208" s="73">
        <v>12375</v>
      </c>
      <c r="Z208" s="73">
        <v>16706.25</v>
      </c>
      <c r="AA208" s="73">
        <v>0</v>
      </c>
      <c r="AB208" s="73">
        <v>0</v>
      </c>
      <c r="AC208" s="73">
        <v>0</v>
      </c>
      <c r="AD208" s="73">
        <v>22596.75</v>
      </c>
      <c r="AE208" s="73">
        <v>0</v>
      </c>
      <c r="AF208" s="73">
        <v>1153.68</v>
      </c>
      <c r="AG208" s="73">
        <v>70190.341109243702</v>
      </c>
      <c r="AH208" s="73">
        <v>1.24</v>
      </c>
      <c r="AI208" s="73">
        <v>2929</v>
      </c>
      <c r="AJ208" s="73">
        <v>1</v>
      </c>
      <c r="AK208" s="73">
        <v>0</v>
      </c>
      <c r="AL208" s="73">
        <v>1625</v>
      </c>
      <c r="AM208" s="73">
        <v>0</v>
      </c>
      <c r="AN208" s="73">
        <v>30</v>
      </c>
      <c r="AO208" s="73"/>
      <c r="AP208" s="73">
        <v>829</v>
      </c>
      <c r="AQ208" s="73">
        <v>1</v>
      </c>
      <c r="AR208" s="73">
        <v>514.22500000000002</v>
      </c>
      <c r="AS208" s="74">
        <v>126</v>
      </c>
      <c r="AT208" s="73">
        <v>73</v>
      </c>
      <c r="AU208" s="73">
        <v>9269.7199999999993</v>
      </c>
      <c r="AV208" s="73">
        <v>2867.9</v>
      </c>
      <c r="AW208" s="73">
        <v>358.132706489675</v>
      </c>
      <c r="AX208" s="73">
        <v>344</v>
      </c>
      <c r="AY208" s="73">
        <v>126.333333333333</v>
      </c>
      <c r="AZ208" s="73">
        <v>106.666666666667</v>
      </c>
      <c r="BA208" s="73">
        <v>1009</v>
      </c>
      <c r="BB208" s="73">
        <v>209</v>
      </c>
      <c r="BC208" s="73">
        <v>4157.5259368339503</v>
      </c>
      <c r="BD208" s="73">
        <v>0.374</v>
      </c>
      <c r="BE208" s="73">
        <v>25994</v>
      </c>
      <c r="BF208" s="73">
        <v>2908</v>
      </c>
      <c r="BG208" s="73">
        <v>647</v>
      </c>
      <c r="BH208" s="73">
        <v>551</v>
      </c>
      <c r="BI208" s="73">
        <v>578</v>
      </c>
      <c r="BJ208" s="73">
        <v>340</v>
      </c>
      <c r="BK208" s="73">
        <v>219.50711111111099</v>
      </c>
      <c r="BL208" s="73">
        <v>142.68577777777799</v>
      </c>
      <c r="BM208" s="73">
        <v>57.7391111111111</v>
      </c>
      <c r="BN208" s="73">
        <v>664.88070000000005</v>
      </c>
      <c r="BO208" s="73">
        <v>432.19110000000001</v>
      </c>
      <c r="BP208" s="73">
        <v>174.89009999999999</v>
      </c>
      <c r="BQ208" s="73">
        <v>0</v>
      </c>
      <c r="BR208" s="73">
        <v>7675</v>
      </c>
      <c r="BS208" s="73">
        <v>150.99999999999901</v>
      </c>
      <c r="BT208" s="73">
        <v>1</v>
      </c>
      <c r="BU208" s="73">
        <v>114</v>
      </c>
      <c r="BV208" s="73">
        <v>2</v>
      </c>
      <c r="BW208" s="73">
        <v>0</v>
      </c>
      <c r="BX208" s="73">
        <v>964</v>
      </c>
      <c r="BY208" s="75">
        <v>8.7233999999999999E-5</v>
      </c>
      <c r="BZ208" s="75">
        <v>2.6871499999999999E-4</v>
      </c>
      <c r="CA208" s="72">
        <v>0</v>
      </c>
      <c r="CG208" s="76"/>
      <c r="CH208" s="77"/>
      <c r="CI208" s="78"/>
      <c r="CJ208" s="79"/>
      <c r="CO208" s="77"/>
    </row>
    <row r="209" spans="1:93" s="72" customFormat="1" x14ac:dyDescent="0.3">
      <c r="A209" s="72">
        <v>534</v>
      </c>
      <c r="B209" s="72">
        <v>8</v>
      </c>
      <c r="D209" s="72" t="s">
        <v>144</v>
      </c>
      <c r="E209" s="73">
        <v>22209</v>
      </c>
      <c r="F209" s="73">
        <v>294.7</v>
      </c>
      <c r="G209" s="73">
        <v>4626</v>
      </c>
      <c r="H209" s="73">
        <v>1482</v>
      </c>
      <c r="I209" s="73">
        <v>2986</v>
      </c>
      <c r="J209" s="73">
        <v>1993.2</v>
      </c>
      <c r="K209" s="73">
        <v>245</v>
      </c>
      <c r="L209" s="73">
        <v>1253</v>
      </c>
      <c r="M209" s="73">
        <v>3386</v>
      </c>
      <c r="N209" s="73">
        <v>10230</v>
      </c>
      <c r="O209" s="73">
        <v>20340</v>
      </c>
      <c r="P209" s="73">
        <v>5030</v>
      </c>
      <c r="Q209" s="73">
        <v>665.6</v>
      </c>
      <c r="R209" s="73">
        <v>1291</v>
      </c>
      <c r="S209" s="73">
        <v>1407.19</v>
      </c>
      <c r="T209" s="73">
        <v>56</v>
      </c>
      <c r="U209" s="73">
        <v>0</v>
      </c>
      <c r="V209" s="73">
        <v>136</v>
      </c>
      <c r="W209" s="73">
        <v>130.97999999999999</v>
      </c>
      <c r="X209" s="73">
        <v>18.899999999999999</v>
      </c>
      <c r="Y209" s="73">
        <v>9928</v>
      </c>
      <c r="Z209" s="73">
        <v>11020.08</v>
      </c>
      <c r="AA209" s="73">
        <v>0</v>
      </c>
      <c r="AB209" s="73">
        <v>0</v>
      </c>
      <c r="AC209" s="73">
        <v>0</v>
      </c>
      <c r="AD209" s="73">
        <v>15507.536</v>
      </c>
      <c r="AE209" s="73">
        <v>0</v>
      </c>
      <c r="AF209" s="73">
        <v>1710.21</v>
      </c>
      <c r="AG209" s="73">
        <v>38441.355300668198</v>
      </c>
      <c r="AH209" s="73">
        <v>2.1</v>
      </c>
      <c r="AI209" s="73">
        <v>2465</v>
      </c>
      <c r="AJ209" s="73">
        <v>1</v>
      </c>
      <c r="AK209" s="73">
        <v>0</v>
      </c>
      <c r="AL209" s="73">
        <v>715</v>
      </c>
      <c r="AM209" s="73">
        <v>0</v>
      </c>
      <c r="AN209" s="73">
        <v>14</v>
      </c>
      <c r="AO209" s="73"/>
      <c r="AP209" s="73">
        <v>698</v>
      </c>
      <c r="AQ209" s="73">
        <v>2</v>
      </c>
      <c r="AR209" s="73">
        <v>405.98399999999998</v>
      </c>
      <c r="AS209" s="74">
        <v>59</v>
      </c>
      <c r="AT209" s="73">
        <v>36</v>
      </c>
      <c r="AU209" s="73">
        <v>6932.8</v>
      </c>
      <c r="AV209" s="73">
        <v>1724.8</v>
      </c>
      <c r="AW209" s="73">
        <v>184.30626209093501</v>
      </c>
      <c r="AX209" s="73">
        <v>285</v>
      </c>
      <c r="AY209" s="73">
        <v>68.3333333333333</v>
      </c>
      <c r="AZ209" s="73">
        <v>56</v>
      </c>
      <c r="BA209" s="73">
        <v>1008</v>
      </c>
      <c r="BB209" s="73">
        <v>237</v>
      </c>
      <c r="BC209" s="73">
        <v>3315.3549904397701</v>
      </c>
      <c r="BD209" s="73">
        <v>0.223</v>
      </c>
      <c r="BE209" s="73">
        <v>17583</v>
      </c>
      <c r="BF209" s="73">
        <v>2576</v>
      </c>
      <c r="BG209" s="73">
        <v>568</v>
      </c>
      <c r="BH209" s="73">
        <v>547</v>
      </c>
      <c r="BI209" s="73">
        <v>498</v>
      </c>
      <c r="BJ209" s="73">
        <v>296</v>
      </c>
      <c r="BK209" s="73">
        <v>323.23247381144199</v>
      </c>
      <c r="BL209" s="73">
        <v>200.16321514907301</v>
      </c>
      <c r="BM209" s="73">
        <v>77.0939564867043</v>
      </c>
      <c r="BN209" s="73">
        <v>674.10699999999997</v>
      </c>
      <c r="BO209" s="73">
        <v>417.44389999999999</v>
      </c>
      <c r="BP209" s="73">
        <v>160.7808</v>
      </c>
      <c r="BQ209" s="73">
        <v>23946</v>
      </c>
      <c r="BR209" s="73">
        <v>4229</v>
      </c>
      <c r="BS209" s="73">
        <v>0</v>
      </c>
      <c r="BT209" s="73">
        <v>1</v>
      </c>
      <c r="BU209" s="73">
        <v>118</v>
      </c>
      <c r="BV209" s="73">
        <v>18</v>
      </c>
      <c r="BW209" s="73">
        <v>0</v>
      </c>
      <c r="BX209" s="73">
        <v>1874</v>
      </c>
      <c r="BY209" s="75">
        <v>4.78849E-4</v>
      </c>
      <c r="BZ209" s="75">
        <v>3.7916300000000002E-4</v>
      </c>
      <c r="CA209" s="72">
        <v>0</v>
      </c>
      <c r="CG209" s="76"/>
      <c r="CH209" s="77"/>
      <c r="CI209" s="78"/>
      <c r="CJ209" s="79"/>
      <c r="CO209" s="77"/>
    </row>
    <row r="210" spans="1:93" s="72" customFormat="1" x14ac:dyDescent="0.3">
      <c r="A210" s="72">
        <v>1963</v>
      </c>
      <c r="B210" s="72">
        <v>8</v>
      </c>
      <c r="D210" s="72" t="s">
        <v>147</v>
      </c>
      <c r="E210" s="73">
        <v>87401</v>
      </c>
      <c r="F210" s="73">
        <v>1245.6500000000001</v>
      </c>
      <c r="G210" s="73">
        <v>19608</v>
      </c>
      <c r="H210" s="73">
        <v>6209</v>
      </c>
      <c r="I210" s="73">
        <v>9150</v>
      </c>
      <c r="J210" s="73">
        <v>5318.7</v>
      </c>
      <c r="K210" s="73">
        <v>786</v>
      </c>
      <c r="L210" s="73">
        <v>3791</v>
      </c>
      <c r="M210" s="73">
        <v>10573</v>
      </c>
      <c r="N210" s="73">
        <v>38225</v>
      </c>
      <c r="O210" s="73">
        <v>62800</v>
      </c>
      <c r="P210" s="73">
        <v>9350</v>
      </c>
      <c r="Q210" s="73">
        <v>2505.6</v>
      </c>
      <c r="R210" s="73">
        <v>26847</v>
      </c>
      <c r="S210" s="73">
        <v>33021.81</v>
      </c>
      <c r="T210" s="73">
        <v>5522</v>
      </c>
      <c r="U210" s="73">
        <v>0</v>
      </c>
      <c r="V210" s="73">
        <v>605</v>
      </c>
      <c r="W210" s="73">
        <v>610.87</v>
      </c>
      <c r="X210" s="73">
        <v>151.28</v>
      </c>
      <c r="Y210" s="73">
        <v>38313</v>
      </c>
      <c r="Z210" s="73">
        <v>48657.51</v>
      </c>
      <c r="AA210" s="73">
        <v>0</v>
      </c>
      <c r="AB210" s="73">
        <v>0</v>
      </c>
      <c r="AC210" s="73">
        <v>0</v>
      </c>
      <c r="AD210" s="73">
        <v>31646.538</v>
      </c>
      <c r="AE210" s="73">
        <v>0</v>
      </c>
      <c r="AF210" s="73">
        <v>11584.14</v>
      </c>
      <c r="AG210" s="73">
        <v>57841.646441966099</v>
      </c>
      <c r="AH210" s="73">
        <v>35.380000000000003</v>
      </c>
      <c r="AI210" s="73">
        <v>9716</v>
      </c>
      <c r="AJ210" s="73">
        <v>1</v>
      </c>
      <c r="AK210" s="73">
        <v>0</v>
      </c>
      <c r="AL210" s="73">
        <v>1800</v>
      </c>
      <c r="AM210" s="73">
        <v>0</v>
      </c>
      <c r="AN210" s="73">
        <v>65</v>
      </c>
      <c r="AO210" s="73"/>
      <c r="AP210" s="73">
        <v>2275</v>
      </c>
      <c r="AQ210" s="73">
        <v>29</v>
      </c>
      <c r="AR210" s="73">
        <v>1102.7249999999999</v>
      </c>
      <c r="AS210" s="74">
        <v>214</v>
      </c>
      <c r="AT210" s="73">
        <v>126</v>
      </c>
      <c r="AU210" s="73">
        <v>28965.3</v>
      </c>
      <c r="AV210" s="73">
        <v>6951.56</v>
      </c>
      <c r="AW210" s="73">
        <v>724.46833333333302</v>
      </c>
      <c r="AX210" s="73">
        <v>840</v>
      </c>
      <c r="AY210" s="73">
        <v>233.666666666667</v>
      </c>
      <c r="AZ210" s="73">
        <v>158.333333333333</v>
      </c>
      <c r="BA210" s="73">
        <v>3005</v>
      </c>
      <c r="BB210" s="73">
        <v>888</v>
      </c>
      <c r="BC210" s="73">
        <v>15528.6450826256</v>
      </c>
      <c r="BD210" s="73">
        <v>0.80800000000000005</v>
      </c>
      <c r="BE210" s="73">
        <v>67793</v>
      </c>
      <c r="BF210" s="73">
        <v>11383</v>
      </c>
      <c r="BG210" s="73">
        <v>2016</v>
      </c>
      <c r="BH210" s="73">
        <v>2096</v>
      </c>
      <c r="BI210" s="73">
        <v>1985</v>
      </c>
      <c r="BJ210" s="73">
        <v>969</v>
      </c>
      <c r="BK210" s="73">
        <v>960.92818103515799</v>
      </c>
      <c r="BL210" s="73">
        <v>573.19740819043102</v>
      </c>
      <c r="BM210" s="73">
        <v>196.57242189335199</v>
      </c>
      <c r="BN210" s="73">
        <v>2489.1511999999998</v>
      </c>
      <c r="BO210" s="73">
        <v>1484.7883999999999</v>
      </c>
      <c r="BP210" s="73">
        <v>509.1936</v>
      </c>
      <c r="BQ210" s="73">
        <v>64425</v>
      </c>
      <c r="BR210" s="73">
        <v>16965</v>
      </c>
      <c r="BS210" s="73">
        <v>0</v>
      </c>
      <c r="BT210" s="73">
        <v>12</v>
      </c>
      <c r="BU210" s="73">
        <v>481</v>
      </c>
      <c r="BV210" s="73">
        <v>124</v>
      </c>
      <c r="BW210" s="73">
        <v>0</v>
      </c>
      <c r="BX210" s="73">
        <v>3172</v>
      </c>
      <c r="BY210" s="75">
        <v>1.0551600000000001E-3</v>
      </c>
      <c r="BZ210" s="75">
        <v>5.5092100000000001E-4</v>
      </c>
      <c r="CA210" s="72">
        <v>0</v>
      </c>
      <c r="CG210" s="76"/>
      <c r="CH210" s="77"/>
      <c r="CI210" s="78"/>
      <c r="CJ210" s="79"/>
      <c r="CO210" s="77"/>
    </row>
    <row r="211" spans="1:93" s="72" customFormat="1" x14ac:dyDescent="0.3">
      <c r="A211" s="72">
        <v>1884</v>
      </c>
      <c r="B211" s="72">
        <v>8</v>
      </c>
      <c r="D211" s="72" t="s">
        <v>157</v>
      </c>
      <c r="E211" s="73">
        <v>27297</v>
      </c>
      <c r="F211" s="73">
        <v>332.5</v>
      </c>
      <c r="G211" s="73">
        <v>5679</v>
      </c>
      <c r="H211" s="73">
        <v>1767</v>
      </c>
      <c r="I211" s="73">
        <v>2845</v>
      </c>
      <c r="J211" s="73">
        <v>1617.5</v>
      </c>
      <c r="K211" s="73">
        <v>230.333333333333</v>
      </c>
      <c r="L211" s="73">
        <v>1011.33333333333</v>
      </c>
      <c r="M211" s="73">
        <v>3414</v>
      </c>
      <c r="N211" s="73">
        <v>11858</v>
      </c>
      <c r="O211" s="73">
        <v>20100</v>
      </c>
      <c r="P211" s="73">
        <v>2980</v>
      </c>
      <c r="Q211" s="73">
        <v>0</v>
      </c>
      <c r="R211" s="73">
        <v>6317</v>
      </c>
      <c r="S211" s="73">
        <v>7896.25</v>
      </c>
      <c r="T211" s="73">
        <v>907</v>
      </c>
      <c r="U211" s="73">
        <v>0</v>
      </c>
      <c r="V211" s="73">
        <v>191</v>
      </c>
      <c r="W211" s="73">
        <v>192</v>
      </c>
      <c r="X211" s="73">
        <v>52.08</v>
      </c>
      <c r="Y211" s="73">
        <v>12275</v>
      </c>
      <c r="Z211" s="73">
        <v>15712</v>
      </c>
      <c r="AA211" s="73">
        <v>0</v>
      </c>
      <c r="AB211" s="73">
        <v>0</v>
      </c>
      <c r="AC211" s="73">
        <v>0</v>
      </c>
      <c r="AD211" s="73">
        <v>7708.7</v>
      </c>
      <c r="AE211" s="73">
        <v>0</v>
      </c>
      <c r="AF211" s="73">
        <v>6560</v>
      </c>
      <c r="AG211" s="73">
        <v>61261.435838870399</v>
      </c>
      <c r="AH211" s="73">
        <v>21.08</v>
      </c>
      <c r="AI211" s="73">
        <v>3526</v>
      </c>
      <c r="AJ211" s="73">
        <v>1</v>
      </c>
      <c r="AK211" s="73">
        <v>0</v>
      </c>
      <c r="AL211" s="73">
        <v>710</v>
      </c>
      <c r="AM211" s="73">
        <v>0</v>
      </c>
      <c r="AN211" s="73">
        <v>17</v>
      </c>
      <c r="AO211" s="73"/>
      <c r="AP211" s="73">
        <v>728</v>
      </c>
      <c r="AQ211" s="73">
        <v>17</v>
      </c>
      <c r="AR211" s="73">
        <v>367.63799999999998</v>
      </c>
      <c r="AS211" s="74">
        <v>140</v>
      </c>
      <c r="AT211" s="73">
        <v>38</v>
      </c>
      <c r="AU211" s="73">
        <v>9220.09</v>
      </c>
      <c r="AV211" s="73">
        <v>2222.2399999999998</v>
      </c>
      <c r="AW211" s="73">
        <v>170.63316279069801</v>
      </c>
      <c r="AX211" s="73">
        <v>308</v>
      </c>
      <c r="AY211" s="73">
        <v>71</v>
      </c>
      <c r="AZ211" s="73">
        <v>48</v>
      </c>
      <c r="BA211" s="73">
        <v>781</v>
      </c>
      <c r="BB211" s="73">
        <v>227</v>
      </c>
      <c r="BC211" s="73">
        <v>4021.5778217821799</v>
      </c>
      <c r="BD211" s="73">
        <v>0.14000000000000001</v>
      </c>
      <c r="BE211" s="73">
        <v>21618</v>
      </c>
      <c r="BF211" s="73">
        <v>3329</v>
      </c>
      <c r="BG211" s="73">
        <v>583</v>
      </c>
      <c r="BH211" s="73">
        <v>556</v>
      </c>
      <c r="BI211" s="73">
        <v>545</v>
      </c>
      <c r="BJ211" s="73">
        <v>255</v>
      </c>
      <c r="BK211" s="73">
        <v>260.11771894093698</v>
      </c>
      <c r="BL211" s="73">
        <v>153.11894093686399</v>
      </c>
      <c r="BM211" s="73">
        <v>52.313441955193497</v>
      </c>
      <c r="BN211" s="73">
        <v>703.53359999999998</v>
      </c>
      <c r="BO211" s="73">
        <v>414.13679999999999</v>
      </c>
      <c r="BP211" s="73">
        <v>141.49080000000001</v>
      </c>
      <c r="BQ211" s="73">
        <v>0</v>
      </c>
      <c r="BR211" s="73">
        <v>5178</v>
      </c>
      <c r="BS211" s="73">
        <v>0</v>
      </c>
      <c r="BT211" s="73">
        <v>6</v>
      </c>
      <c r="BU211" s="73">
        <v>150</v>
      </c>
      <c r="BV211" s="73">
        <v>42</v>
      </c>
      <c r="BW211" s="73">
        <v>0</v>
      </c>
      <c r="BX211" s="73">
        <v>542</v>
      </c>
      <c r="BY211" s="75">
        <v>1.7202100000000001E-4</v>
      </c>
      <c r="BZ211" s="75">
        <v>1.10513E-4</v>
      </c>
      <c r="CA211" s="72">
        <v>0</v>
      </c>
      <c r="CG211" s="76"/>
      <c r="CH211" s="77"/>
      <c r="CI211" s="78"/>
      <c r="CJ211" s="79"/>
      <c r="CO211" s="77"/>
    </row>
    <row r="212" spans="1:93" s="72" customFormat="1" x14ac:dyDescent="0.3">
      <c r="A212" s="72">
        <v>537</v>
      </c>
      <c r="B212" s="72">
        <v>8</v>
      </c>
      <c r="D212" s="72" t="s">
        <v>160</v>
      </c>
      <c r="E212" s="73">
        <v>65753</v>
      </c>
      <c r="F212" s="73">
        <v>850.5</v>
      </c>
      <c r="G212" s="73">
        <v>11877</v>
      </c>
      <c r="H212" s="73">
        <v>3786</v>
      </c>
      <c r="I212" s="73">
        <v>7400</v>
      </c>
      <c r="J212" s="73">
        <v>4666</v>
      </c>
      <c r="K212" s="73">
        <v>834</v>
      </c>
      <c r="L212" s="73">
        <v>3327</v>
      </c>
      <c r="M212" s="73">
        <v>8143</v>
      </c>
      <c r="N212" s="73">
        <v>27684</v>
      </c>
      <c r="O212" s="73">
        <v>67590</v>
      </c>
      <c r="P212" s="73">
        <v>50430</v>
      </c>
      <c r="Q212" s="73">
        <v>1943.2</v>
      </c>
      <c r="R212" s="73">
        <v>2480</v>
      </c>
      <c r="S212" s="73">
        <v>2480</v>
      </c>
      <c r="T212" s="73">
        <v>166</v>
      </c>
      <c r="U212" s="73">
        <v>468</v>
      </c>
      <c r="V212" s="73">
        <v>304</v>
      </c>
      <c r="W212" s="73">
        <v>264</v>
      </c>
      <c r="X212" s="73">
        <v>40</v>
      </c>
      <c r="Y212" s="73">
        <v>27340</v>
      </c>
      <c r="Z212" s="73">
        <v>27340</v>
      </c>
      <c r="AA212" s="73">
        <v>0</v>
      </c>
      <c r="AB212" s="73">
        <v>0</v>
      </c>
      <c r="AC212" s="73">
        <v>0</v>
      </c>
      <c r="AD212" s="73">
        <v>59081.74</v>
      </c>
      <c r="AE212" s="73">
        <v>0</v>
      </c>
      <c r="AF212" s="73">
        <v>1471</v>
      </c>
      <c r="AG212" s="73">
        <v>36554.294406651497</v>
      </c>
      <c r="AH212" s="73">
        <v>5</v>
      </c>
      <c r="AI212" s="73">
        <v>5725</v>
      </c>
      <c r="AJ212" s="73">
        <v>1</v>
      </c>
      <c r="AK212" s="73">
        <v>0</v>
      </c>
      <c r="AL212" s="73">
        <v>1685</v>
      </c>
      <c r="AM212" s="73">
        <v>0</v>
      </c>
      <c r="AN212" s="73">
        <v>45</v>
      </c>
      <c r="AO212" s="73"/>
      <c r="AP212" s="73">
        <v>1615</v>
      </c>
      <c r="AQ212" s="73">
        <v>5</v>
      </c>
      <c r="AR212" s="73">
        <v>1127.973</v>
      </c>
      <c r="AS212" s="74">
        <v>439</v>
      </c>
      <c r="AT212" s="73">
        <v>221</v>
      </c>
      <c r="AU212" s="73">
        <v>18098.2</v>
      </c>
      <c r="AV212" s="73">
        <v>5088.6499999999996</v>
      </c>
      <c r="AW212" s="73">
        <v>663.38571966997904</v>
      </c>
      <c r="AX212" s="73">
        <v>667</v>
      </c>
      <c r="AY212" s="73">
        <v>272.66666666666703</v>
      </c>
      <c r="AZ212" s="73">
        <v>242</v>
      </c>
      <c r="BA212" s="73">
        <v>2493</v>
      </c>
      <c r="BB212" s="73">
        <v>766</v>
      </c>
      <c r="BC212" s="73">
        <v>10824.001857217199</v>
      </c>
      <c r="BD212" s="73">
        <v>1.2629999999999999</v>
      </c>
      <c r="BE212" s="73">
        <v>53876</v>
      </c>
      <c r="BF212" s="73">
        <v>6911</v>
      </c>
      <c r="BG212" s="73">
        <v>1180</v>
      </c>
      <c r="BH212" s="73">
        <v>1443</v>
      </c>
      <c r="BI212" s="73">
        <v>1359</v>
      </c>
      <c r="BJ212" s="73">
        <v>602</v>
      </c>
      <c r="BK212" s="73">
        <v>721.40387710314599</v>
      </c>
      <c r="BL212" s="73">
        <v>439.29348939283102</v>
      </c>
      <c r="BM212" s="73">
        <v>141.823189465984</v>
      </c>
      <c r="BN212" s="73">
        <v>1865.7978000000001</v>
      </c>
      <c r="BO212" s="73">
        <v>1136.1636000000001</v>
      </c>
      <c r="BP212" s="73">
        <v>366.80340000000001</v>
      </c>
      <c r="BQ212" s="73">
        <v>117214</v>
      </c>
      <c r="BR212" s="73">
        <v>14649</v>
      </c>
      <c r="BS212" s="73">
        <v>0</v>
      </c>
      <c r="BT212" s="73">
        <v>1</v>
      </c>
      <c r="BU212" s="73">
        <v>264</v>
      </c>
      <c r="BV212" s="73">
        <v>40</v>
      </c>
      <c r="BW212" s="73">
        <v>0</v>
      </c>
      <c r="BX212" s="73">
        <v>5004</v>
      </c>
      <c r="BY212" s="75">
        <v>8.0005500000000004E-4</v>
      </c>
      <c r="BZ212" s="75">
        <v>1.928201E-3</v>
      </c>
      <c r="CA212" s="72">
        <v>0</v>
      </c>
      <c r="CG212" s="76"/>
      <c r="CH212" s="77"/>
      <c r="CI212" s="78"/>
      <c r="CJ212" s="79"/>
      <c r="CO212" s="77"/>
    </row>
    <row r="213" spans="1:93" s="72" customFormat="1" x14ac:dyDescent="0.3">
      <c r="A213" s="72">
        <v>542</v>
      </c>
      <c r="B213" s="72">
        <v>8</v>
      </c>
      <c r="D213" s="72" t="s">
        <v>163</v>
      </c>
      <c r="E213" s="73">
        <v>29526</v>
      </c>
      <c r="F213" s="73">
        <v>316.39999999999998</v>
      </c>
      <c r="G213" s="73">
        <v>7172</v>
      </c>
      <c r="H213" s="73">
        <v>2530</v>
      </c>
      <c r="I213" s="73">
        <v>3423</v>
      </c>
      <c r="J213" s="73">
        <v>2154.1</v>
      </c>
      <c r="K213" s="73">
        <v>474</v>
      </c>
      <c r="L213" s="73">
        <v>1445</v>
      </c>
      <c r="M213" s="73">
        <v>3772</v>
      </c>
      <c r="N213" s="73">
        <v>12871</v>
      </c>
      <c r="O213" s="73">
        <v>24980</v>
      </c>
      <c r="P213" s="73">
        <v>6100</v>
      </c>
      <c r="Q213" s="73">
        <v>991.2</v>
      </c>
      <c r="R213" s="73">
        <v>767</v>
      </c>
      <c r="S213" s="73">
        <v>1081.47</v>
      </c>
      <c r="T213" s="73">
        <v>128</v>
      </c>
      <c r="U213" s="73">
        <v>0</v>
      </c>
      <c r="V213" s="73">
        <v>130</v>
      </c>
      <c r="W213" s="73">
        <v>171.82</v>
      </c>
      <c r="X213" s="73">
        <v>12.24</v>
      </c>
      <c r="Y213" s="73">
        <v>12689</v>
      </c>
      <c r="Z213" s="73">
        <v>18018.38</v>
      </c>
      <c r="AA213" s="73">
        <v>0</v>
      </c>
      <c r="AB213" s="73">
        <v>0</v>
      </c>
      <c r="AC213" s="73">
        <v>0</v>
      </c>
      <c r="AD213" s="73">
        <v>24946.574000000001</v>
      </c>
      <c r="AE213" s="73">
        <v>0</v>
      </c>
      <c r="AF213" s="73">
        <v>1230.93</v>
      </c>
      <c r="AG213" s="73">
        <v>121824.935798883</v>
      </c>
      <c r="AH213" s="73">
        <v>1.36</v>
      </c>
      <c r="AI213" s="73">
        <v>2647</v>
      </c>
      <c r="AJ213" s="73">
        <v>1</v>
      </c>
      <c r="AK213" s="73">
        <v>0</v>
      </c>
      <c r="AL213" s="73">
        <v>1540</v>
      </c>
      <c r="AM213" s="73">
        <v>0</v>
      </c>
      <c r="AN213" s="73">
        <v>30</v>
      </c>
      <c r="AO213" s="73"/>
      <c r="AP213" s="73">
        <v>1033</v>
      </c>
      <c r="AQ213" s="73">
        <v>1</v>
      </c>
      <c r="AR213" s="73">
        <v>540.85400000000004</v>
      </c>
      <c r="AS213" s="74">
        <v>108</v>
      </c>
      <c r="AT213" s="73">
        <v>50</v>
      </c>
      <c r="AU213" s="73">
        <v>9066.6</v>
      </c>
      <c r="AV213" s="73">
        <v>2266.65</v>
      </c>
      <c r="AW213" s="73">
        <v>238.665190782422</v>
      </c>
      <c r="AX213" s="73">
        <v>442</v>
      </c>
      <c r="AY213" s="73">
        <v>165.666666666667</v>
      </c>
      <c r="AZ213" s="73">
        <v>161.333333333333</v>
      </c>
      <c r="BA213" s="73">
        <v>971</v>
      </c>
      <c r="BB213" s="73">
        <v>284</v>
      </c>
      <c r="BC213" s="73">
        <v>5125.9210539215701</v>
      </c>
      <c r="BD213" s="73">
        <v>1.01</v>
      </c>
      <c r="BE213" s="73">
        <v>22354</v>
      </c>
      <c r="BF213" s="73">
        <v>3718</v>
      </c>
      <c r="BG213" s="73">
        <v>924</v>
      </c>
      <c r="BH213" s="73">
        <v>738</v>
      </c>
      <c r="BI213" s="73">
        <v>798</v>
      </c>
      <c r="BJ213" s="73">
        <v>447</v>
      </c>
      <c r="BK213" s="73">
        <v>382.64176846087202</v>
      </c>
      <c r="BL213" s="73">
        <v>287.91501300338899</v>
      </c>
      <c r="BM213" s="73">
        <v>110.854070454725</v>
      </c>
      <c r="BN213" s="73">
        <v>894.83799999999997</v>
      </c>
      <c r="BO213" s="73">
        <v>673.31200000000001</v>
      </c>
      <c r="BP213" s="73">
        <v>259.24099999999999</v>
      </c>
      <c r="BQ213" s="73">
        <v>0</v>
      </c>
      <c r="BR213" s="73">
        <v>6289</v>
      </c>
      <c r="BS213" s="73">
        <v>0</v>
      </c>
      <c r="BT213" s="73">
        <v>1</v>
      </c>
      <c r="BU213" s="73">
        <v>121</v>
      </c>
      <c r="BV213" s="73">
        <v>9</v>
      </c>
      <c r="BW213" s="73">
        <v>0</v>
      </c>
      <c r="BX213" s="73">
        <v>925</v>
      </c>
      <c r="BY213" s="75">
        <v>2.0524200000000001E-4</v>
      </c>
      <c r="BZ213" s="75">
        <v>6.2073200000000003E-4</v>
      </c>
      <c r="CA213" s="72">
        <v>0</v>
      </c>
      <c r="CG213" s="76"/>
      <c r="CH213" s="77"/>
      <c r="CI213" s="78"/>
      <c r="CJ213" s="79"/>
      <c r="CO213" s="77"/>
    </row>
    <row r="214" spans="1:93" s="72" customFormat="1" x14ac:dyDescent="0.3">
      <c r="A214" s="72">
        <v>1931</v>
      </c>
      <c r="B214" s="72">
        <v>8</v>
      </c>
      <c r="D214" s="72" t="s">
        <v>164</v>
      </c>
      <c r="E214" s="73">
        <v>56319</v>
      </c>
      <c r="F214" s="73">
        <v>730.45</v>
      </c>
      <c r="G214" s="73">
        <v>11927</v>
      </c>
      <c r="H214" s="73">
        <v>3905</v>
      </c>
      <c r="I214" s="73">
        <v>6288</v>
      </c>
      <c r="J214" s="73">
        <v>3883.4</v>
      </c>
      <c r="K214" s="73">
        <v>641.66666666666697</v>
      </c>
      <c r="L214" s="73">
        <v>2519.6666666666702</v>
      </c>
      <c r="M214" s="73">
        <v>7307</v>
      </c>
      <c r="N214" s="73">
        <v>24312</v>
      </c>
      <c r="O214" s="73">
        <v>40740</v>
      </c>
      <c r="P214" s="73">
        <v>3440</v>
      </c>
      <c r="Q214" s="73">
        <v>2456</v>
      </c>
      <c r="R214" s="73">
        <v>14910</v>
      </c>
      <c r="S214" s="73">
        <v>24005.1</v>
      </c>
      <c r="T214" s="73">
        <v>1221</v>
      </c>
      <c r="U214" s="73">
        <v>0</v>
      </c>
      <c r="V214" s="73">
        <v>387</v>
      </c>
      <c r="W214" s="73">
        <v>433.59</v>
      </c>
      <c r="X214" s="73">
        <v>156.47999999999999</v>
      </c>
      <c r="Y214" s="73">
        <v>24046</v>
      </c>
      <c r="Z214" s="73">
        <v>35828.54</v>
      </c>
      <c r="AA214" s="73">
        <v>0</v>
      </c>
      <c r="AB214" s="73">
        <v>0</v>
      </c>
      <c r="AC214" s="73">
        <v>3000</v>
      </c>
      <c r="AD214" s="73">
        <v>18900.155999999999</v>
      </c>
      <c r="AE214" s="73">
        <v>0</v>
      </c>
      <c r="AF214" s="73">
        <v>32093.74</v>
      </c>
      <c r="AG214" s="73">
        <v>325932.51767156401</v>
      </c>
      <c r="AH214" s="73">
        <v>39.119999999999997</v>
      </c>
      <c r="AI214" s="73">
        <v>6629</v>
      </c>
      <c r="AJ214" s="73">
        <v>1</v>
      </c>
      <c r="AK214" s="73">
        <v>0</v>
      </c>
      <c r="AL214" s="73">
        <v>2155</v>
      </c>
      <c r="AM214" s="73">
        <v>0</v>
      </c>
      <c r="AN214" s="73">
        <v>6</v>
      </c>
      <c r="AO214" s="73"/>
      <c r="AP214" s="73">
        <v>1362</v>
      </c>
      <c r="AQ214" s="73">
        <v>24</v>
      </c>
      <c r="AR214" s="73">
        <v>900.43200000000002</v>
      </c>
      <c r="AS214" s="74">
        <v>240</v>
      </c>
      <c r="AT214" s="73">
        <v>145</v>
      </c>
      <c r="AU214" s="73">
        <v>17557.240000000002</v>
      </c>
      <c r="AV214" s="73">
        <v>4346.6400000000003</v>
      </c>
      <c r="AW214" s="73">
        <v>467.45791365227501</v>
      </c>
      <c r="AX214" s="73">
        <v>568</v>
      </c>
      <c r="AY214" s="73">
        <v>207</v>
      </c>
      <c r="AZ214" s="73">
        <v>145.666666666667</v>
      </c>
      <c r="BA214" s="73">
        <v>1878</v>
      </c>
      <c r="BB214" s="73">
        <v>591</v>
      </c>
      <c r="BC214" s="73">
        <v>8140.4106401655699</v>
      </c>
      <c r="BD214" s="73">
        <v>0.88100000000000001</v>
      </c>
      <c r="BE214" s="73">
        <v>44392</v>
      </c>
      <c r="BF214" s="73">
        <v>6681</v>
      </c>
      <c r="BG214" s="73">
        <v>1341</v>
      </c>
      <c r="BH214" s="73">
        <v>1200</v>
      </c>
      <c r="BI214" s="73">
        <v>1229</v>
      </c>
      <c r="BJ214" s="73">
        <v>664</v>
      </c>
      <c r="BK214" s="73">
        <v>654.87760958163506</v>
      </c>
      <c r="BL214" s="73">
        <v>420.05836313731999</v>
      </c>
      <c r="BM214" s="73">
        <v>151.00137236962499</v>
      </c>
      <c r="BN214" s="73">
        <v>1567.2574999999999</v>
      </c>
      <c r="BO214" s="73">
        <v>1005.2865</v>
      </c>
      <c r="BP214" s="73">
        <v>361.3775</v>
      </c>
      <c r="BQ214" s="73">
        <v>50916</v>
      </c>
      <c r="BR214" s="73">
        <v>11544</v>
      </c>
      <c r="BS214" s="73">
        <v>0</v>
      </c>
      <c r="BT214" s="73">
        <v>9</v>
      </c>
      <c r="BU214" s="73">
        <v>291</v>
      </c>
      <c r="BV214" s="73">
        <v>96</v>
      </c>
      <c r="BW214" s="73">
        <v>15</v>
      </c>
      <c r="BX214" s="73">
        <v>3668</v>
      </c>
      <c r="BY214" s="75">
        <v>1.099844E-3</v>
      </c>
      <c r="BZ214" s="75">
        <v>6.4869999999999999E-4</v>
      </c>
      <c r="CA214" s="72">
        <v>1194</v>
      </c>
      <c r="CG214" s="76"/>
      <c r="CH214" s="77"/>
      <c r="CI214" s="78"/>
      <c r="CJ214" s="79"/>
      <c r="CO214" s="77"/>
    </row>
    <row r="215" spans="1:93" s="72" customFormat="1" x14ac:dyDescent="0.3">
      <c r="A215" s="72">
        <v>1621</v>
      </c>
      <c r="B215" s="72">
        <v>8</v>
      </c>
      <c r="D215" s="72" t="s">
        <v>170</v>
      </c>
      <c r="E215" s="73">
        <v>62384</v>
      </c>
      <c r="F215" s="73">
        <v>1175.6500000000001</v>
      </c>
      <c r="G215" s="73">
        <v>9626</v>
      </c>
      <c r="H215" s="73">
        <v>3062</v>
      </c>
      <c r="I215" s="73">
        <v>4412</v>
      </c>
      <c r="J215" s="73">
        <v>1938.4</v>
      </c>
      <c r="K215" s="73">
        <v>563.66666666666697</v>
      </c>
      <c r="L215" s="73">
        <v>2166.6666666666702</v>
      </c>
      <c r="M215" s="73">
        <v>5412</v>
      </c>
      <c r="N215" s="73">
        <v>24359</v>
      </c>
      <c r="O215" s="73">
        <v>51540</v>
      </c>
      <c r="P215" s="73">
        <v>18710</v>
      </c>
      <c r="Q215" s="73">
        <v>3523.2</v>
      </c>
      <c r="R215" s="73">
        <v>5326</v>
      </c>
      <c r="S215" s="73">
        <v>6817.28</v>
      </c>
      <c r="T215" s="73">
        <v>313</v>
      </c>
      <c r="U215" s="73">
        <v>0</v>
      </c>
      <c r="V215" s="73">
        <v>399</v>
      </c>
      <c r="W215" s="73">
        <v>383.13</v>
      </c>
      <c r="X215" s="73">
        <v>129.28</v>
      </c>
      <c r="Y215" s="73">
        <v>24736</v>
      </c>
      <c r="Z215" s="73">
        <v>31909.439999999999</v>
      </c>
      <c r="AA215" s="73">
        <v>0</v>
      </c>
      <c r="AB215" s="73">
        <v>0</v>
      </c>
      <c r="AC215" s="73">
        <v>0</v>
      </c>
      <c r="AD215" s="73">
        <v>32700.991999999998</v>
      </c>
      <c r="AE215" s="73">
        <v>0</v>
      </c>
      <c r="AF215" s="73">
        <v>5486.08</v>
      </c>
      <c r="AG215" s="73">
        <v>98416.042560737696</v>
      </c>
      <c r="AH215" s="73">
        <v>7.68</v>
      </c>
      <c r="AI215" s="73">
        <v>7831</v>
      </c>
      <c r="AJ215" s="73">
        <v>1</v>
      </c>
      <c r="AK215" s="73">
        <v>0</v>
      </c>
      <c r="AL215" s="73">
        <v>4380</v>
      </c>
      <c r="AM215" s="73">
        <v>0</v>
      </c>
      <c r="AN215" s="73">
        <v>28</v>
      </c>
      <c r="AO215" s="73"/>
      <c r="AP215" s="73">
        <v>1976</v>
      </c>
      <c r="AQ215" s="73">
        <v>6</v>
      </c>
      <c r="AR215" s="73">
        <v>1014.912</v>
      </c>
      <c r="AS215" s="74">
        <v>90</v>
      </c>
      <c r="AT215" s="73">
        <v>119</v>
      </c>
      <c r="AU215" s="73">
        <v>20980.080000000002</v>
      </c>
      <c r="AV215" s="73">
        <v>7324.75</v>
      </c>
      <c r="AW215" s="73">
        <v>549.27590928725704</v>
      </c>
      <c r="AX215" s="73">
        <v>899</v>
      </c>
      <c r="AY215" s="73">
        <v>231</v>
      </c>
      <c r="AZ215" s="73">
        <v>157.333333333333</v>
      </c>
      <c r="BA215" s="73">
        <v>1603</v>
      </c>
      <c r="BB215" s="73">
        <v>363</v>
      </c>
      <c r="BC215" s="73">
        <v>6027.53335043262</v>
      </c>
      <c r="BD215" s="73">
        <v>0.39900000000000002</v>
      </c>
      <c r="BE215" s="73">
        <v>52758</v>
      </c>
      <c r="BF215" s="73">
        <v>5483</v>
      </c>
      <c r="BG215" s="73">
        <v>1081</v>
      </c>
      <c r="BH215" s="73">
        <v>992</v>
      </c>
      <c r="BI215" s="73">
        <v>921</v>
      </c>
      <c r="BJ215" s="73">
        <v>490</v>
      </c>
      <c r="BK215" s="73">
        <v>254.13289133247099</v>
      </c>
      <c r="BL215" s="73">
        <v>156.02176584734801</v>
      </c>
      <c r="BM215" s="73">
        <v>56.578460543337599</v>
      </c>
      <c r="BN215" s="73">
        <v>923.60640000000001</v>
      </c>
      <c r="BO215" s="73">
        <v>567.03679999999997</v>
      </c>
      <c r="BP215" s="73">
        <v>205.62559999999999</v>
      </c>
      <c r="BQ215" s="73">
        <v>23549</v>
      </c>
      <c r="BR215" s="73">
        <v>15858</v>
      </c>
      <c r="BS215" s="73">
        <v>35.599999999998502</v>
      </c>
      <c r="BT215" s="73">
        <v>2</v>
      </c>
      <c r="BU215" s="73">
        <v>297</v>
      </c>
      <c r="BV215" s="73">
        <v>101</v>
      </c>
      <c r="BW215" s="73">
        <v>0</v>
      </c>
      <c r="BX215" s="73">
        <v>501</v>
      </c>
      <c r="BY215" s="75">
        <v>1.67963E-4</v>
      </c>
      <c r="BZ215" s="75">
        <v>1.50531E-4</v>
      </c>
      <c r="CA215" s="72">
        <v>0</v>
      </c>
      <c r="CG215" s="76"/>
      <c r="CH215" s="77"/>
      <c r="CI215" s="78"/>
      <c r="CJ215" s="79"/>
      <c r="CO215" s="77"/>
    </row>
    <row r="216" spans="1:93" s="72" customFormat="1" x14ac:dyDescent="0.3">
      <c r="A216" s="72">
        <v>546</v>
      </c>
      <c r="B216" s="72">
        <v>8</v>
      </c>
      <c r="D216" s="72" t="s">
        <v>173</v>
      </c>
      <c r="E216" s="73">
        <v>125099</v>
      </c>
      <c r="F216" s="73">
        <v>2285.5</v>
      </c>
      <c r="G216" s="73">
        <v>19299</v>
      </c>
      <c r="H216" s="73">
        <v>5569</v>
      </c>
      <c r="I216" s="73">
        <v>18567</v>
      </c>
      <c r="J216" s="73">
        <v>12168.8</v>
      </c>
      <c r="K216" s="73">
        <v>3183.6666666666702</v>
      </c>
      <c r="L216" s="73">
        <v>8237.6666666666697</v>
      </c>
      <c r="M216" s="73">
        <v>37323</v>
      </c>
      <c r="N216" s="73">
        <v>69796</v>
      </c>
      <c r="O216" s="73">
        <v>148290</v>
      </c>
      <c r="P216" s="73">
        <v>159690</v>
      </c>
      <c r="Q216" s="73">
        <v>8363.2000000000007</v>
      </c>
      <c r="R216" s="73">
        <v>2185</v>
      </c>
      <c r="S216" s="73">
        <v>2556.4499999999998</v>
      </c>
      <c r="T216" s="73">
        <v>142</v>
      </c>
      <c r="U216" s="73">
        <v>0</v>
      </c>
      <c r="V216" s="73">
        <v>418</v>
      </c>
      <c r="W216" s="73">
        <v>474.95</v>
      </c>
      <c r="X216" s="73">
        <v>7.5</v>
      </c>
      <c r="Y216" s="73">
        <v>63982</v>
      </c>
      <c r="Z216" s="73">
        <v>73579.3</v>
      </c>
      <c r="AA216" s="73">
        <v>0</v>
      </c>
      <c r="AB216" s="73">
        <v>125</v>
      </c>
      <c r="AC216" s="73">
        <v>21850</v>
      </c>
      <c r="AD216" s="73">
        <v>242555.76199999999</v>
      </c>
      <c r="AE216" s="73">
        <v>25016.962</v>
      </c>
      <c r="AF216" s="73">
        <v>2531.88</v>
      </c>
      <c r="AG216" s="73">
        <v>226561.97664804501</v>
      </c>
      <c r="AH216" s="73">
        <v>1.25</v>
      </c>
      <c r="AI216" s="73">
        <v>13751</v>
      </c>
      <c r="AJ216" s="73">
        <v>1</v>
      </c>
      <c r="AK216" s="73">
        <v>0</v>
      </c>
      <c r="AL216" s="73">
        <v>11985</v>
      </c>
      <c r="AM216" s="73">
        <v>0</v>
      </c>
      <c r="AN216" s="73">
        <v>111</v>
      </c>
      <c r="AO216" s="73"/>
      <c r="AP216" s="73">
        <v>3772</v>
      </c>
      <c r="AQ216" s="73">
        <v>1</v>
      </c>
      <c r="AR216" s="73">
        <v>2746.962</v>
      </c>
      <c r="AS216" s="74">
        <v>295</v>
      </c>
      <c r="AT216" s="73">
        <v>352</v>
      </c>
      <c r="AU216" s="73">
        <v>39158.43</v>
      </c>
      <c r="AV216" s="73">
        <v>7752.84</v>
      </c>
      <c r="AW216" s="73">
        <v>1093.1867100330801</v>
      </c>
      <c r="AX216" s="73">
        <v>1404</v>
      </c>
      <c r="AY216" s="73">
        <v>839.66666666666697</v>
      </c>
      <c r="AZ216" s="73">
        <v>729</v>
      </c>
      <c r="BA216" s="73">
        <v>5054</v>
      </c>
      <c r="BB216" s="73">
        <v>1561</v>
      </c>
      <c r="BC216" s="73">
        <v>15002.104371372099</v>
      </c>
      <c r="BD216" s="73">
        <v>7.343</v>
      </c>
      <c r="BE216" s="73">
        <v>105800</v>
      </c>
      <c r="BF216" s="73">
        <v>11578</v>
      </c>
      <c r="BG216" s="73">
        <v>2152</v>
      </c>
      <c r="BH216" s="73">
        <v>3508</v>
      </c>
      <c r="BI216" s="73">
        <v>2219</v>
      </c>
      <c r="BJ216" s="73">
        <v>1221</v>
      </c>
      <c r="BK216" s="73">
        <v>1459.3354756025101</v>
      </c>
      <c r="BL216" s="73">
        <v>762.85606576849705</v>
      </c>
      <c r="BM216" s="73">
        <v>298.79004720077501</v>
      </c>
      <c r="BN216" s="73">
        <v>3269.4652999999998</v>
      </c>
      <c r="BO216" s="73">
        <v>1709.0871</v>
      </c>
      <c r="BP216" s="73">
        <v>669.40309999999999</v>
      </c>
      <c r="BQ216" s="73">
        <v>52431</v>
      </c>
      <c r="BR216" s="73">
        <v>19482</v>
      </c>
      <c r="BS216" s="73">
        <v>0</v>
      </c>
      <c r="BT216" s="73">
        <v>1</v>
      </c>
      <c r="BU216" s="73">
        <v>413</v>
      </c>
      <c r="BV216" s="73">
        <v>6</v>
      </c>
      <c r="BW216" s="73">
        <v>0</v>
      </c>
      <c r="BX216" s="73">
        <v>17166</v>
      </c>
      <c r="BY216" s="75">
        <v>1.1120166000000001E-2</v>
      </c>
      <c r="BZ216" s="75">
        <v>1.0416431E-2</v>
      </c>
      <c r="CA216" s="72">
        <v>17166</v>
      </c>
      <c r="CG216" s="76"/>
      <c r="CH216" s="77"/>
      <c r="CI216" s="78"/>
      <c r="CJ216" s="79"/>
      <c r="CO216" s="77"/>
    </row>
    <row r="217" spans="1:93" s="72" customFormat="1" x14ac:dyDescent="0.3">
      <c r="A217" s="72">
        <v>547</v>
      </c>
      <c r="B217" s="72">
        <v>8</v>
      </c>
      <c r="D217" s="72" t="s">
        <v>174</v>
      </c>
      <c r="E217" s="73">
        <v>27056</v>
      </c>
      <c r="F217" s="73">
        <v>307.3</v>
      </c>
      <c r="G217" s="73">
        <v>6221</v>
      </c>
      <c r="H217" s="73">
        <v>2023</v>
      </c>
      <c r="I217" s="73">
        <v>2828</v>
      </c>
      <c r="J217" s="73">
        <v>1581.5</v>
      </c>
      <c r="K217" s="73">
        <v>357</v>
      </c>
      <c r="L217" s="73">
        <v>1377</v>
      </c>
      <c r="M217" s="73">
        <v>4213</v>
      </c>
      <c r="N217" s="73">
        <v>12342</v>
      </c>
      <c r="O217" s="73">
        <v>22620</v>
      </c>
      <c r="P217" s="73">
        <v>6300</v>
      </c>
      <c r="Q217" s="73">
        <v>395.2</v>
      </c>
      <c r="R217" s="73">
        <v>1150</v>
      </c>
      <c r="S217" s="73">
        <v>1460.5</v>
      </c>
      <c r="T217" s="73">
        <v>78</v>
      </c>
      <c r="U217" s="73">
        <v>0</v>
      </c>
      <c r="V217" s="73">
        <v>107</v>
      </c>
      <c r="W217" s="73">
        <v>126.48</v>
      </c>
      <c r="X217" s="73">
        <v>5.16</v>
      </c>
      <c r="Y217" s="73">
        <v>12465</v>
      </c>
      <c r="Z217" s="73">
        <v>15456.6</v>
      </c>
      <c r="AA217" s="73">
        <v>0</v>
      </c>
      <c r="AB217" s="73">
        <v>0</v>
      </c>
      <c r="AC217" s="73">
        <v>0</v>
      </c>
      <c r="AD217" s="73">
        <v>30975.525000000001</v>
      </c>
      <c r="AE217" s="73">
        <v>0</v>
      </c>
      <c r="AF217" s="73">
        <v>1198.8800000000001</v>
      </c>
      <c r="AG217" s="73">
        <v>58033.357394136801</v>
      </c>
      <c r="AH217" s="73">
        <v>2.58</v>
      </c>
      <c r="AI217" s="73">
        <v>2895</v>
      </c>
      <c r="AJ217" s="73">
        <v>1</v>
      </c>
      <c r="AK217" s="73">
        <v>0</v>
      </c>
      <c r="AL217" s="73">
        <v>1895</v>
      </c>
      <c r="AM217" s="73">
        <v>0</v>
      </c>
      <c r="AN217" s="73">
        <v>24</v>
      </c>
      <c r="AO217" s="73"/>
      <c r="AP217" s="73">
        <v>819</v>
      </c>
      <c r="AQ217" s="73">
        <v>2</v>
      </c>
      <c r="AR217" s="73">
        <v>410.358</v>
      </c>
      <c r="AS217" s="74">
        <v>48</v>
      </c>
      <c r="AT217" s="73">
        <v>41</v>
      </c>
      <c r="AU217" s="73">
        <v>9577.9599999999991</v>
      </c>
      <c r="AV217" s="73">
        <v>2238</v>
      </c>
      <c r="AW217" s="73">
        <v>227.28990736792201</v>
      </c>
      <c r="AX217" s="73">
        <v>325</v>
      </c>
      <c r="AY217" s="73">
        <v>110.666666666667</v>
      </c>
      <c r="AZ217" s="73">
        <v>92.6666666666667</v>
      </c>
      <c r="BA217" s="73">
        <v>1020</v>
      </c>
      <c r="BB217" s="73">
        <v>283</v>
      </c>
      <c r="BC217" s="73">
        <v>4697.7176406359504</v>
      </c>
      <c r="BD217" s="73">
        <v>0.51</v>
      </c>
      <c r="BE217" s="73">
        <v>20835</v>
      </c>
      <c r="BF217" s="73">
        <v>3460</v>
      </c>
      <c r="BG217" s="73">
        <v>738</v>
      </c>
      <c r="BH217" s="73">
        <v>840</v>
      </c>
      <c r="BI217" s="73">
        <v>763</v>
      </c>
      <c r="BJ217" s="73">
        <v>427</v>
      </c>
      <c r="BK217" s="73">
        <v>279.252426795026</v>
      </c>
      <c r="BL217" s="73">
        <v>177.879101484156</v>
      </c>
      <c r="BM217" s="73">
        <v>70.669514640994805</v>
      </c>
      <c r="BN217" s="73">
        <v>763.30679999999995</v>
      </c>
      <c r="BO217" s="73">
        <v>486.21359999999999</v>
      </c>
      <c r="BP217" s="73">
        <v>193.16759999999999</v>
      </c>
      <c r="BQ217" s="73">
        <v>40239</v>
      </c>
      <c r="BR217" s="73">
        <v>5261</v>
      </c>
      <c r="BS217" s="73">
        <v>0</v>
      </c>
      <c r="BT217" s="73">
        <v>1</v>
      </c>
      <c r="BU217" s="73">
        <v>102</v>
      </c>
      <c r="BV217" s="73">
        <v>4</v>
      </c>
      <c r="BW217" s="73">
        <v>0</v>
      </c>
      <c r="BX217" s="73">
        <v>510</v>
      </c>
      <c r="BY217" s="75">
        <v>1.4603700000000001E-4</v>
      </c>
      <c r="BZ217" s="75">
        <v>6.9047100000000001E-4</v>
      </c>
      <c r="CA217" s="72">
        <v>0</v>
      </c>
      <c r="CG217" s="76"/>
      <c r="CH217" s="77"/>
      <c r="CI217" s="78"/>
      <c r="CJ217" s="79"/>
      <c r="CO217" s="77"/>
    </row>
    <row r="218" spans="1:93" s="72" customFormat="1" x14ac:dyDescent="0.3">
      <c r="A218" s="72">
        <v>1916</v>
      </c>
      <c r="B218" s="72">
        <v>8</v>
      </c>
      <c r="D218" s="72" t="s">
        <v>175</v>
      </c>
      <c r="E218" s="73">
        <v>76534</v>
      </c>
      <c r="F218" s="73">
        <v>645.4</v>
      </c>
      <c r="G218" s="73">
        <v>17567</v>
      </c>
      <c r="H218" s="73">
        <v>5831</v>
      </c>
      <c r="I218" s="73">
        <v>10710</v>
      </c>
      <c r="J218" s="73">
        <v>6992.4</v>
      </c>
      <c r="K218" s="73">
        <v>1766.3333333333301</v>
      </c>
      <c r="L218" s="73">
        <v>4592.3333333333303</v>
      </c>
      <c r="M218" s="73">
        <v>15131</v>
      </c>
      <c r="N218" s="73">
        <v>37647</v>
      </c>
      <c r="O218" s="73">
        <v>67660</v>
      </c>
      <c r="P218" s="73">
        <v>34370</v>
      </c>
      <c r="Q218" s="73">
        <v>3671.2</v>
      </c>
      <c r="R218" s="73">
        <v>3218</v>
      </c>
      <c r="S218" s="73">
        <v>3700.7</v>
      </c>
      <c r="T218" s="73">
        <v>344</v>
      </c>
      <c r="U218" s="73">
        <v>0</v>
      </c>
      <c r="V218" s="73">
        <v>254</v>
      </c>
      <c r="W218" s="73">
        <v>251.22</v>
      </c>
      <c r="X218" s="73">
        <v>22.14</v>
      </c>
      <c r="Y218" s="73">
        <v>37176</v>
      </c>
      <c r="Z218" s="73">
        <v>39406.559999999998</v>
      </c>
      <c r="AA218" s="73">
        <v>0</v>
      </c>
      <c r="AB218" s="73">
        <v>0</v>
      </c>
      <c r="AC218" s="73">
        <v>0</v>
      </c>
      <c r="AD218" s="73">
        <v>108405.216</v>
      </c>
      <c r="AE218" s="73">
        <v>0</v>
      </c>
      <c r="AF218" s="73">
        <v>3187.8</v>
      </c>
      <c r="AG218" s="73">
        <v>102740.77142054999</v>
      </c>
      <c r="AH218" s="73">
        <v>4.92</v>
      </c>
      <c r="AI218" s="73">
        <v>7909</v>
      </c>
      <c r="AJ218" s="73">
        <v>1</v>
      </c>
      <c r="AK218" s="73">
        <v>0</v>
      </c>
      <c r="AL218" s="73">
        <v>6390</v>
      </c>
      <c r="AM218" s="73">
        <v>0</v>
      </c>
      <c r="AN218" s="73">
        <v>35</v>
      </c>
      <c r="AO218" s="73"/>
      <c r="AP218" s="73">
        <v>3063</v>
      </c>
      <c r="AQ218" s="73">
        <v>4</v>
      </c>
      <c r="AR218" s="73">
        <v>1812.5540000000001</v>
      </c>
      <c r="AS218" s="74">
        <v>97</v>
      </c>
      <c r="AT218" s="73">
        <v>160</v>
      </c>
      <c r="AU218" s="73">
        <v>29011.17</v>
      </c>
      <c r="AV218" s="73">
        <v>6633.9</v>
      </c>
      <c r="AW218" s="73">
        <v>511.96363332756499</v>
      </c>
      <c r="AX218" s="73">
        <v>1135</v>
      </c>
      <c r="AY218" s="73">
        <v>525.66666666666697</v>
      </c>
      <c r="AZ218" s="73">
        <v>468.66666666666703</v>
      </c>
      <c r="BA218" s="73">
        <v>2826</v>
      </c>
      <c r="BB218" s="73">
        <v>708</v>
      </c>
      <c r="BC218" s="73">
        <v>12374.307325157401</v>
      </c>
      <c r="BD218" s="73">
        <v>4.4669999999999996</v>
      </c>
      <c r="BE218" s="73">
        <v>58967</v>
      </c>
      <c r="BF218" s="73">
        <v>9287</v>
      </c>
      <c r="BG218" s="73">
        <v>2449</v>
      </c>
      <c r="BH218" s="73">
        <v>2773</v>
      </c>
      <c r="BI218" s="73">
        <v>2300</v>
      </c>
      <c r="BJ218" s="73">
        <v>1327</v>
      </c>
      <c r="BK218" s="73">
        <v>1158.2526145900599</v>
      </c>
      <c r="BL218" s="73">
        <v>782.63870238863797</v>
      </c>
      <c r="BM218" s="73">
        <v>344.76730148482898</v>
      </c>
      <c r="BN218" s="73">
        <v>2135.5944</v>
      </c>
      <c r="BO218" s="73">
        <v>1443.0347999999999</v>
      </c>
      <c r="BP218" s="73">
        <v>635.68439999999998</v>
      </c>
      <c r="BQ218" s="73">
        <v>107836</v>
      </c>
      <c r="BR218" s="73">
        <v>14857</v>
      </c>
      <c r="BS218" s="73">
        <v>0</v>
      </c>
      <c r="BT218" s="73">
        <v>2</v>
      </c>
      <c r="BU218" s="73">
        <v>237</v>
      </c>
      <c r="BV218" s="73">
        <v>18</v>
      </c>
      <c r="BW218" s="73">
        <v>0</v>
      </c>
      <c r="BX218" s="73">
        <v>6047</v>
      </c>
      <c r="BY218" s="75">
        <v>3.6292170000000001E-3</v>
      </c>
      <c r="BZ218" s="75">
        <v>6.4129119999999998E-3</v>
      </c>
      <c r="CA218" s="72">
        <v>0</v>
      </c>
      <c r="CG218" s="76"/>
      <c r="CH218" s="77"/>
      <c r="CI218" s="78"/>
      <c r="CJ218" s="79"/>
      <c r="CO218" s="77"/>
    </row>
    <row r="219" spans="1:93" s="72" customFormat="1" x14ac:dyDescent="0.3">
      <c r="A219" s="72">
        <v>553</v>
      </c>
      <c r="B219" s="72">
        <v>8</v>
      </c>
      <c r="D219" s="72" t="s">
        <v>180</v>
      </c>
      <c r="E219" s="73">
        <v>22955</v>
      </c>
      <c r="F219" s="73">
        <v>416.85</v>
      </c>
      <c r="G219" s="73">
        <v>5230</v>
      </c>
      <c r="H219" s="73">
        <v>1703</v>
      </c>
      <c r="I219" s="73">
        <v>2905</v>
      </c>
      <c r="J219" s="73">
        <v>1860.3</v>
      </c>
      <c r="K219" s="73">
        <v>218.333333333333</v>
      </c>
      <c r="L219" s="73">
        <v>1021.33333333333</v>
      </c>
      <c r="M219" s="73">
        <v>3398</v>
      </c>
      <c r="N219" s="73">
        <v>10370</v>
      </c>
      <c r="O219" s="73">
        <v>21200</v>
      </c>
      <c r="P219" s="73">
        <v>5430</v>
      </c>
      <c r="Q219" s="73">
        <v>1234.4000000000001</v>
      </c>
      <c r="R219" s="73">
        <v>1569</v>
      </c>
      <c r="S219" s="73">
        <v>1725.9</v>
      </c>
      <c r="T219" s="73">
        <v>36</v>
      </c>
      <c r="U219" s="73">
        <v>0</v>
      </c>
      <c r="V219" s="73">
        <v>132</v>
      </c>
      <c r="W219" s="73">
        <v>132.24</v>
      </c>
      <c r="X219" s="73">
        <v>18.190000000000001</v>
      </c>
      <c r="Y219" s="73">
        <v>10447</v>
      </c>
      <c r="Z219" s="73">
        <v>11909.58</v>
      </c>
      <c r="AA219" s="73">
        <v>0</v>
      </c>
      <c r="AB219" s="73">
        <v>0</v>
      </c>
      <c r="AC219" s="73">
        <v>0</v>
      </c>
      <c r="AD219" s="73">
        <v>17216.655999999999</v>
      </c>
      <c r="AE219" s="73">
        <v>0</v>
      </c>
      <c r="AF219" s="73">
        <v>1184.7</v>
      </c>
      <c r="AG219" s="73">
        <v>20625.1747663551</v>
      </c>
      <c r="AH219" s="73">
        <v>3.21</v>
      </c>
      <c r="AI219" s="73">
        <v>2643</v>
      </c>
      <c r="AJ219" s="73">
        <v>1</v>
      </c>
      <c r="AK219" s="73">
        <v>0</v>
      </c>
      <c r="AL219" s="73">
        <v>510</v>
      </c>
      <c r="AM219" s="73">
        <v>0</v>
      </c>
      <c r="AN219" s="73">
        <v>14</v>
      </c>
      <c r="AO219" s="73"/>
      <c r="AP219" s="73">
        <v>707</v>
      </c>
      <c r="AQ219" s="73">
        <v>3</v>
      </c>
      <c r="AR219" s="73">
        <v>366.15600000000001</v>
      </c>
      <c r="AS219" s="74">
        <v>55</v>
      </c>
      <c r="AT219" s="73">
        <v>29</v>
      </c>
      <c r="AU219" s="73">
        <v>7465.71</v>
      </c>
      <c r="AV219" s="73">
        <v>1698.78</v>
      </c>
      <c r="AW219" s="73">
        <v>140.97363335204901</v>
      </c>
      <c r="AX219" s="73">
        <v>262</v>
      </c>
      <c r="AY219" s="73">
        <v>60</v>
      </c>
      <c r="AZ219" s="73">
        <v>51</v>
      </c>
      <c r="BA219" s="73">
        <v>803</v>
      </c>
      <c r="BB219" s="73">
        <v>168</v>
      </c>
      <c r="BC219" s="73">
        <v>3677.8339912280699</v>
      </c>
      <c r="BD219" s="73">
        <v>0.14299999999999999</v>
      </c>
      <c r="BE219" s="73">
        <v>17725</v>
      </c>
      <c r="BF219" s="73">
        <v>2902</v>
      </c>
      <c r="BG219" s="73">
        <v>625</v>
      </c>
      <c r="BH219" s="73">
        <v>633</v>
      </c>
      <c r="BI219" s="73">
        <v>606</v>
      </c>
      <c r="BJ219" s="73">
        <v>331</v>
      </c>
      <c r="BK219" s="73">
        <v>319.27997511247202</v>
      </c>
      <c r="BL219" s="73">
        <v>207.80799272518399</v>
      </c>
      <c r="BM219" s="73">
        <v>83.336881401359193</v>
      </c>
      <c r="BN219" s="73">
        <v>724.55129999999997</v>
      </c>
      <c r="BO219" s="73">
        <v>471.5847</v>
      </c>
      <c r="BP219" s="73">
        <v>189.11879999999999</v>
      </c>
      <c r="BQ219" s="73">
        <v>0</v>
      </c>
      <c r="BR219" s="73">
        <v>4359</v>
      </c>
      <c r="BS219" s="73">
        <v>0</v>
      </c>
      <c r="BT219" s="73">
        <v>2</v>
      </c>
      <c r="BU219" s="73">
        <v>116</v>
      </c>
      <c r="BV219" s="73">
        <v>17</v>
      </c>
      <c r="BW219" s="73">
        <v>0</v>
      </c>
      <c r="BX219" s="73">
        <v>1325</v>
      </c>
      <c r="BY219" s="75">
        <v>2.9625000000000002E-4</v>
      </c>
      <c r="BZ219" s="75">
        <v>4.2545499999999998E-4</v>
      </c>
      <c r="CA219" s="72">
        <v>0</v>
      </c>
      <c r="CG219" s="76"/>
      <c r="CH219" s="77"/>
      <c r="CI219" s="78"/>
      <c r="CJ219" s="79"/>
      <c r="CO219" s="77"/>
    </row>
    <row r="220" spans="1:93" s="72" customFormat="1" x14ac:dyDescent="0.3">
      <c r="A220" s="72">
        <v>556</v>
      </c>
      <c r="B220" s="72">
        <v>8</v>
      </c>
      <c r="D220" s="72" t="s">
        <v>187</v>
      </c>
      <c r="E220" s="73">
        <v>33213</v>
      </c>
      <c r="F220" s="73">
        <v>303.8</v>
      </c>
      <c r="G220" s="73">
        <v>7658</v>
      </c>
      <c r="H220" s="73">
        <v>2408</v>
      </c>
      <c r="I220" s="73">
        <v>4646</v>
      </c>
      <c r="J220" s="73">
        <v>3102</v>
      </c>
      <c r="K220" s="73">
        <v>759</v>
      </c>
      <c r="L220" s="73">
        <v>2250</v>
      </c>
      <c r="M220" s="73">
        <v>5158</v>
      </c>
      <c r="N220" s="73">
        <v>15305</v>
      </c>
      <c r="O220" s="73">
        <v>31570</v>
      </c>
      <c r="P220" s="73">
        <v>12670</v>
      </c>
      <c r="Q220" s="73">
        <v>752.8</v>
      </c>
      <c r="R220" s="73">
        <v>845</v>
      </c>
      <c r="S220" s="73">
        <v>1047.8</v>
      </c>
      <c r="T220" s="73">
        <v>168</v>
      </c>
      <c r="U220" s="73">
        <v>0</v>
      </c>
      <c r="V220" s="73">
        <v>110</v>
      </c>
      <c r="W220" s="73">
        <v>135</v>
      </c>
      <c r="X220" s="73">
        <v>2.4</v>
      </c>
      <c r="Y220" s="73">
        <v>15440</v>
      </c>
      <c r="Z220" s="73">
        <v>19300</v>
      </c>
      <c r="AA220" s="73">
        <v>0</v>
      </c>
      <c r="AB220" s="73">
        <v>0</v>
      </c>
      <c r="AC220" s="73">
        <v>3750</v>
      </c>
      <c r="AD220" s="73">
        <v>30648.400000000001</v>
      </c>
      <c r="AE220" s="73">
        <v>0</v>
      </c>
      <c r="AF220" s="73">
        <v>674.56</v>
      </c>
      <c r="AG220" s="73">
        <v>43013.621875616998</v>
      </c>
      <c r="AH220" s="73">
        <v>1.2</v>
      </c>
      <c r="AI220" s="73">
        <v>2904</v>
      </c>
      <c r="AJ220" s="73">
        <v>1</v>
      </c>
      <c r="AK220" s="73">
        <v>0</v>
      </c>
      <c r="AL220" s="73">
        <v>5115</v>
      </c>
      <c r="AM220" s="73">
        <v>0</v>
      </c>
      <c r="AN220" s="73">
        <v>33</v>
      </c>
      <c r="AO220" s="73"/>
      <c r="AP220" s="73">
        <v>1183</v>
      </c>
      <c r="AQ220" s="73">
        <v>1</v>
      </c>
      <c r="AR220" s="73">
        <v>1017.92</v>
      </c>
      <c r="AS220" s="74">
        <v>141</v>
      </c>
      <c r="AT220" s="73">
        <v>140</v>
      </c>
      <c r="AU220" s="73">
        <v>10037.94</v>
      </c>
      <c r="AV220" s="73">
        <v>2258.66</v>
      </c>
      <c r="AW220" s="73">
        <v>219.28627694728601</v>
      </c>
      <c r="AX220" s="73">
        <v>488</v>
      </c>
      <c r="AY220" s="73">
        <v>278.66666666666703</v>
      </c>
      <c r="AZ220" s="73">
        <v>223</v>
      </c>
      <c r="BA220" s="73">
        <v>1491</v>
      </c>
      <c r="BB220" s="73">
        <v>380</v>
      </c>
      <c r="BC220" s="73">
        <v>5871.5086340332</v>
      </c>
      <c r="BD220" s="73">
        <v>2.3119999999999998</v>
      </c>
      <c r="BE220" s="73">
        <v>25555</v>
      </c>
      <c r="BF220" s="73">
        <v>4460</v>
      </c>
      <c r="BG220" s="73">
        <v>790</v>
      </c>
      <c r="BH220" s="73">
        <v>944</v>
      </c>
      <c r="BI220" s="73">
        <v>829</v>
      </c>
      <c r="BJ220" s="73">
        <v>405</v>
      </c>
      <c r="BK220" s="73">
        <v>561.53432642486996</v>
      </c>
      <c r="BL220" s="73">
        <v>323.45984455958501</v>
      </c>
      <c r="BM220" s="73">
        <v>115.320466321244</v>
      </c>
      <c r="BN220" s="73">
        <v>1288.7745</v>
      </c>
      <c r="BO220" s="73">
        <v>742.37099999999998</v>
      </c>
      <c r="BP220" s="73">
        <v>264.67140000000001</v>
      </c>
      <c r="BQ220" s="73">
        <v>27556</v>
      </c>
      <c r="BR220" s="73">
        <v>6362</v>
      </c>
      <c r="BS220" s="73">
        <v>0</v>
      </c>
      <c r="BT220" s="73">
        <v>1</v>
      </c>
      <c r="BU220" s="73">
        <v>108</v>
      </c>
      <c r="BV220" s="73">
        <v>2</v>
      </c>
      <c r="BW220" s="73">
        <v>14</v>
      </c>
      <c r="BX220" s="73">
        <v>2422</v>
      </c>
      <c r="BY220" s="75">
        <v>4.9686200000000004E-4</v>
      </c>
      <c r="BZ220" s="75">
        <v>2.250578E-3</v>
      </c>
      <c r="CA220" s="72">
        <v>2422</v>
      </c>
      <c r="CG220" s="76"/>
      <c r="CH220" s="77"/>
      <c r="CI220" s="78"/>
      <c r="CJ220" s="79"/>
      <c r="CO220" s="77"/>
    </row>
    <row r="221" spans="1:93" s="72" customFormat="1" x14ac:dyDescent="0.3">
      <c r="A221" s="72">
        <v>1842</v>
      </c>
      <c r="B221" s="72">
        <v>8</v>
      </c>
      <c r="D221" s="72" t="s">
        <v>195</v>
      </c>
      <c r="E221" s="73">
        <v>19341</v>
      </c>
      <c r="F221" s="73">
        <v>341.95</v>
      </c>
      <c r="G221" s="73">
        <v>3672</v>
      </c>
      <c r="H221" s="73">
        <v>1172</v>
      </c>
      <c r="I221" s="73">
        <v>1576</v>
      </c>
      <c r="J221" s="73">
        <v>770.7</v>
      </c>
      <c r="K221" s="73">
        <v>130.333333333333</v>
      </c>
      <c r="L221" s="73">
        <v>627.33333333333303</v>
      </c>
      <c r="M221" s="73">
        <v>2088</v>
      </c>
      <c r="N221" s="73">
        <v>7955</v>
      </c>
      <c r="O221" s="73">
        <v>9800</v>
      </c>
      <c r="P221" s="73">
        <v>610</v>
      </c>
      <c r="Q221" s="73">
        <v>0</v>
      </c>
      <c r="R221" s="73">
        <v>4723</v>
      </c>
      <c r="S221" s="73">
        <v>6281.59</v>
      </c>
      <c r="T221" s="73">
        <v>215</v>
      </c>
      <c r="U221" s="73">
        <v>0</v>
      </c>
      <c r="V221" s="73">
        <v>122</v>
      </c>
      <c r="W221" s="73">
        <v>105.4</v>
      </c>
      <c r="X221" s="73">
        <v>49.95</v>
      </c>
      <c r="Y221" s="73">
        <v>8053</v>
      </c>
      <c r="Z221" s="73">
        <v>9985.7199999999993</v>
      </c>
      <c r="AA221" s="73">
        <v>0</v>
      </c>
      <c r="AB221" s="73">
        <v>0</v>
      </c>
      <c r="AC221" s="73">
        <v>0</v>
      </c>
      <c r="AD221" s="73">
        <v>10710.49</v>
      </c>
      <c r="AE221" s="73">
        <v>0</v>
      </c>
      <c r="AF221" s="73">
        <v>4071.13</v>
      </c>
      <c r="AG221" s="73">
        <v>37939.3416342649</v>
      </c>
      <c r="AH221" s="73">
        <v>16.2</v>
      </c>
      <c r="AI221" s="73">
        <v>2304</v>
      </c>
      <c r="AJ221" s="73">
        <v>1</v>
      </c>
      <c r="AK221" s="73">
        <v>0</v>
      </c>
      <c r="AL221" s="73">
        <v>655</v>
      </c>
      <c r="AM221" s="73">
        <v>0</v>
      </c>
      <c r="AN221" s="73">
        <v>10</v>
      </c>
      <c r="AO221" s="73"/>
      <c r="AP221" s="73">
        <v>464</v>
      </c>
      <c r="AQ221" s="73">
        <v>12</v>
      </c>
      <c r="AR221" s="73">
        <v>202.45</v>
      </c>
      <c r="AS221" s="74">
        <v>32</v>
      </c>
      <c r="AT221" s="73">
        <v>22</v>
      </c>
      <c r="AU221" s="73">
        <v>6813.84</v>
      </c>
      <c r="AV221" s="73">
        <v>1857.24</v>
      </c>
      <c r="AW221" s="73">
        <v>104.72860397268801</v>
      </c>
      <c r="AX221" s="73">
        <v>196</v>
      </c>
      <c r="AY221" s="73">
        <v>49.3333333333333</v>
      </c>
      <c r="AZ221" s="73">
        <v>31</v>
      </c>
      <c r="BA221" s="73">
        <v>497</v>
      </c>
      <c r="BB221" s="73">
        <v>125</v>
      </c>
      <c r="BC221" s="73">
        <v>2079.7035882626001</v>
      </c>
      <c r="BD221" s="73">
        <v>9.9000000000000005E-2</v>
      </c>
      <c r="BE221" s="73">
        <v>15669</v>
      </c>
      <c r="BF221" s="73">
        <v>2025</v>
      </c>
      <c r="BG221" s="73">
        <v>475</v>
      </c>
      <c r="BH221" s="73">
        <v>342</v>
      </c>
      <c r="BI221" s="73">
        <v>351</v>
      </c>
      <c r="BJ221" s="73">
        <v>215</v>
      </c>
      <c r="BK221" s="73">
        <v>116.949633676891</v>
      </c>
      <c r="BL221" s="73">
        <v>72.256115733267094</v>
      </c>
      <c r="BM221" s="73">
        <v>33.4962125915808</v>
      </c>
      <c r="BN221" s="73">
        <v>348.0256</v>
      </c>
      <c r="BO221" s="73">
        <v>215.024</v>
      </c>
      <c r="BP221" s="73">
        <v>99.68</v>
      </c>
      <c r="BQ221" s="73">
        <v>0</v>
      </c>
      <c r="BR221" s="73">
        <v>4049</v>
      </c>
      <c r="BS221" s="73">
        <v>0</v>
      </c>
      <c r="BT221" s="73">
        <v>3</v>
      </c>
      <c r="BU221" s="73">
        <v>85</v>
      </c>
      <c r="BV221" s="73">
        <v>37</v>
      </c>
      <c r="BW221" s="73">
        <v>0</v>
      </c>
      <c r="BX221" s="73">
        <v>0</v>
      </c>
      <c r="BY221" s="75">
        <v>1.6998E-4</v>
      </c>
      <c r="BZ221" s="75">
        <v>6.9238000000000004E-5</v>
      </c>
      <c r="CA221" s="72">
        <v>0</v>
      </c>
      <c r="CG221" s="76"/>
      <c r="CH221" s="77"/>
      <c r="CI221" s="78"/>
      <c r="CJ221" s="79"/>
      <c r="CO221" s="77"/>
    </row>
    <row r="222" spans="1:93" s="72" customFormat="1" x14ac:dyDescent="0.3">
      <c r="A222" s="72">
        <v>1978</v>
      </c>
      <c r="B222" s="72">
        <v>8</v>
      </c>
      <c r="D222" s="72" t="s">
        <v>199</v>
      </c>
      <c r="E222" s="73">
        <v>43909</v>
      </c>
      <c r="F222" s="73">
        <v>676.2</v>
      </c>
      <c r="G222" s="73">
        <v>8301</v>
      </c>
      <c r="H222" s="73">
        <v>2542</v>
      </c>
      <c r="I222" s="73">
        <v>3931</v>
      </c>
      <c r="J222" s="73">
        <v>2187.8000000000002</v>
      </c>
      <c r="K222" s="73">
        <v>300.33333333333297</v>
      </c>
      <c r="L222" s="73">
        <v>1539.3333333333301</v>
      </c>
      <c r="M222" s="73">
        <v>4316</v>
      </c>
      <c r="N222" s="73">
        <v>17125</v>
      </c>
      <c r="O222" s="73">
        <v>28680</v>
      </c>
      <c r="P222" s="73">
        <v>1410</v>
      </c>
      <c r="Q222" s="73">
        <v>0</v>
      </c>
      <c r="R222" s="73">
        <v>18144</v>
      </c>
      <c r="S222" s="73">
        <v>26671.68</v>
      </c>
      <c r="T222" s="73">
        <v>1014</v>
      </c>
      <c r="U222" s="73">
        <v>0</v>
      </c>
      <c r="V222" s="73">
        <v>364</v>
      </c>
      <c r="W222" s="73">
        <v>350.74</v>
      </c>
      <c r="X222" s="73">
        <v>174.64</v>
      </c>
      <c r="Y222" s="73">
        <v>17432</v>
      </c>
      <c r="Z222" s="73">
        <v>24753.439999999999</v>
      </c>
      <c r="AA222" s="73">
        <v>0</v>
      </c>
      <c r="AB222" s="73">
        <v>0</v>
      </c>
      <c r="AC222" s="73">
        <v>2450</v>
      </c>
      <c r="AD222" s="73">
        <v>6850.7759999999998</v>
      </c>
      <c r="AE222" s="73">
        <v>0</v>
      </c>
      <c r="AF222" s="73">
        <v>15548.19</v>
      </c>
      <c r="AG222" s="73">
        <v>100410.861921391</v>
      </c>
      <c r="AH222" s="73">
        <v>42.92</v>
      </c>
      <c r="AI222" s="73">
        <v>5208</v>
      </c>
      <c r="AJ222" s="73">
        <v>1</v>
      </c>
      <c r="AK222" s="73">
        <v>0</v>
      </c>
      <c r="AL222" s="73">
        <v>630</v>
      </c>
      <c r="AM222" s="73">
        <v>0</v>
      </c>
      <c r="AN222" s="73">
        <v>53</v>
      </c>
      <c r="AO222" s="73"/>
      <c r="AP222" s="73">
        <v>881</v>
      </c>
      <c r="AQ222" s="73">
        <v>29</v>
      </c>
      <c r="AR222" s="73">
        <v>511.73399999999998</v>
      </c>
      <c r="AS222" s="74">
        <v>245</v>
      </c>
      <c r="AT222" s="73">
        <v>76</v>
      </c>
      <c r="AU222" s="73">
        <v>13100.1</v>
      </c>
      <c r="AV222" s="73">
        <v>3654.12</v>
      </c>
      <c r="AW222" s="73">
        <v>471.44387227990302</v>
      </c>
      <c r="AX222" s="73">
        <v>355</v>
      </c>
      <c r="AY222" s="73">
        <v>114.333333333333</v>
      </c>
      <c r="AZ222" s="73">
        <v>81.6666666666667</v>
      </c>
      <c r="BA222" s="73">
        <v>1239</v>
      </c>
      <c r="BB222" s="73">
        <v>335</v>
      </c>
      <c r="BC222" s="73">
        <v>5872.8612877924197</v>
      </c>
      <c r="BD222" s="73">
        <v>0.221</v>
      </c>
      <c r="BE222" s="73">
        <v>35608</v>
      </c>
      <c r="BF222" s="73">
        <v>4934</v>
      </c>
      <c r="BG222" s="73">
        <v>825</v>
      </c>
      <c r="BH222" s="73">
        <v>818</v>
      </c>
      <c r="BI222" s="73">
        <v>779</v>
      </c>
      <c r="BJ222" s="73">
        <v>437</v>
      </c>
      <c r="BK222" s="73">
        <v>370.490224873795</v>
      </c>
      <c r="BL222" s="73">
        <v>212.354153281322</v>
      </c>
      <c r="BM222" s="73">
        <v>77.185463515373996</v>
      </c>
      <c r="BN222" s="73">
        <v>1081.0224000000001</v>
      </c>
      <c r="BO222" s="73">
        <v>619.61040000000003</v>
      </c>
      <c r="BP222" s="73">
        <v>225.21299999999999</v>
      </c>
      <c r="BQ222" s="73">
        <v>2920</v>
      </c>
      <c r="BR222" s="73">
        <v>10034</v>
      </c>
      <c r="BS222" s="73">
        <v>0</v>
      </c>
      <c r="BT222" s="73">
        <v>12</v>
      </c>
      <c r="BU222" s="73">
        <v>247</v>
      </c>
      <c r="BV222" s="73">
        <v>118</v>
      </c>
      <c r="BW222" s="73">
        <v>5</v>
      </c>
      <c r="BX222" s="73">
        <v>892</v>
      </c>
      <c r="BY222" s="75">
        <v>5.0770299999999997E-4</v>
      </c>
      <c r="BZ222" s="75">
        <v>1.75212E-4</v>
      </c>
      <c r="CA222" s="72">
        <v>0</v>
      </c>
      <c r="CG222" s="76"/>
      <c r="CH222" s="77"/>
      <c r="CI222" s="78"/>
      <c r="CJ222" s="79"/>
      <c r="CO222" s="77"/>
    </row>
    <row r="223" spans="1:93" s="72" customFormat="1" x14ac:dyDescent="0.3">
      <c r="A223" s="72">
        <v>569</v>
      </c>
      <c r="B223" s="72">
        <v>8</v>
      </c>
      <c r="D223" s="72" t="s">
        <v>206</v>
      </c>
      <c r="E223" s="73">
        <v>28811</v>
      </c>
      <c r="F223" s="73">
        <v>401.8</v>
      </c>
      <c r="G223" s="73">
        <v>5950</v>
      </c>
      <c r="H223" s="73">
        <v>1854</v>
      </c>
      <c r="I223" s="73">
        <v>2832</v>
      </c>
      <c r="J223" s="73">
        <v>1602.4</v>
      </c>
      <c r="K223" s="73">
        <v>216</v>
      </c>
      <c r="L223" s="73">
        <v>1350</v>
      </c>
      <c r="M223" s="73">
        <v>3252</v>
      </c>
      <c r="N223" s="73">
        <v>12435</v>
      </c>
      <c r="O223" s="73">
        <v>22130</v>
      </c>
      <c r="P223" s="73">
        <v>2000</v>
      </c>
      <c r="Q223" s="73">
        <v>216</v>
      </c>
      <c r="R223" s="73">
        <v>7807</v>
      </c>
      <c r="S223" s="73">
        <v>10461.379999999999</v>
      </c>
      <c r="T223" s="73">
        <v>1310</v>
      </c>
      <c r="U223" s="73">
        <v>0</v>
      </c>
      <c r="V223" s="73">
        <v>216</v>
      </c>
      <c r="W223" s="73">
        <v>206.98</v>
      </c>
      <c r="X223" s="73">
        <v>78.3</v>
      </c>
      <c r="Y223" s="73">
        <v>12296</v>
      </c>
      <c r="Z223" s="73">
        <v>16107.76</v>
      </c>
      <c r="AA223" s="73">
        <v>0</v>
      </c>
      <c r="AB223" s="73">
        <v>0</v>
      </c>
      <c r="AC223" s="73">
        <v>0</v>
      </c>
      <c r="AD223" s="73">
        <v>6197.1840000000002</v>
      </c>
      <c r="AE223" s="73">
        <v>0</v>
      </c>
      <c r="AF223" s="73">
        <v>13244.56</v>
      </c>
      <c r="AG223" s="73">
        <v>107287.524913897</v>
      </c>
      <c r="AH223" s="73">
        <v>18.899999999999999</v>
      </c>
      <c r="AI223" s="73">
        <v>3670</v>
      </c>
      <c r="AJ223" s="73">
        <v>1</v>
      </c>
      <c r="AK223" s="73">
        <v>0</v>
      </c>
      <c r="AL223" s="73">
        <v>770</v>
      </c>
      <c r="AM223" s="73">
        <v>0</v>
      </c>
      <c r="AN223" s="73">
        <v>22</v>
      </c>
      <c r="AO223" s="73"/>
      <c r="AP223" s="73">
        <v>686</v>
      </c>
      <c r="AQ223" s="73">
        <v>14</v>
      </c>
      <c r="AR223" s="73">
        <v>308.67200000000003</v>
      </c>
      <c r="AS223" s="74">
        <v>54</v>
      </c>
      <c r="AT223" s="73">
        <v>53</v>
      </c>
      <c r="AU223" s="73">
        <v>9092.16</v>
      </c>
      <c r="AV223" s="73">
        <v>2296.5</v>
      </c>
      <c r="AW223" s="73">
        <v>127.65714109074899</v>
      </c>
      <c r="AX223" s="73">
        <v>258</v>
      </c>
      <c r="AY223" s="73">
        <v>67.3333333333333</v>
      </c>
      <c r="AZ223" s="73">
        <v>44.3333333333333</v>
      </c>
      <c r="BA223" s="73">
        <v>1134</v>
      </c>
      <c r="BB223" s="73">
        <v>529</v>
      </c>
      <c r="BC223" s="73">
        <v>4175.1595305295496</v>
      </c>
      <c r="BD223" s="73">
        <v>0.14699999999999999</v>
      </c>
      <c r="BE223" s="73">
        <v>22861</v>
      </c>
      <c r="BF223" s="73">
        <v>3529</v>
      </c>
      <c r="BG223" s="73">
        <v>567</v>
      </c>
      <c r="BH223" s="73">
        <v>591</v>
      </c>
      <c r="BI223" s="73">
        <v>553</v>
      </c>
      <c r="BJ223" s="73">
        <v>264</v>
      </c>
      <c r="BK223" s="73">
        <v>273.27852960312299</v>
      </c>
      <c r="BL223" s="73">
        <v>161.334677944047</v>
      </c>
      <c r="BM223" s="73">
        <v>48.478594664931698</v>
      </c>
      <c r="BN223" s="73">
        <v>733.95</v>
      </c>
      <c r="BO223" s="73">
        <v>433.3</v>
      </c>
      <c r="BP223" s="73">
        <v>130.19999999999999</v>
      </c>
      <c r="BQ223" s="73">
        <v>175930</v>
      </c>
      <c r="BR223" s="73">
        <v>5512</v>
      </c>
      <c r="BS223" s="73">
        <v>0</v>
      </c>
      <c r="BT223" s="73">
        <v>4</v>
      </c>
      <c r="BU223" s="73">
        <v>158</v>
      </c>
      <c r="BV223" s="73">
        <v>58</v>
      </c>
      <c r="BW223" s="73">
        <v>0</v>
      </c>
      <c r="BX223" s="73">
        <v>0</v>
      </c>
      <c r="BY223" s="75">
        <v>1.5621100000000001E-4</v>
      </c>
      <c r="BZ223" s="75">
        <v>1.2901300000000001E-4</v>
      </c>
      <c r="CA223" s="72">
        <v>0</v>
      </c>
      <c r="CG223" s="76"/>
      <c r="CH223" s="77"/>
      <c r="CI223" s="78"/>
      <c r="CJ223" s="79"/>
      <c r="CO223" s="77"/>
    </row>
    <row r="224" spans="1:93" s="72" customFormat="1" x14ac:dyDescent="0.3">
      <c r="A224" s="72">
        <v>1930</v>
      </c>
      <c r="B224" s="72">
        <v>8</v>
      </c>
      <c r="D224" s="72" t="s">
        <v>209</v>
      </c>
      <c r="E224" s="73">
        <v>85219</v>
      </c>
      <c r="F224" s="73">
        <v>847.7</v>
      </c>
      <c r="G224" s="73">
        <v>17039</v>
      </c>
      <c r="H224" s="73">
        <v>5005</v>
      </c>
      <c r="I224" s="73">
        <v>11563</v>
      </c>
      <c r="J224" s="73">
        <v>7602.5</v>
      </c>
      <c r="K224" s="73">
        <v>2295.3333333333298</v>
      </c>
      <c r="L224" s="73">
        <v>6524.3333333333303</v>
      </c>
      <c r="M224" s="73">
        <v>12998</v>
      </c>
      <c r="N224" s="73">
        <v>39449</v>
      </c>
      <c r="O224" s="73">
        <v>88720</v>
      </c>
      <c r="P224" s="73">
        <v>69420</v>
      </c>
      <c r="Q224" s="73">
        <v>3267.2</v>
      </c>
      <c r="R224" s="73">
        <v>7337</v>
      </c>
      <c r="S224" s="73">
        <v>9171.25</v>
      </c>
      <c r="T224" s="73">
        <v>1043</v>
      </c>
      <c r="U224" s="73">
        <v>0</v>
      </c>
      <c r="V224" s="73">
        <v>348</v>
      </c>
      <c r="W224" s="73">
        <v>408.72</v>
      </c>
      <c r="X224" s="73">
        <v>44.28</v>
      </c>
      <c r="Y224" s="73">
        <v>39605</v>
      </c>
      <c r="Z224" s="73">
        <v>51882.55</v>
      </c>
      <c r="AA224" s="73">
        <v>0</v>
      </c>
      <c r="AB224" s="73">
        <v>0</v>
      </c>
      <c r="AC224" s="73">
        <v>0</v>
      </c>
      <c r="AD224" s="73">
        <v>80477.36</v>
      </c>
      <c r="AE224" s="73">
        <v>0</v>
      </c>
      <c r="AF224" s="73">
        <v>5201.25</v>
      </c>
      <c r="AG224" s="73">
        <v>102926.34889618101</v>
      </c>
      <c r="AH224" s="73">
        <v>7.38</v>
      </c>
      <c r="AI224" s="73">
        <v>6241</v>
      </c>
      <c r="AJ224" s="73">
        <v>1</v>
      </c>
      <c r="AK224" s="73">
        <v>0</v>
      </c>
      <c r="AL224" s="73">
        <v>8810</v>
      </c>
      <c r="AM224" s="73">
        <v>0</v>
      </c>
      <c r="AN224" s="73">
        <v>29</v>
      </c>
      <c r="AO224" s="73"/>
      <c r="AP224" s="73">
        <v>3896</v>
      </c>
      <c r="AQ224" s="73">
        <v>6</v>
      </c>
      <c r="AR224" s="73">
        <v>2554.0169999999998</v>
      </c>
      <c r="AS224" s="74">
        <v>480</v>
      </c>
      <c r="AT224" s="73">
        <v>247</v>
      </c>
      <c r="AU224" s="73">
        <v>25852.62</v>
      </c>
      <c r="AV224" s="73">
        <v>5876.98</v>
      </c>
      <c r="AW224" s="73">
        <v>560.01254099776804</v>
      </c>
      <c r="AX224" s="73">
        <v>1579</v>
      </c>
      <c r="AY224" s="73">
        <v>762.66666666666697</v>
      </c>
      <c r="AZ224" s="73">
        <v>742.33333333333303</v>
      </c>
      <c r="BA224" s="73">
        <v>4229</v>
      </c>
      <c r="BB224" s="73">
        <v>1245</v>
      </c>
      <c r="BC224" s="73">
        <v>17156.317179145499</v>
      </c>
      <c r="BD224" s="73">
        <v>6.36</v>
      </c>
      <c r="BE224" s="73">
        <v>68180</v>
      </c>
      <c r="BF224" s="73">
        <v>10340</v>
      </c>
      <c r="BG224" s="73">
        <v>1694</v>
      </c>
      <c r="BH224" s="73">
        <v>2352</v>
      </c>
      <c r="BI224" s="73">
        <v>1796</v>
      </c>
      <c r="BJ224" s="73">
        <v>920</v>
      </c>
      <c r="BK224" s="73">
        <v>1238.12965534655</v>
      </c>
      <c r="BL224" s="73">
        <v>683.94666077515501</v>
      </c>
      <c r="BM224" s="73">
        <v>236.10844590329501</v>
      </c>
      <c r="BN224" s="73">
        <v>2974.0949999999998</v>
      </c>
      <c r="BO224" s="73">
        <v>1642.8993</v>
      </c>
      <c r="BP224" s="73">
        <v>567.15300000000002</v>
      </c>
      <c r="BQ224" s="73">
        <v>54385</v>
      </c>
      <c r="BR224" s="73">
        <v>16063</v>
      </c>
      <c r="BS224" s="73">
        <v>0</v>
      </c>
      <c r="BT224" s="73">
        <v>4</v>
      </c>
      <c r="BU224" s="73">
        <v>312</v>
      </c>
      <c r="BV224" s="73">
        <v>36</v>
      </c>
      <c r="BW224" s="73">
        <v>5</v>
      </c>
      <c r="BX224" s="73">
        <v>0</v>
      </c>
      <c r="BY224" s="75">
        <v>3.1035399999999999E-4</v>
      </c>
      <c r="BZ224" s="75">
        <v>2.02177E-3</v>
      </c>
      <c r="CA224" s="72">
        <v>0</v>
      </c>
      <c r="CG224" s="76"/>
      <c r="CH224" s="77"/>
      <c r="CI224" s="78"/>
      <c r="CJ224" s="79"/>
      <c r="CO224" s="77"/>
    </row>
    <row r="225" spans="1:93" s="72" customFormat="1" x14ac:dyDescent="0.3">
      <c r="A225" s="72">
        <v>575</v>
      </c>
      <c r="B225" s="72">
        <v>8</v>
      </c>
      <c r="D225" s="72" t="s">
        <v>214</v>
      </c>
      <c r="E225" s="73">
        <v>43508</v>
      </c>
      <c r="F225" s="73">
        <v>908.25</v>
      </c>
      <c r="G225" s="73">
        <v>9580</v>
      </c>
      <c r="H225" s="73">
        <v>3023</v>
      </c>
      <c r="I225" s="73">
        <v>5548</v>
      </c>
      <c r="J225" s="73">
        <v>3309.4</v>
      </c>
      <c r="K225" s="73">
        <v>419</v>
      </c>
      <c r="L225" s="73">
        <v>2393</v>
      </c>
      <c r="M225" s="73">
        <v>7303</v>
      </c>
      <c r="N225" s="73">
        <v>20679</v>
      </c>
      <c r="O225" s="73">
        <v>36770</v>
      </c>
      <c r="P225" s="73">
        <v>9640</v>
      </c>
      <c r="Q225" s="73">
        <v>1772</v>
      </c>
      <c r="R225" s="73">
        <v>5843</v>
      </c>
      <c r="S225" s="73">
        <v>5843</v>
      </c>
      <c r="T225" s="73">
        <v>104</v>
      </c>
      <c r="U225" s="73">
        <v>1548</v>
      </c>
      <c r="V225" s="73">
        <v>279</v>
      </c>
      <c r="W225" s="73">
        <v>239</v>
      </c>
      <c r="X225" s="73">
        <v>40</v>
      </c>
      <c r="Y225" s="73">
        <v>22386</v>
      </c>
      <c r="Z225" s="73">
        <v>22386</v>
      </c>
      <c r="AA225" s="73">
        <v>0</v>
      </c>
      <c r="AB225" s="73">
        <v>0</v>
      </c>
      <c r="AC225" s="73">
        <v>0</v>
      </c>
      <c r="AD225" s="73">
        <v>31385.171999999999</v>
      </c>
      <c r="AE225" s="73">
        <v>0</v>
      </c>
      <c r="AF225" s="73">
        <v>1859</v>
      </c>
      <c r="AG225" s="73">
        <v>13600.3652261645</v>
      </c>
      <c r="AH225" s="73">
        <v>7</v>
      </c>
      <c r="AI225" s="73">
        <v>5722</v>
      </c>
      <c r="AJ225" s="73">
        <v>1</v>
      </c>
      <c r="AK225" s="73">
        <v>0</v>
      </c>
      <c r="AL225" s="73">
        <v>1110</v>
      </c>
      <c r="AM225" s="73">
        <v>0</v>
      </c>
      <c r="AN225" s="73">
        <v>34</v>
      </c>
      <c r="AO225" s="73"/>
      <c r="AP225" s="73">
        <v>1375</v>
      </c>
      <c r="AQ225" s="73">
        <v>7</v>
      </c>
      <c r="AR225" s="73">
        <v>730.51499999999999</v>
      </c>
      <c r="AS225" s="74">
        <v>78</v>
      </c>
      <c r="AT225" s="73">
        <v>81</v>
      </c>
      <c r="AU225" s="73">
        <v>14760</v>
      </c>
      <c r="AV225" s="73">
        <v>3336.66</v>
      </c>
      <c r="AW225" s="73">
        <v>226.35018087063099</v>
      </c>
      <c r="AX225" s="73">
        <v>516</v>
      </c>
      <c r="AY225" s="73">
        <v>104.333333333333</v>
      </c>
      <c r="AZ225" s="73">
        <v>72.3333333333333</v>
      </c>
      <c r="BA225" s="73">
        <v>1974</v>
      </c>
      <c r="BB225" s="73">
        <v>791</v>
      </c>
      <c r="BC225" s="73">
        <v>6218.6828288107499</v>
      </c>
      <c r="BD225" s="73">
        <v>0.38900000000000001</v>
      </c>
      <c r="BE225" s="73">
        <v>33928</v>
      </c>
      <c r="BF225" s="73">
        <v>5554</v>
      </c>
      <c r="BG225" s="73">
        <v>1003</v>
      </c>
      <c r="BH225" s="73">
        <v>1241</v>
      </c>
      <c r="BI225" s="73">
        <v>1015</v>
      </c>
      <c r="BJ225" s="73">
        <v>540</v>
      </c>
      <c r="BK225" s="73">
        <v>502.78162244259801</v>
      </c>
      <c r="BL225" s="73">
        <v>298.771437505584</v>
      </c>
      <c r="BM225" s="73">
        <v>104.96176181542</v>
      </c>
      <c r="BN225" s="73">
        <v>1234.2229</v>
      </c>
      <c r="BO225" s="73">
        <v>733.42089999999996</v>
      </c>
      <c r="BP225" s="73">
        <v>257.65899999999999</v>
      </c>
      <c r="BQ225" s="73">
        <v>366686</v>
      </c>
      <c r="BR225" s="73">
        <v>7855</v>
      </c>
      <c r="BS225" s="73">
        <v>0</v>
      </c>
      <c r="BT225" s="73">
        <v>4</v>
      </c>
      <c r="BU225" s="73">
        <v>239</v>
      </c>
      <c r="BV225" s="73">
        <v>40</v>
      </c>
      <c r="BW225" s="73">
        <v>0</v>
      </c>
      <c r="BX225" s="73">
        <v>2742</v>
      </c>
      <c r="BY225" s="75">
        <v>6.3022600000000001E-4</v>
      </c>
      <c r="BZ225" s="75">
        <v>6.9664399999999995E-4</v>
      </c>
      <c r="CA225" s="72">
        <v>0</v>
      </c>
      <c r="CG225" s="76"/>
      <c r="CH225" s="77"/>
      <c r="CI225" s="78"/>
      <c r="CJ225" s="79"/>
      <c r="CO225" s="77"/>
    </row>
    <row r="226" spans="1:93" s="72" customFormat="1" x14ac:dyDescent="0.3">
      <c r="A226" s="72">
        <v>579</v>
      </c>
      <c r="B226" s="72">
        <v>8</v>
      </c>
      <c r="D226" s="72" t="s">
        <v>217</v>
      </c>
      <c r="E226" s="73">
        <v>24840</v>
      </c>
      <c r="F226" s="73">
        <v>313.60000000000002</v>
      </c>
      <c r="G226" s="73">
        <v>5060</v>
      </c>
      <c r="H226" s="73">
        <v>1667</v>
      </c>
      <c r="I226" s="73">
        <v>2230</v>
      </c>
      <c r="J226" s="73">
        <v>1118.3</v>
      </c>
      <c r="K226" s="73">
        <v>301.33333333333297</v>
      </c>
      <c r="L226" s="73">
        <v>980.33333333333303</v>
      </c>
      <c r="M226" s="73">
        <v>3660</v>
      </c>
      <c r="N226" s="73">
        <v>11117</v>
      </c>
      <c r="O226" s="73">
        <v>20420</v>
      </c>
      <c r="P226" s="73">
        <v>5420</v>
      </c>
      <c r="Q226" s="73">
        <v>1518.4</v>
      </c>
      <c r="R226" s="73">
        <v>726</v>
      </c>
      <c r="S226" s="73">
        <v>726</v>
      </c>
      <c r="T226" s="73">
        <v>71</v>
      </c>
      <c r="U226" s="73">
        <v>0</v>
      </c>
      <c r="V226" s="73">
        <v>96</v>
      </c>
      <c r="W226" s="73">
        <v>93</v>
      </c>
      <c r="X226" s="73">
        <v>3</v>
      </c>
      <c r="Y226" s="73">
        <v>11117</v>
      </c>
      <c r="Z226" s="73">
        <v>11117</v>
      </c>
      <c r="AA226" s="73">
        <v>0</v>
      </c>
      <c r="AB226" s="73">
        <v>0</v>
      </c>
      <c r="AC226" s="73">
        <v>0</v>
      </c>
      <c r="AD226" s="73">
        <v>19543.686000000002</v>
      </c>
      <c r="AE226" s="73">
        <v>0</v>
      </c>
      <c r="AF226" s="73">
        <v>669</v>
      </c>
      <c r="AG226" s="73">
        <v>20850.639899623598</v>
      </c>
      <c r="AH226" s="73">
        <v>1</v>
      </c>
      <c r="AI226" s="73">
        <v>2675</v>
      </c>
      <c r="AJ226" s="73">
        <v>1</v>
      </c>
      <c r="AK226" s="73">
        <v>0</v>
      </c>
      <c r="AL226" s="73">
        <v>940</v>
      </c>
      <c r="AM226" s="73">
        <v>0</v>
      </c>
      <c r="AN226" s="73">
        <v>11</v>
      </c>
      <c r="AO226" s="73"/>
      <c r="AP226" s="73">
        <v>741</v>
      </c>
      <c r="AQ226" s="73">
        <v>1</v>
      </c>
      <c r="AR226" s="73">
        <v>341.93</v>
      </c>
      <c r="AS226" s="74">
        <v>12</v>
      </c>
      <c r="AT226" s="73">
        <v>25</v>
      </c>
      <c r="AU226" s="73">
        <v>10449.81</v>
      </c>
      <c r="AV226" s="73">
        <v>2882.88</v>
      </c>
      <c r="AW226" s="73">
        <v>229.217532532533</v>
      </c>
      <c r="AX226" s="73">
        <v>292</v>
      </c>
      <c r="AY226" s="73">
        <v>86.6666666666667</v>
      </c>
      <c r="AZ226" s="73">
        <v>76.6666666666667</v>
      </c>
      <c r="BA226" s="73">
        <v>679</v>
      </c>
      <c r="BB226" s="73">
        <v>238</v>
      </c>
      <c r="BC226" s="73">
        <v>2925.6406779661002</v>
      </c>
      <c r="BD226" s="73">
        <v>0.40799999999999997</v>
      </c>
      <c r="BE226" s="73">
        <v>19780</v>
      </c>
      <c r="BF226" s="73">
        <v>2688</v>
      </c>
      <c r="BG226" s="73">
        <v>705</v>
      </c>
      <c r="BH226" s="73">
        <v>642</v>
      </c>
      <c r="BI226" s="73">
        <v>617</v>
      </c>
      <c r="BJ226" s="73">
        <v>380</v>
      </c>
      <c r="BK226" s="73">
        <v>172.41757668435699</v>
      </c>
      <c r="BL226" s="73">
        <v>112.16195916164401</v>
      </c>
      <c r="BM226" s="73">
        <v>54.924152199334401</v>
      </c>
      <c r="BN226" s="73">
        <v>336.62959999999998</v>
      </c>
      <c r="BO226" s="73">
        <v>218.98599999999999</v>
      </c>
      <c r="BP226" s="73">
        <v>107.23439999999999</v>
      </c>
      <c r="BQ226" s="73">
        <v>29186</v>
      </c>
      <c r="BR226" s="73">
        <v>5515</v>
      </c>
      <c r="BS226" s="73">
        <v>0</v>
      </c>
      <c r="BT226" s="73">
        <v>1</v>
      </c>
      <c r="BU226" s="73">
        <v>93</v>
      </c>
      <c r="BV226" s="73">
        <v>3</v>
      </c>
      <c r="BW226" s="73">
        <v>0</v>
      </c>
      <c r="BX226" s="73">
        <v>1027</v>
      </c>
      <c r="BY226" s="75">
        <v>2.5899099999999997E-4</v>
      </c>
      <c r="BZ226" s="75">
        <v>3.4362999999999999E-4</v>
      </c>
      <c r="CA226" s="72">
        <v>0</v>
      </c>
      <c r="CG226" s="76"/>
      <c r="CH226" s="77"/>
      <c r="CI226" s="78"/>
      <c r="CJ226" s="79"/>
      <c r="CO226" s="77"/>
    </row>
    <row r="227" spans="1:93" s="72" customFormat="1" x14ac:dyDescent="0.3">
      <c r="A227" s="72">
        <v>590</v>
      </c>
      <c r="B227" s="72">
        <v>8</v>
      </c>
      <c r="D227" s="72" t="s">
        <v>236</v>
      </c>
      <c r="E227" s="73">
        <v>32136</v>
      </c>
      <c r="F227" s="73">
        <v>406</v>
      </c>
      <c r="G227" s="73">
        <v>7177</v>
      </c>
      <c r="H227" s="73">
        <v>2457</v>
      </c>
      <c r="I227" s="73">
        <v>3631</v>
      </c>
      <c r="J227" s="73">
        <v>2179</v>
      </c>
      <c r="K227" s="73">
        <v>478</v>
      </c>
      <c r="L227" s="73">
        <v>1773</v>
      </c>
      <c r="M227" s="73">
        <v>4475</v>
      </c>
      <c r="N227" s="73">
        <v>14260</v>
      </c>
      <c r="O227" s="73">
        <v>29960</v>
      </c>
      <c r="P227" s="73">
        <v>12680</v>
      </c>
      <c r="Q227" s="73">
        <v>2439.1999999999998</v>
      </c>
      <c r="R227" s="73">
        <v>935</v>
      </c>
      <c r="S227" s="73">
        <v>1309</v>
      </c>
      <c r="T227" s="73">
        <v>144</v>
      </c>
      <c r="U227" s="73">
        <v>0</v>
      </c>
      <c r="V227" s="73">
        <v>133</v>
      </c>
      <c r="W227" s="73">
        <v>175.14</v>
      </c>
      <c r="X227" s="73">
        <v>8.4</v>
      </c>
      <c r="Y227" s="73">
        <v>14520</v>
      </c>
      <c r="Z227" s="73">
        <v>20182.8</v>
      </c>
      <c r="AA227" s="73">
        <v>0</v>
      </c>
      <c r="AB227" s="73">
        <v>0</v>
      </c>
      <c r="AC227" s="73">
        <v>0</v>
      </c>
      <c r="AD227" s="73">
        <v>27805.8</v>
      </c>
      <c r="AE227" s="73">
        <v>0</v>
      </c>
      <c r="AF227" s="73">
        <v>1104.5999999999999</v>
      </c>
      <c r="AG227" s="73">
        <v>84935.537349397593</v>
      </c>
      <c r="AH227" s="73">
        <v>1.4</v>
      </c>
      <c r="AI227" s="73">
        <v>2888</v>
      </c>
      <c r="AJ227" s="73">
        <v>1</v>
      </c>
      <c r="AK227" s="73">
        <v>0</v>
      </c>
      <c r="AL227" s="73">
        <v>2000</v>
      </c>
      <c r="AM227" s="73">
        <v>0</v>
      </c>
      <c r="AN227" s="73">
        <v>52</v>
      </c>
      <c r="AO227" s="73"/>
      <c r="AP227" s="73">
        <v>1130</v>
      </c>
      <c r="AQ227" s="73">
        <v>1</v>
      </c>
      <c r="AR227" s="73">
        <v>588.31799999999998</v>
      </c>
      <c r="AS227" s="74">
        <v>102</v>
      </c>
      <c r="AT227" s="73">
        <v>86</v>
      </c>
      <c r="AU227" s="73">
        <v>10134.719999999999</v>
      </c>
      <c r="AV227" s="73">
        <v>2379.17</v>
      </c>
      <c r="AW227" s="73">
        <v>327.36096362575398</v>
      </c>
      <c r="AX227" s="73">
        <v>468</v>
      </c>
      <c r="AY227" s="73">
        <v>160.333333333333</v>
      </c>
      <c r="AZ227" s="73">
        <v>142.333333333333</v>
      </c>
      <c r="BA227" s="73">
        <v>1295</v>
      </c>
      <c r="BB227" s="73">
        <v>330</v>
      </c>
      <c r="BC227" s="73">
        <v>5800.4036915453698</v>
      </c>
      <c r="BD227" s="73">
        <v>0.92500000000000004</v>
      </c>
      <c r="BE227" s="73">
        <v>24959</v>
      </c>
      <c r="BF227" s="73">
        <v>3937</v>
      </c>
      <c r="BG227" s="73">
        <v>783</v>
      </c>
      <c r="BH227" s="73">
        <v>821</v>
      </c>
      <c r="BI227" s="73">
        <v>825</v>
      </c>
      <c r="BJ227" s="73">
        <v>407</v>
      </c>
      <c r="BK227" s="73">
        <v>366.01797520661199</v>
      </c>
      <c r="BL227" s="73">
        <v>253.16618457300299</v>
      </c>
      <c r="BM227" s="73">
        <v>88.840771349862194</v>
      </c>
      <c r="BN227" s="73">
        <v>1003.1607</v>
      </c>
      <c r="BO227" s="73">
        <v>693.86310000000003</v>
      </c>
      <c r="BP227" s="73">
        <v>243.4896</v>
      </c>
      <c r="BQ227" s="73">
        <v>5475</v>
      </c>
      <c r="BR227" s="73">
        <v>6326</v>
      </c>
      <c r="BS227" s="73">
        <v>0</v>
      </c>
      <c r="BT227" s="73">
        <v>1</v>
      </c>
      <c r="BU227" s="73">
        <v>126</v>
      </c>
      <c r="BV227" s="73">
        <v>6</v>
      </c>
      <c r="BW227" s="73">
        <v>0</v>
      </c>
      <c r="BX227" s="73">
        <v>1239</v>
      </c>
      <c r="BY227" s="75">
        <v>1.0791E-4</v>
      </c>
      <c r="BZ227" s="75">
        <v>6.3495999999999995E-4</v>
      </c>
      <c r="CA227" s="72">
        <v>0</v>
      </c>
      <c r="CG227" s="76"/>
      <c r="CH227" s="77"/>
      <c r="CI227" s="78"/>
      <c r="CJ227" s="79"/>
      <c r="CO227" s="77"/>
    </row>
    <row r="228" spans="1:93" s="72" customFormat="1" x14ac:dyDescent="0.3">
      <c r="A228" s="72">
        <v>1926</v>
      </c>
      <c r="B228" s="72">
        <v>8</v>
      </c>
      <c r="D228" s="72" t="s">
        <v>239</v>
      </c>
      <c r="E228" s="73">
        <v>55308</v>
      </c>
      <c r="F228" s="73">
        <v>671.65</v>
      </c>
      <c r="G228" s="73">
        <v>8227</v>
      </c>
      <c r="H228" s="73">
        <v>2702</v>
      </c>
      <c r="I228" s="73">
        <v>4158</v>
      </c>
      <c r="J228" s="73">
        <v>1964.6</v>
      </c>
      <c r="K228" s="73">
        <v>469.66666666666703</v>
      </c>
      <c r="L228" s="73">
        <v>2348.6666666666702</v>
      </c>
      <c r="M228" s="73">
        <v>5386</v>
      </c>
      <c r="N228" s="73">
        <v>22185</v>
      </c>
      <c r="O228" s="73">
        <v>36390</v>
      </c>
      <c r="P228" s="73">
        <v>6150</v>
      </c>
      <c r="Q228" s="73">
        <v>1038.4000000000001</v>
      </c>
      <c r="R228" s="73">
        <v>3694</v>
      </c>
      <c r="S228" s="73">
        <v>4913.0200000000004</v>
      </c>
      <c r="T228" s="73">
        <v>167</v>
      </c>
      <c r="U228" s="73">
        <v>0</v>
      </c>
      <c r="V228" s="73">
        <v>244</v>
      </c>
      <c r="W228" s="73">
        <v>292.13</v>
      </c>
      <c r="X228" s="73">
        <v>28.14</v>
      </c>
      <c r="Y228" s="73">
        <v>21934</v>
      </c>
      <c r="Z228" s="73">
        <v>28733.54</v>
      </c>
      <c r="AA228" s="73">
        <v>0</v>
      </c>
      <c r="AB228" s="73">
        <v>0</v>
      </c>
      <c r="AC228" s="73">
        <v>0</v>
      </c>
      <c r="AD228" s="73">
        <v>33317.745999999999</v>
      </c>
      <c r="AE228" s="73">
        <v>0</v>
      </c>
      <c r="AF228" s="73">
        <v>4874.45</v>
      </c>
      <c r="AG228" s="73">
        <v>149805.60717948701</v>
      </c>
      <c r="AH228" s="73">
        <v>10.72</v>
      </c>
      <c r="AI228" s="73">
        <v>5846</v>
      </c>
      <c r="AJ228" s="73">
        <v>1</v>
      </c>
      <c r="AK228" s="73">
        <v>0</v>
      </c>
      <c r="AL228" s="73">
        <v>4315</v>
      </c>
      <c r="AM228" s="73">
        <v>0</v>
      </c>
      <c r="AN228" s="73">
        <v>27</v>
      </c>
      <c r="AO228" s="73"/>
      <c r="AP228" s="73">
        <v>1697</v>
      </c>
      <c r="AQ228" s="73">
        <v>8</v>
      </c>
      <c r="AR228" s="73">
        <v>981.41200000000003</v>
      </c>
      <c r="AS228" s="74">
        <v>76</v>
      </c>
      <c r="AT228" s="73">
        <v>96</v>
      </c>
      <c r="AU228" s="73">
        <v>17639.02</v>
      </c>
      <c r="AV228" s="73">
        <v>5921.05</v>
      </c>
      <c r="AW228" s="73">
        <v>528.53728775834702</v>
      </c>
      <c r="AX228" s="73">
        <v>740</v>
      </c>
      <c r="AY228" s="73">
        <v>183.666666666667</v>
      </c>
      <c r="AZ228" s="73">
        <v>142.333333333333</v>
      </c>
      <c r="BA228" s="73">
        <v>1879</v>
      </c>
      <c r="BB228" s="73">
        <v>696</v>
      </c>
      <c r="BC228" s="73">
        <v>5728.4718160902603</v>
      </c>
      <c r="BD228" s="73">
        <v>0.28999999999999998</v>
      </c>
      <c r="BE228" s="73">
        <v>47081</v>
      </c>
      <c r="BF228" s="73">
        <v>4561</v>
      </c>
      <c r="BG228" s="73">
        <v>964</v>
      </c>
      <c r="BH228" s="73">
        <v>861</v>
      </c>
      <c r="BI228" s="73">
        <v>819</v>
      </c>
      <c r="BJ228" s="73">
        <v>476</v>
      </c>
      <c r="BK228" s="73">
        <v>246.940922768305</v>
      </c>
      <c r="BL228" s="73">
        <v>160.954964894684</v>
      </c>
      <c r="BM228" s="73">
        <v>61.444132397191602</v>
      </c>
      <c r="BN228" s="73">
        <v>871.76340000000005</v>
      </c>
      <c r="BO228" s="73">
        <v>568.21140000000003</v>
      </c>
      <c r="BP228" s="73">
        <v>216.91319999999999</v>
      </c>
      <c r="BQ228" s="73">
        <v>165710</v>
      </c>
      <c r="BR228" s="73">
        <v>13444</v>
      </c>
      <c r="BS228" s="73">
        <v>0</v>
      </c>
      <c r="BT228" s="73">
        <v>3</v>
      </c>
      <c r="BU228" s="73">
        <v>223</v>
      </c>
      <c r="BV228" s="73">
        <v>21</v>
      </c>
      <c r="BW228" s="73">
        <v>0</v>
      </c>
      <c r="BX228" s="73">
        <v>0</v>
      </c>
      <c r="BY228" s="75">
        <v>1.7387899999999999E-4</v>
      </c>
      <c r="BZ228" s="75">
        <v>2.0177899999999999E-4</v>
      </c>
      <c r="CA228" s="72">
        <v>0</v>
      </c>
      <c r="CG228" s="76"/>
      <c r="CH228" s="77"/>
      <c r="CI228" s="78"/>
      <c r="CJ228" s="79"/>
      <c r="CO228" s="77"/>
    </row>
    <row r="229" spans="1:93" s="72" customFormat="1" x14ac:dyDescent="0.3">
      <c r="A229" s="72">
        <v>597</v>
      </c>
      <c r="B229" s="72">
        <v>8</v>
      </c>
      <c r="D229" s="72" t="s">
        <v>249</v>
      </c>
      <c r="E229" s="73">
        <v>46189</v>
      </c>
      <c r="F229" s="73">
        <v>827.05</v>
      </c>
      <c r="G229" s="73">
        <v>11411</v>
      </c>
      <c r="H229" s="73">
        <v>3879</v>
      </c>
      <c r="I229" s="73">
        <v>6529</v>
      </c>
      <c r="J229" s="73">
        <v>4390.3999999999996</v>
      </c>
      <c r="K229" s="73">
        <v>838</v>
      </c>
      <c r="L229" s="73">
        <v>2592</v>
      </c>
      <c r="M229" s="73">
        <v>7122</v>
      </c>
      <c r="N229" s="73">
        <v>21291</v>
      </c>
      <c r="O229" s="73">
        <v>44590</v>
      </c>
      <c r="P229" s="73">
        <v>19060</v>
      </c>
      <c r="Q229" s="73">
        <v>1678.4</v>
      </c>
      <c r="R229" s="73">
        <v>2349</v>
      </c>
      <c r="S229" s="73">
        <v>3194.64</v>
      </c>
      <c r="T229" s="73">
        <v>178</v>
      </c>
      <c r="U229" s="73">
        <v>0</v>
      </c>
      <c r="V229" s="73">
        <v>237</v>
      </c>
      <c r="W229" s="73">
        <v>310.08</v>
      </c>
      <c r="X229" s="73">
        <v>12.33</v>
      </c>
      <c r="Y229" s="73">
        <v>21386</v>
      </c>
      <c r="Z229" s="73">
        <v>29084.959999999999</v>
      </c>
      <c r="AA229" s="73">
        <v>0</v>
      </c>
      <c r="AB229" s="73">
        <v>0</v>
      </c>
      <c r="AC229" s="73">
        <v>0</v>
      </c>
      <c r="AD229" s="73">
        <v>36933.622000000003</v>
      </c>
      <c r="AE229" s="73">
        <v>0</v>
      </c>
      <c r="AF229" s="73">
        <v>2210</v>
      </c>
      <c r="AG229" s="73">
        <v>99060.508270676699</v>
      </c>
      <c r="AH229" s="73">
        <v>5.48</v>
      </c>
      <c r="AI229" s="73">
        <v>4600</v>
      </c>
      <c r="AJ229" s="73">
        <v>1</v>
      </c>
      <c r="AK229" s="73">
        <v>0</v>
      </c>
      <c r="AL229" s="73">
        <v>3415</v>
      </c>
      <c r="AM229" s="73">
        <v>0</v>
      </c>
      <c r="AN229" s="73">
        <v>43</v>
      </c>
      <c r="AO229" s="73"/>
      <c r="AP229" s="73">
        <v>1627</v>
      </c>
      <c r="AQ229" s="73">
        <v>4</v>
      </c>
      <c r="AR229" s="73">
        <v>935.73</v>
      </c>
      <c r="AS229" s="74">
        <v>218</v>
      </c>
      <c r="AT229" s="73">
        <v>130</v>
      </c>
      <c r="AU229" s="73">
        <v>14146.04</v>
      </c>
      <c r="AV229" s="73">
        <v>3015.04</v>
      </c>
      <c r="AW229" s="73">
        <v>317.09290661368198</v>
      </c>
      <c r="AX229" s="73">
        <v>644</v>
      </c>
      <c r="AY229" s="73">
        <v>285.66666666666703</v>
      </c>
      <c r="AZ229" s="73">
        <v>255.333333333333</v>
      </c>
      <c r="BA229" s="73">
        <v>1754</v>
      </c>
      <c r="BB229" s="73">
        <v>442</v>
      </c>
      <c r="BC229" s="73">
        <v>9020.9241608096709</v>
      </c>
      <c r="BD229" s="73">
        <v>2.1669999999999998</v>
      </c>
      <c r="BE229" s="73">
        <v>34778</v>
      </c>
      <c r="BF229" s="73">
        <v>6046</v>
      </c>
      <c r="BG229" s="73">
        <v>1486</v>
      </c>
      <c r="BH229" s="73">
        <v>1280</v>
      </c>
      <c r="BI229" s="73">
        <v>1352</v>
      </c>
      <c r="BJ229" s="73">
        <v>734</v>
      </c>
      <c r="BK229" s="73">
        <v>761.432413728607</v>
      </c>
      <c r="BL229" s="73">
        <v>549.36455625175302</v>
      </c>
      <c r="BM229" s="73">
        <v>217.61077340316101</v>
      </c>
      <c r="BN229" s="73">
        <v>1680.5479</v>
      </c>
      <c r="BO229" s="73">
        <v>1212.4956</v>
      </c>
      <c r="BP229" s="73">
        <v>480.286</v>
      </c>
      <c r="BQ229" s="73">
        <v>27783</v>
      </c>
      <c r="BR229" s="73">
        <v>8430</v>
      </c>
      <c r="BS229" s="73">
        <v>0</v>
      </c>
      <c r="BT229" s="73">
        <v>1</v>
      </c>
      <c r="BU229" s="73">
        <v>228</v>
      </c>
      <c r="BV229" s="73">
        <v>9</v>
      </c>
      <c r="BW229" s="73">
        <v>0</v>
      </c>
      <c r="BX229" s="73">
        <v>2380</v>
      </c>
      <c r="BY229" s="75">
        <v>7.2109300000000002E-4</v>
      </c>
      <c r="BZ229" s="75">
        <v>2.511381E-3</v>
      </c>
      <c r="CA229" s="72">
        <v>0</v>
      </c>
      <c r="CG229" s="76"/>
      <c r="CH229" s="77"/>
      <c r="CI229" s="78"/>
      <c r="CJ229" s="79"/>
      <c r="CO229" s="77"/>
    </row>
    <row r="230" spans="1:93" s="72" customFormat="1" x14ac:dyDescent="0.3">
      <c r="A230" s="72">
        <v>603</v>
      </c>
      <c r="B230" s="72">
        <v>8</v>
      </c>
      <c r="D230" s="72" t="s">
        <v>251</v>
      </c>
      <c r="E230" s="73">
        <v>54450</v>
      </c>
      <c r="F230" s="73">
        <v>809.55</v>
      </c>
      <c r="G230" s="73">
        <v>11842</v>
      </c>
      <c r="H230" s="73">
        <v>3709</v>
      </c>
      <c r="I230" s="73">
        <v>8895</v>
      </c>
      <c r="J230" s="73">
        <v>6151.7</v>
      </c>
      <c r="K230" s="73">
        <v>1352</v>
      </c>
      <c r="L230" s="73">
        <v>3693</v>
      </c>
      <c r="M230" s="73">
        <v>11107</v>
      </c>
      <c r="N230" s="73">
        <v>27423</v>
      </c>
      <c r="O230" s="73">
        <v>39590</v>
      </c>
      <c r="P230" s="73">
        <v>11520</v>
      </c>
      <c r="Q230" s="73">
        <v>1656</v>
      </c>
      <c r="R230" s="73">
        <v>1399</v>
      </c>
      <c r="S230" s="73">
        <v>1440.97</v>
      </c>
      <c r="T230" s="73">
        <v>50</v>
      </c>
      <c r="U230" s="73">
        <v>0</v>
      </c>
      <c r="V230" s="73">
        <v>203</v>
      </c>
      <c r="W230" s="73">
        <v>198.9</v>
      </c>
      <c r="X230" s="73">
        <v>8.24</v>
      </c>
      <c r="Y230" s="73">
        <v>27433</v>
      </c>
      <c r="Z230" s="73">
        <v>27981.66</v>
      </c>
      <c r="AA230" s="73">
        <v>0</v>
      </c>
      <c r="AB230" s="73">
        <v>0</v>
      </c>
      <c r="AC230" s="73">
        <v>0</v>
      </c>
      <c r="AD230" s="73">
        <v>86496.248999999996</v>
      </c>
      <c r="AE230" s="73">
        <v>0</v>
      </c>
      <c r="AF230" s="73">
        <v>1228.79</v>
      </c>
      <c r="AG230" s="73">
        <v>47258.767080745303</v>
      </c>
      <c r="AH230" s="73">
        <v>2.06</v>
      </c>
      <c r="AI230" s="73">
        <v>6208</v>
      </c>
      <c r="AJ230" s="73">
        <v>1</v>
      </c>
      <c r="AK230" s="73">
        <v>0</v>
      </c>
      <c r="AL230" s="73">
        <v>7115</v>
      </c>
      <c r="AM230" s="73">
        <v>0</v>
      </c>
      <c r="AN230" s="73">
        <v>53</v>
      </c>
      <c r="AO230" s="73"/>
      <c r="AP230" s="73">
        <v>2470</v>
      </c>
      <c r="AQ230" s="73">
        <v>2</v>
      </c>
      <c r="AR230" s="73">
        <v>1889.703</v>
      </c>
      <c r="AS230" s="74">
        <v>145</v>
      </c>
      <c r="AT230" s="73">
        <v>185</v>
      </c>
      <c r="AU230" s="73">
        <v>17999.599999999999</v>
      </c>
      <c r="AV230" s="73">
        <v>3877.02</v>
      </c>
      <c r="AW230" s="73">
        <v>421.86554572055599</v>
      </c>
      <c r="AX230" s="73">
        <v>934</v>
      </c>
      <c r="AY230" s="73">
        <v>483</v>
      </c>
      <c r="AZ230" s="73">
        <v>457.33333333333297</v>
      </c>
      <c r="BA230" s="73">
        <v>2341</v>
      </c>
      <c r="BB230" s="73">
        <v>590</v>
      </c>
      <c r="BC230" s="73">
        <v>9562.5960311968101</v>
      </c>
      <c r="BD230" s="73">
        <v>3.4449999999999998</v>
      </c>
      <c r="BE230" s="73">
        <v>42608</v>
      </c>
      <c r="BF230" s="73">
        <v>6261</v>
      </c>
      <c r="BG230" s="73">
        <v>1872</v>
      </c>
      <c r="BH230" s="73">
        <v>1838</v>
      </c>
      <c r="BI230" s="73">
        <v>1517</v>
      </c>
      <c r="BJ230" s="73">
        <v>1001</v>
      </c>
      <c r="BK230" s="73">
        <v>926.80261364050602</v>
      </c>
      <c r="BL230" s="73">
        <v>601.42381073889101</v>
      </c>
      <c r="BM230" s="73">
        <v>304.74830678380101</v>
      </c>
      <c r="BN230" s="73">
        <v>1840.4249</v>
      </c>
      <c r="BO230" s="73">
        <v>1194.2945999999999</v>
      </c>
      <c r="BP230" s="73">
        <v>605.16269999999997</v>
      </c>
      <c r="BQ230" s="73">
        <v>44982</v>
      </c>
      <c r="BR230" s="73">
        <v>10557</v>
      </c>
      <c r="BS230" s="73">
        <v>2250.9</v>
      </c>
      <c r="BT230" s="73">
        <v>2</v>
      </c>
      <c r="BU230" s="73">
        <v>195</v>
      </c>
      <c r="BV230" s="73">
        <v>8</v>
      </c>
      <c r="BW230" s="73">
        <v>0</v>
      </c>
      <c r="BX230" s="73">
        <v>4042</v>
      </c>
      <c r="BY230" s="75">
        <v>2.4989299999999999E-3</v>
      </c>
      <c r="BZ230" s="75">
        <v>7.041121E-3</v>
      </c>
      <c r="CA230" s="72">
        <v>0</v>
      </c>
      <c r="CG230" s="76"/>
      <c r="CH230" s="77"/>
      <c r="CI230" s="78"/>
      <c r="CJ230" s="79"/>
      <c r="CO230" s="77"/>
    </row>
    <row r="231" spans="1:93" s="72" customFormat="1" x14ac:dyDescent="0.3">
      <c r="A231" s="72">
        <v>599</v>
      </c>
      <c r="B231" s="72">
        <v>8</v>
      </c>
      <c r="D231" s="72" t="s">
        <v>255</v>
      </c>
      <c r="E231" s="73">
        <v>651157</v>
      </c>
      <c r="F231" s="73">
        <v>22915.200000000001</v>
      </c>
      <c r="G231" s="73">
        <v>100144</v>
      </c>
      <c r="H231" s="73">
        <v>31090</v>
      </c>
      <c r="I231" s="73">
        <v>124428</v>
      </c>
      <c r="J231" s="73">
        <v>91813.9</v>
      </c>
      <c r="K231" s="73">
        <v>33376.666666666701</v>
      </c>
      <c r="L231" s="73">
        <v>62481.666666666701</v>
      </c>
      <c r="M231" s="73">
        <v>158909</v>
      </c>
      <c r="N231" s="73">
        <v>338532</v>
      </c>
      <c r="O231" s="73">
        <v>738440</v>
      </c>
      <c r="P231" s="73">
        <v>1447320</v>
      </c>
      <c r="Q231" s="73">
        <v>26701.599999999999</v>
      </c>
      <c r="R231" s="73">
        <v>21895</v>
      </c>
      <c r="S231" s="73">
        <v>25617.15</v>
      </c>
      <c r="T231" s="73">
        <v>7510</v>
      </c>
      <c r="U231" s="73">
        <v>3010</v>
      </c>
      <c r="V231" s="73">
        <v>2344</v>
      </c>
      <c r="W231" s="73">
        <v>2492.16</v>
      </c>
      <c r="X231" s="73">
        <v>488.99</v>
      </c>
      <c r="Y231" s="73">
        <v>326141</v>
      </c>
      <c r="Z231" s="73">
        <v>430506.12</v>
      </c>
      <c r="AA231" s="73">
        <v>0</v>
      </c>
      <c r="AB231" s="73">
        <v>0</v>
      </c>
      <c r="AC231" s="73">
        <v>12900</v>
      </c>
      <c r="AD231" s="73">
        <v>1303585.577</v>
      </c>
      <c r="AE231" s="73">
        <v>194706.177</v>
      </c>
      <c r="AF231" s="73">
        <v>14899.95</v>
      </c>
      <c r="AG231" s="73">
        <v>653657.77061758202</v>
      </c>
      <c r="AH231" s="73">
        <v>11.77</v>
      </c>
      <c r="AI231" s="73">
        <v>79067</v>
      </c>
      <c r="AJ231" s="73">
        <v>1</v>
      </c>
      <c r="AK231" s="73">
        <v>0</v>
      </c>
      <c r="AL231" s="73">
        <v>180560</v>
      </c>
      <c r="AM231" s="73">
        <v>50328.6</v>
      </c>
      <c r="AN231" s="73">
        <v>395</v>
      </c>
      <c r="AO231" s="73"/>
      <c r="AP231" s="73">
        <v>34305</v>
      </c>
      <c r="AQ231" s="73">
        <v>11</v>
      </c>
      <c r="AR231" s="73">
        <v>34262.595000000001</v>
      </c>
      <c r="AS231" s="74">
        <v>3055</v>
      </c>
      <c r="AT231" s="73">
        <v>5347</v>
      </c>
      <c r="AU231" s="73">
        <v>177272.82</v>
      </c>
      <c r="AV231" s="73">
        <v>36082.800000000003</v>
      </c>
      <c r="AW231" s="73">
        <v>4026.3459759017301</v>
      </c>
      <c r="AX231" s="73">
        <v>14106</v>
      </c>
      <c r="AY231" s="73">
        <v>9614.6666666666697</v>
      </c>
      <c r="AZ231" s="73">
        <v>9444.3333333333303</v>
      </c>
      <c r="BA231" s="73">
        <v>29105</v>
      </c>
      <c r="BB231" s="73">
        <v>8288</v>
      </c>
      <c r="BC231" s="73">
        <v>93114.9115831081</v>
      </c>
      <c r="BD231" s="73">
        <v>107.017</v>
      </c>
      <c r="BE231" s="73">
        <v>551013</v>
      </c>
      <c r="BF231" s="73">
        <v>56000</v>
      </c>
      <c r="BG231" s="73">
        <v>13054</v>
      </c>
      <c r="BH231" s="73">
        <v>19918</v>
      </c>
      <c r="BI231" s="73">
        <v>13520</v>
      </c>
      <c r="BJ231" s="73">
        <v>7238</v>
      </c>
      <c r="BK231" s="73">
        <v>10856.381870417999</v>
      </c>
      <c r="BL231" s="73">
        <v>6447.2787469223404</v>
      </c>
      <c r="BM231" s="73">
        <v>2704.80544059165</v>
      </c>
      <c r="BN231" s="73">
        <v>21530.281200000001</v>
      </c>
      <c r="BO231" s="73">
        <v>12786.186600000001</v>
      </c>
      <c r="BP231" s="73">
        <v>5364.1463999999996</v>
      </c>
      <c r="BQ231" s="73">
        <v>647621</v>
      </c>
      <c r="BR231" s="73">
        <v>122805</v>
      </c>
      <c r="BS231" s="73">
        <v>0</v>
      </c>
      <c r="BT231" s="73">
        <v>7</v>
      </c>
      <c r="BU231" s="73">
        <v>1888</v>
      </c>
      <c r="BV231" s="73">
        <v>457</v>
      </c>
      <c r="BW231" s="73">
        <v>25</v>
      </c>
      <c r="BX231" s="73">
        <v>152086</v>
      </c>
      <c r="BY231" s="75">
        <v>0.17663910499999999</v>
      </c>
      <c r="BZ231" s="75">
        <v>0.18705828599999999</v>
      </c>
      <c r="CA231" s="72">
        <v>143539</v>
      </c>
      <c r="CG231" s="76"/>
      <c r="CH231" s="77"/>
      <c r="CI231" s="78"/>
      <c r="CJ231" s="79"/>
      <c r="CO231" s="77"/>
    </row>
    <row r="232" spans="1:93" s="72" customFormat="1" x14ac:dyDescent="0.3">
      <c r="A232" s="72">
        <v>606</v>
      </c>
      <c r="B232" s="72">
        <v>8</v>
      </c>
      <c r="D232" s="72" t="s">
        <v>260</v>
      </c>
      <c r="E232" s="73">
        <v>78730</v>
      </c>
      <c r="F232" s="73">
        <v>1131.55</v>
      </c>
      <c r="G232" s="73">
        <v>13685</v>
      </c>
      <c r="H232" s="73">
        <v>4077</v>
      </c>
      <c r="I232" s="73">
        <v>13706</v>
      </c>
      <c r="J232" s="73">
        <v>9921</v>
      </c>
      <c r="K232" s="73">
        <v>2315.6666666666702</v>
      </c>
      <c r="L232" s="73">
        <v>5893.6666666666697</v>
      </c>
      <c r="M232" s="73">
        <v>15686</v>
      </c>
      <c r="N232" s="73">
        <v>38358</v>
      </c>
      <c r="O232" s="73">
        <v>77670</v>
      </c>
      <c r="P232" s="73">
        <v>51570</v>
      </c>
      <c r="Q232" s="73">
        <v>3205.6</v>
      </c>
      <c r="R232" s="73">
        <v>1783</v>
      </c>
      <c r="S232" s="73">
        <v>2442.71</v>
      </c>
      <c r="T232" s="73">
        <v>203</v>
      </c>
      <c r="U232" s="73">
        <v>0</v>
      </c>
      <c r="V232" s="73">
        <v>282</v>
      </c>
      <c r="W232" s="73">
        <v>364.32</v>
      </c>
      <c r="X232" s="73">
        <v>24.12</v>
      </c>
      <c r="Y232" s="73">
        <v>37850</v>
      </c>
      <c r="Z232" s="73">
        <v>52233</v>
      </c>
      <c r="AA232" s="73">
        <v>0</v>
      </c>
      <c r="AB232" s="73">
        <v>0</v>
      </c>
      <c r="AC232" s="73">
        <v>6850</v>
      </c>
      <c r="AD232" s="73">
        <v>125321.35</v>
      </c>
      <c r="AE232" s="73">
        <v>0</v>
      </c>
      <c r="AF232" s="73">
        <v>2194.7399999999998</v>
      </c>
      <c r="AG232" s="73">
        <v>229189.13494461199</v>
      </c>
      <c r="AH232" s="73">
        <v>2.68</v>
      </c>
      <c r="AI232" s="73">
        <v>8064</v>
      </c>
      <c r="AJ232" s="73">
        <v>1</v>
      </c>
      <c r="AK232" s="73">
        <v>0</v>
      </c>
      <c r="AL232" s="73">
        <v>16600</v>
      </c>
      <c r="AM232" s="73">
        <v>854</v>
      </c>
      <c r="AN232" s="73">
        <v>65</v>
      </c>
      <c r="AO232" s="73"/>
      <c r="AP232" s="73">
        <v>3741</v>
      </c>
      <c r="AQ232" s="73">
        <v>2</v>
      </c>
      <c r="AR232" s="73">
        <v>3209.328</v>
      </c>
      <c r="AS232" s="74">
        <v>445</v>
      </c>
      <c r="AT232" s="73">
        <v>720</v>
      </c>
      <c r="AU232" s="73">
        <v>21785.96</v>
      </c>
      <c r="AV232" s="73">
        <v>4693.68</v>
      </c>
      <c r="AW232" s="73">
        <v>434.57920661422401</v>
      </c>
      <c r="AX232" s="73">
        <v>1437</v>
      </c>
      <c r="AY232" s="73">
        <v>750.33333333333303</v>
      </c>
      <c r="AZ232" s="73">
        <v>746.33333333333303</v>
      </c>
      <c r="BA232" s="73">
        <v>3578</v>
      </c>
      <c r="BB232" s="73">
        <v>868</v>
      </c>
      <c r="BC232" s="73">
        <v>11937.962763625201</v>
      </c>
      <c r="BD232" s="73">
        <v>6.3879999999999999</v>
      </c>
      <c r="BE232" s="73">
        <v>65045</v>
      </c>
      <c r="BF232" s="73">
        <v>7876</v>
      </c>
      <c r="BG232" s="73">
        <v>1732</v>
      </c>
      <c r="BH232" s="73">
        <v>2255</v>
      </c>
      <c r="BI232" s="73">
        <v>1717</v>
      </c>
      <c r="BJ232" s="73">
        <v>901</v>
      </c>
      <c r="BK232" s="73">
        <v>1348.0502774108299</v>
      </c>
      <c r="BL232" s="73">
        <v>786.34081902245703</v>
      </c>
      <c r="BM232" s="73">
        <v>315.32266842800499</v>
      </c>
      <c r="BN232" s="73">
        <v>2821.9641000000001</v>
      </c>
      <c r="BO232" s="73">
        <v>1646.1</v>
      </c>
      <c r="BP232" s="73">
        <v>660.08609999999999</v>
      </c>
      <c r="BQ232" s="73">
        <v>66794</v>
      </c>
      <c r="BR232" s="73">
        <v>14858</v>
      </c>
      <c r="BS232" s="73">
        <v>0</v>
      </c>
      <c r="BT232" s="73">
        <v>1</v>
      </c>
      <c r="BU232" s="73">
        <v>264</v>
      </c>
      <c r="BV232" s="73">
        <v>18</v>
      </c>
      <c r="BW232" s="73">
        <v>33</v>
      </c>
      <c r="BX232" s="73">
        <v>13298</v>
      </c>
      <c r="BY232" s="75">
        <v>1.3840837E-2</v>
      </c>
      <c r="BZ232" s="75">
        <v>1.9156579E-2</v>
      </c>
      <c r="CA232" s="72">
        <v>13298</v>
      </c>
      <c r="CG232" s="76"/>
      <c r="CH232" s="77"/>
      <c r="CI232" s="78"/>
      <c r="CJ232" s="79"/>
      <c r="CO232" s="77"/>
    </row>
    <row r="233" spans="1:93" s="72" customFormat="1" x14ac:dyDescent="0.3">
      <c r="A233" s="72">
        <v>518</v>
      </c>
      <c r="B233" s="72">
        <v>8</v>
      </c>
      <c r="D233" s="72" t="s">
        <v>263</v>
      </c>
      <c r="E233" s="73">
        <v>545838</v>
      </c>
      <c r="F233" s="73">
        <v>10008.950000000001</v>
      </c>
      <c r="G233" s="73">
        <v>79838</v>
      </c>
      <c r="H233" s="73">
        <v>23712</v>
      </c>
      <c r="I233" s="73">
        <v>91705</v>
      </c>
      <c r="J233" s="73">
        <v>64537.1</v>
      </c>
      <c r="K233" s="73">
        <v>23681</v>
      </c>
      <c r="L233" s="73">
        <v>49841</v>
      </c>
      <c r="M233" s="73">
        <v>128868</v>
      </c>
      <c r="N233" s="73">
        <v>276707</v>
      </c>
      <c r="O233" s="73">
        <v>608220</v>
      </c>
      <c r="P233" s="73">
        <v>1009580</v>
      </c>
      <c r="Q233" s="73">
        <v>21476</v>
      </c>
      <c r="R233" s="73">
        <v>8283</v>
      </c>
      <c r="S233" s="73">
        <v>8448.66</v>
      </c>
      <c r="T233" s="73">
        <v>357</v>
      </c>
      <c r="U233" s="73">
        <v>1173</v>
      </c>
      <c r="V233" s="73">
        <v>1559</v>
      </c>
      <c r="W233" s="73">
        <v>1565.7</v>
      </c>
      <c r="X233" s="73">
        <v>24</v>
      </c>
      <c r="Y233" s="73">
        <v>271679</v>
      </c>
      <c r="Z233" s="73">
        <v>277112.58</v>
      </c>
      <c r="AA233" s="73">
        <v>0</v>
      </c>
      <c r="AB233" s="73">
        <v>130</v>
      </c>
      <c r="AC233" s="73">
        <v>9850</v>
      </c>
      <c r="AD233" s="73">
        <v>1352146.3829999999</v>
      </c>
      <c r="AE233" s="73">
        <v>428437.783</v>
      </c>
      <c r="AF233" s="73">
        <v>6054.72</v>
      </c>
      <c r="AG233" s="73">
        <v>405838.13408333302</v>
      </c>
      <c r="AH233" s="73">
        <v>3</v>
      </c>
      <c r="AI233" s="73">
        <v>73091</v>
      </c>
      <c r="AJ233" s="73">
        <v>1</v>
      </c>
      <c r="AK233" s="73">
        <v>1</v>
      </c>
      <c r="AL233" s="73">
        <v>139775</v>
      </c>
      <c r="AM233" s="73">
        <v>30607.4</v>
      </c>
      <c r="AN233" s="73">
        <v>1077</v>
      </c>
      <c r="AO233" s="73"/>
      <c r="AP233" s="73">
        <v>25032</v>
      </c>
      <c r="AQ233" s="73">
        <v>3</v>
      </c>
      <c r="AR233" s="73">
        <v>25127.196</v>
      </c>
      <c r="AS233" s="74">
        <v>1767</v>
      </c>
      <c r="AT233" s="73">
        <v>4161</v>
      </c>
      <c r="AU233" s="73">
        <v>163666.66</v>
      </c>
      <c r="AV233" s="73">
        <v>36400.050000000003</v>
      </c>
      <c r="AW233" s="73">
        <v>4511.1901409984603</v>
      </c>
      <c r="AX233" s="73">
        <v>9703</v>
      </c>
      <c r="AY233" s="73">
        <v>6408</v>
      </c>
      <c r="AZ233" s="73">
        <v>6073</v>
      </c>
      <c r="BA233" s="73">
        <v>26160</v>
      </c>
      <c r="BB233" s="73">
        <v>6202</v>
      </c>
      <c r="BC233" s="73">
        <v>75488.112688362395</v>
      </c>
      <c r="BD233" s="73">
        <v>72.527000000000001</v>
      </c>
      <c r="BE233" s="73">
        <v>466000</v>
      </c>
      <c r="BF233" s="73">
        <v>46581</v>
      </c>
      <c r="BG233" s="73">
        <v>9545</v>
      </c>
      <c r="BH233" s="73">
        <v>16866</v>
      </c>
      <c r="BI233" s="73">
        <v>10616</v>
      </c>
      <c r="BJ233" s="73">
        <v>5085</v>
      </c>
      <c r="BK233" s="73">
        <v>7649.7934374758397</v>
      </c>
      <c r="BL233" s="73">
        <v>4101.9977355629298</v>
      </c>
      <c r="BM233" s="73">
        <v>1604.1690241056499</v>
      </c>
      <c r="BN233" s="73">
        <v>15921.163200000001</v>
      </c>
      <c r="BO233" s="73">
        <v>8537.2991999999995</v>
      </c>
      <c r="BP233" s="73">
        <v>3338.6831999999999</v>
      </c>
      <c r="BQ233" s="73">
        <v>547158</v>
      </c>
      <c r="BR233" s="73">
        <v>110207</v>
      </c>
      <c r="BS233" s="73">
        <v>0</v>
      </c>
      <c r="BT233" s="73">
        <v>3</v>
      </c>
      <c r="BU233" s="73">
        <v>1535</v>
      </c>
      <c r="BV233" s="73">
        <v>24</v>
      </c>
      <c r="BW233" s="73">
        <v>0</v>
      </c>
      <c r="BX233" s="73">
        <v>130270</v>
      </c>
      <c r="BY233" s="75">
        <v>0.11285255199999999</v>
      </c>
      <c r="BZ233" s="75">
        <v>0.10392003900000001</v>
      </c>
      <c r="CA233" s="72">
        <v>116262</v>
      </c>
      <c r="CG233" s="76"/>
      <c r="CH233" s="77"/>
      <c r="CI233" s="78"/>
      <c r="CJ233" s="79"/>
      <c r="CO233" s="77"/>
    </row>
    <row r="234" spans="1:93" s="72" customFormat="1" x14ac:dyDescent="0.3">
      <c r="A234" s="72">
        <v>610</v>
      </c>
      <c r="B234" s="72">
        <v>8</v>
      </c>
      <c r="D234" s="72" t="s">
        <v>269</v>
      </c>
      <c r="E234" s="73">
        <v>25220</v>
      </c>
      <c r="F234" s="73">
        <v>486.5</v>
      </c>
      <c r="G234" s="73">
        <v>5100</v>
      </c>
      <c r="H234" s="73">
        <v>1688</v>
      </c>
      <c r="I234" s="73">
        <v>3360</v>
      </c>
      <c r="J234" s="73">
        <v>2191.5</v>
      </c>
      <c r="K234" s="73">
        <v>436</v>
      </c>
      <c r="L234" s="73">
        <v>2103</v>
      </c>
      <c r="M234" s="73">
        <v>3516</v>
      </c>
      <c r="N234" s="73">
        <v>11329</v>
      </c>
      <c r="O234" s="73">
        <v>24740</v>
      </c>
      <c r="P234" s="73">
        <v>9330</v>
      </c>
      <c r="Q234" s="73">
        <v>268</v>
      </c>
      <c r="R234" s="73">
        <v>1283</v>
      </c>
      <c r="S234" s="73">
        <v>1988.65</v>
      </c>
      <c r="T234" s="73">
        <v>118</v>
      </c>
      <c r="U234" s="73">
        <v>0</v>
      </c>
      <c r="V234" s="73">
        <v>118</v>
      </c>
      <c r="W234" s="73">
        <v>161.59</v>
      </c>
      <c r="X234" s="73">
        <v>8.4</v>
      </c>
      <c r="Y234" s="73">
        <v>11685</v>
      </c>
      <c r="Z234" s="73">
        <v>16709.55</v>
      </c>
      <c r="AA234" s="73">
        <v>0</v>
      </c>
      <c r="AB234" s="73">
        <v>0</v>
      </c>
      <c r="AC234" s="73">
        <v>0</v>
      </c>
      <c r="AD234" s="73">
        <v>18824.535</v>
      </c>
      <c r="AE234" s="73">
        <v>0</v>
      </c>
      <c r="AF234" s="73">
        <v>1148.55</v>
      </c>
      <c r="AG234" s="73">
        <v>54269.803711634602</v>
      </c>
      <c r="AH234" s="73">
        <v>1.68</v>
      </c>
      <c r="AI234" s="73">
        <v>2353</v>
      </c>
      <c r="AJ234" s="73">
        <v>1</v>
      </c>
      <c r="AK234" s="73">
        <v>0</v>
      </c>
      <c r="AL234" s="73">
        <v>1430</v>
      </c>
      <c r="AM234" s="73">
        <v>0</v>
      </c>
      <c r="AN234" s="73">
        <v>47</v>
      </c>
      <c r="AO234" s="73"/>
      <c r="AP234" s="73">
        <v>692</v>
      </c>
      <c r="AQ234" s="73">
        <v>1</v>
      </c>
      <c r="AR234" s="73">
        <v>549.13699999999994</v>
      </c>
      <c r="AS234" s="74">
        <v>117</v>
      </c>
      <c r="AT234" s="73">
        <v>92</v>
      </c>
      <c r="AU234" s="73">
        <v>6466.6</v>
      </c>
      <c r="AV234" s="73">
        <v>1690.31</v>
      </c>
      <c r="AW234" s="73">
        <v>348.87986582809202</v>
      </c>
      <c r="AX234" s="73">
        <v>324</v>
      </c>
      <c r="AY234" s="73">
        <v>146</v>
      </c>
      <c r="AZ234" s="73">
        <v>136.333333333333</v>
      </c>
      <c r="BA234" s="73">
        <v>1667</v>
      </c>
      <c r="BB234" s="73">
        <v>779</v>
      </c>
      <c r="BC234" s="73">
        <v>4358.4062015503896</v>
      </c>
      <c r="BD234" s="73">
        <v>1.0669999999999999</v>
      </c>
      <c r="BE234" s="73">
        <v>20120</v>
      </c>
      <c r="BF234" s="73">
        <v>2691</v>
      </c>
      <c r="BG234" s="73">
        <v>721</v>
      </c>
      <c r="BH234" s="73">
        <v>525</v>
      </c>
      <c r="BI234" s="73">
        <v>565</v>
      </c>
      <c r="BJ234" s="73">
        <v>365</v>
      </c>
      <c r="BK234" s="73">
        <v>302.32759948652102</v>
      </c>
      <c r="BL234" s="73">
        <v>211.179204107831</v>
      </c>
      <c r="BM234" s="73">
        <v>93.023876765083401</v>
      </c>
      <c r="BN234" s="73">
        <v>776.50040000000001</v>
      </c>
      <c r="BO234" s="73">
        <v>542.39419999999996</v>
      </c>
      <c r="BP234" s="73">
        <v>238.92320000000001</v>
      </c>
      <c r="BQ234" s="73">
        <v>220816</v>
      </c>
      <c r="BR234" s="73">
        <v>5437</v>
      </c>
      <c r="BS234" s="73">
        <v>0</v>
      </c>
      <c r="BT234" s="73">
        <v>1</v>
      </c>
      <c r="BU234" s="73">
        <v>113</v>
      </c>
      <c r="BV234" s="73">
        <v>5</v>
      </c>
      <c r="BW234" s="73">
        <v>0</v>
      </c>
      <c r="BX234" s="73">
        <v>3255</v>
      </c>
      <c r="BY234" s="75">
        <v>6.9931099999999999E-4</v>
      </c>
      <c r="BZ234" s="75">
        <v>1.142985E-3</v>
      </c>
      <c r="CA234" s="72">
        <v>0</v>
      </c>
      <c r="CG234" s="76"/>
      <c r="CH234" s="77"/>
      <c r="CI234" s="78"/>
      <c r="CJ234" s="79"/>
      <c r="CO234" s="77"/>
    </row>
    <row r="235" spans="1:93" s="72" customFormat="1" x14ac:dyDescent="0.3">
      <c r="A235" s="72">
        <v>1525</v>
      </c>
      <c r="B235" s="72">
        <v>8</v>
      </c>
      <c r="D235" s="72" t="s">
        <v>286</v>
      </c>
      <c r="E235" s="73">
        <v>37440</v>
      </c>
      <c r="F235" s="73">
        <v>556.5</v>
      </c>
      <c r="G235" s="73">
        <v>7310</v>
      </c>
      <c r="H235" s="73">
        <v>2415</v>
      </c>
      <c r="I235" s="73">
        <v>3907</v>
      </c>
      <c r="J235" s="73">
        <v>2255.3000000000002</v>
      </c>
      <c r="K235" s="73">
        <v>277</v>
      </c>
      <c r="L235" s="73">
        <v>1476</v>
      </c>
      <c r="M235" s="73">
        <v>4871</v>
      </c>
      <c r="N235" s="73">
        <v>16406</v>
      </c>
      <c r="O235" s="73">
        <v>34970</v>
      </c>
      <c r="P235" s="73">
        <v>13380</v>
      </c>
      <c r="Q235" s="73">
        <v>1692.8</v>
      </c>
      <c r="R235" s="73">
        <v>2833</v>
      </c>
      <c r="S235" s="73">
        <v>3031.31</v>
      </c>
      <c r="T235" s="73">
        <v>516</v>
      </c>
      <c r="U235" s="73">
        <v>0</v>
      </c>
      <c r="V235" s="73">
        <v>217</v>
      </c>
      <c r="W235" s="73">
        <v>201.76</v>
      </c>
      <c r="X235" s="73">
        <v>25.3</v>
      </c>
      <c r="Y235" s="73">
        <v>16517</v>
      </c>
      <c r="Z235" s="73">
        <v>17177.68</v>
      </c>
      <c r="AA235" s="73">
        <v>0</v>
      </c>
      <c r="AB235" s="73">
        <v>0</v>
      </c>
      <c r="AC235" s="73">
        <v>0</v>
      </c>
      <c r="AD235" s="73">
        <v>23239.419000000002</v>
      </c>
      <c r="AE235" s="73">
        <v>0</v>
      </c>
      <c r="AF235" s="73">
        <v>3051.64</v>
      </c>
      <c r="AG235" s="73">
        <v>51364.907494774598</v>
      </c>
      <c r="AH235" s="73">
        <v>7.7</v>
      </c>
      <c r="AI235" s="73">
        <v>4194</v>
      </c>
      <c r="AJ235" s="73">
        <v>1</v>
      </c>
      <c r="AK235" s="73">
        <v>0</v>
      </c>
      <c r="AL235" s="73">
        <v>1155</v>
      </c>
      <c r="AM235" s="73">
        <v>0</v>
      </c>
      <c r="AN235" s="73">
        <v>34</v>
      </c>
      <c r="AO235" s="73"/>
      <c r="AP235" s="73">
        <v>1073</v>
      </c>
      <c r="AQ235" s="73">
        <v>7</v>
      </c>
      <c r="AR235" s="73">
        <v>430.065</v>
      </c>
      <c r="AS235" s="74">
        <v>48</v>
      </c>
      <c r="AT235" s="73">
        <v>51</v>
      </c>
      <c r="AU235" s="73">
        <v>13331.64</v>
      </c>
      <c r="AV235" s="73">
        <v>3578.13</v>
      </c>
      <c r="AW235" s="73">
        <v>261.89619004450299</v>
      </c>
      <c r="AX235" s="73">
        <v>447</v>
      </c>
      <c r="AY235" s="73">
        <v>84</v>
      </c>
      <c r="AZ235" s="73">
        <v>49.6666666666667</v>
      </c>
      <c r="BA235" s="73">
        <v>1199</v>
      </c>
      <c r="BB235" s="73">
        <v>319</v>
      </c>
      <c r="BC235" s="73">
        <v>4694.1987318205101</v>
      </c>
      <c r="BD235" s="73">
        <v>0.193</v>
      </c>
      <c r="BE235" s="73">
        <v>30130</v>
      </c>
      <c r="BF235" s="73">
        <v>3973</v>
      </c>
      <c r="BG235" s="73">
        <v>922</v>
      </c>
      <c r="BH235" s="73">
        <v>788</v>
      </c>
      <c r="BI235" s="73">
        <v>730</v>
      </c>
      <c r="BJ235" s="73">
        <v>429</v>
      </c>
      <c r="BK235" s="73">
        <v>324.97511654658803</v>
      </c>
      <c r="BL235" s="73">
        <v>211.09728158866599</v>
      </c>
      <c r="BM235" s="73">
        <v>86.159369134830797</v>
      </c>
      <c r="BN235" s="73">
        <v>717.80799999999999</v>
      </c>
      <c r="BO235" s="73">
        <v>466.27359999999999</v>
      </c>
      <c r="BP235" s="73">
        <v>190.30959999999999</v>
      </c>
      <c r="BQ235" s="73">
        <v>46485</v>
      </c>
      <c r="BR235" s="73">
        <v>7545</v>
      </c>
      <c r="BS235" s="73">
        <v>0</v>
      </c>
      <c r="BT235" s="73">
        <v>2</v>
      </c>
      <c r="BU235" s="73">
        <v>194</v>
      </c>
      <c r="BV235" s="73">
        <v>23</v>
      </c>
      <c r="BW235" s="73">
        <v>0</v>
      </c>
      <c r="BX235" s="73">
        <v>1524</v>
      </c>
      <c r="BY235" s="75">
        <v>3.3695699999999998E-4</v>
      </c>
      <c r="BZ235" s="75">
        <v>3.8505499999999998E-4</v>
      </c>
      <c r="CA235" s="72">
        <v>0</v>
      </c>
      <c r="CG235" s="76"/>
      <c r="CH235" s="77"/>
      <c r="CI235" s="78"/>
      <c r="CJ235" s="79"/>
      <c r="CO235" s="77"/>
    </row>
    <row r="236" spans="1:93" s="72" customFormat="1" x14ac:dyDescent="0.3">
      <c r="A236" s="72">
        <v>622</v>
      </c>
      <c r="B236" s="72">
        <v>8</v>
      </c>
      <c r="D236" s="72" t="s">
        <v>311</v>
      </c>
      <c r="E236" s="73">
        <v>73397</v>
      </c>
      <c r="F236" s="73">
        <v>983.15</v>
      </c>
      <c r="G236" s="73">
        <v>15566</v>
      </c>
      <c r="H236" s="73">
        <v>4985</v>
      </c>
      <c r="I236" s="73">
        <v>12505</v>
      </c>
      <c r="J236" s="73">
        <v>8912.9</v>
      </c>
      <c r="K236" s="73">
        <v>2330</v>
      </c>
      <c r="L236" s="73">
        <v>5774</v>
      </c>
      <c r="M236" s="73">
        <v>13897</v>
      </c>
      <c r="N236" s="73">
        <v>35905</v>
      </c>
      <c r="O236" s="73">
        <v>73850</v>
      </c>
      <c r="P236" s="73">
        <v>52590</v>
      </c>
      <c r="Q236" s="73">
        <v>3112</v>
      </c>
      <c r="R236" s="73">
        <v>2336</v>
      </c>
      <c r="S236" s="73">
        <v>3153.6</v>
      </c>
      <c r="T236" s="73">
        <v>334</v>
      </c>
      <c r="U236" s="73">
        <v>0</v>
      </c>
      <c r="V236" s="73">
        <v>247</v>
      </c>
      <c r="W236" s="73">
        <v>326.64999999999998</v>
      </c>
      <c r="X236" s="73">
        <v>15.72</v>
      </c>
      <c r="Y236" s="73">
        <v>35921</v>
      </c>
      <c r="Z236" s="73">
        <v>49930.19</v>
      </c>
      <c r="AA236" s="73">
        <v>0</v>
      </c>
      <c r="AB236" s="73">
        <v>0</v>
      </c>
      <c r="AC236" s="73">
        <v>0</v>
      </c>
      <c r="AD236" s="73">
        <v>100650.64200000001</v>
      </c>
      <c r="AE236" s="73">
        <v>0</v>
      </c>
      <c r="AF236" s="73">
        <v>2155.9499999999998</v>
      </c>
      <c r="AG236" s="73">
        <v>150113.358707865</v>
      </c>
      <c r="AH236" s="73">
        <v>1.31</v>
      </c>
      <c r="AI236" s="73">
        <v>6147</v>
      </c>
      <c r="AJ236" s="73">
        <v>1</v>
      </c>
      <c r="AK236" s="73">
        <v>0</v>
      </c>
      <c r="AL236" s="73">
        <v>11470</v>
      </c>
      <c r="AM236" s="73">
        <v>0</v>
      </c>
      <c r="AN236" s="73">
        <v>45</v>
      </c>
      <c r="AO236" s="73"/>
      <c r="AP236" s="73">
        <v>3425</v>
      </c>
      <c r="AQ236" s="73">
        <v>1</v>
      </c>
      <c r="AR236" s="73">
        <v>2867.424</v>
      </c>
      <c r="AS236" s="74">
        <v>377</v>
      </c>
      <c r="AT236" s="73">
        <v>415</v>
      </c>
      <c r="AU236" s="73">
        <v>20830.2</v>
      </c>
      <c r="AV236" s="73">
        <v>4634.67</v>
      </c>
      <c r="AW236" s="73">
        <v>505.29371569839299</v>
      </c>
      <c r="AX236" s="73">
        <v>1355</v>
      </c>
      <c r="AY236" s="73">
        <v>757.33333333333303</v>
      </c>
      <c r="AZ236" s="73">
        <v>690.33333333333303</v>
      </c>
      <c r="BA236" s="73">
        <v>3444</v>
      </c>
      <c r="BB236" s="73">
        <v>1005</v>
      </c>
      <c r="BC236" s="73">
        <v>12508.752961714799</v>
      </c>
      <c r="BD236" s="73">
        <v>6.7430000000000003</v>
      </c>
      <c r="BE236" s="73">
        <v>57831</v>
      </c>
      <c r="BF236" s="73">
        <v>8451</v>
      </c>
      <c r="BG236" s="73">
        <v>2130</v>
      </c>
      <c r="BH236" s="73">
        <v>2261</v>
      </c>
      <c r="BI236" s="73">
        <v>1962</v>
      </c>
      <c r="BJ236" s="73">
        <v>1183</v>
      </c>
      <c r="BK236" s="73">
        <v>1355.0109100526199</v>
      </c>
      <c r="BL236" s="73">
        <v>873.64830878873101</v>
      </c>
      <c r="BM236" s="73">
        <v>395.015083099023</v>
      </c>
      <c r="BN236" s="73">
        <v>2869.2094000000002</v>
      </c>
      <c r="BO236" s="73">
        <v>1849.9333999999999</v>
      </c>
      <c r="BP236" s="73">
        <v>836.43679999999995</v>
      </c>
      <c r="BQ236" s="73">
        <v>45549</v>
      </c>
      <c r="BR236" s="73">
        <v>14056</v>
      </c>
      <c r="BS236" s="73">
        <v>0</v>
      </c>
      <c r="BT236" s="73">
        <v>1</v>
      </c>
      <c r="BU236" s="73">
        <v>235</v>
      </c>
      <c r="BV236" s="73">
        <v>12</v>
      </c>
      <c r="BW236" s="73">
        <v>10</v>
      </c>
      <c r="BX236" s="73">
        <v>6938</v>
      </c>
      <c r="BY236" s="75">
        <v>3.1864559999999998E-3</v>
      </c>
      <c r="BZ236" s="75">
        <v>1.1512477E-2</v>
      </c>
      <c r="CA236" s="72">
        <v>6540</v>
      </c>
      <c r="CG236" s="76"/>
      <c r="CH236" s="77"/>
      <c r="CI236" s="78"/>
      <c r="CJ236" s="79"/>
      <c r="CO236" s="77"/>
    </row>
    <row r="237" spans="1:93" s="72" customFormat="1" x14ac:dyDescent="0.3">
      <c r="A237" s="72">
        <v>626</v>
      </c>
      <c r="B237" s="72">
        <v>8</v>
      </c>
      <c r="D237" s="72" t="s">
        <v>315</v>
      </c>
      <c r="E237" s="73">
        <v>25596</v>
      </c>
      <c r="F237" s="73">
        <v>212.8</v>
      </c>
      <c r="G237" s="73">
        <v>5976</v>
      </c>
      <c r="H237" s="73">
        <v>1975</v>
      </c>
      <c r="I237" s="73">
        <v>2689</v>
      </c>
      <c r="J237" s="73">
        <v>1532.5</v>
      </c>
      <c r="K237" s="73">
        <v>297.33333333333297</v>
      </c>
      <c r="L237" s="73">
        <v>1071.3333333333301</v>
      </c>
      <c r="M237" s="73">
        <v>3776</v>
      </c>
      <c r="N237" s="73">
        <v>11561</v>
      </c>
      <c r="O237" s="73">
        <v>20240</v>
      </c>
      <c r="P237" s="73">
        <v>4900</v>
      </c>
      <c r="Q237" s="73">
        <v>0</v>
      </c>
      <c r="R237" s="73">
        <v>1110</v>
      </c>
      <c r="S237" s="73">
        <v>1143.3</v>
      </c>
      <c r="T237" s="73">
        <v>46</v>
      </c>
      <c r="U237" s="73">
        <v>0</v>
      </c>
      <c r="V237" s="73">
        <v>104</v>
      </c>
      <c r="W237" s="73">
        <v>106.05</v>
      </c>
      <c r="X237" s="73">
        <v>3.03</v>
      </c>
      <c r="Y237" s="73">
        <v>11565</v>
      </c>
      <c r="Z237" s="73">
        <v>12143.25</v>
      </c>
      <c r="AA237" s="73">
        <v>0</v>
      </c>
      <c r="AB237" s="73">
        <v>0</v>
      </c>
      <c r="AC237" s="73">
        <v>0</v>
      </c>
      <c r="AD237" s="73">
        <v>21534.03</v>
      </c>
      <c r="AE237" s="73">
        <v>0</v>
      </c>
      <c r="AF237" s="73">
        <v>1115.49</v>
      </c>
      <c r="AG237" s="73">
        <v>32863.625501730101</v>
      </c>
      <c r="AH237" s="73">
        <v>1.01</v>
      </c>
      <c r="AI237" s="73">
        <v>2825</v>
      </c>
      <c r="AJ237" s="73">
        <v>1</v>
      </c>
      <c r="AK237" s="73">
        <v>0</v>
      </c>
      <c r="AL237" s="73">
        <v>1210</v>
      </c>
      <c r="AM237" s="73">
        <v>0</v>
      </c>
      <c r="AN237" s="73">
        <v>3</v>
      </c>
      <c r="AO237" s="73"/>
      <c r="AP237" s="73">
        <v>859</v>
      </c>
      <c r="AQ237" s="73">
        <v>1</v>
      </c>
      <c r="AR237" s="73">
        <v>478.54399999999998</v>
      </c>
      <c r="AS237" s="74">
        <v>43</v>
      </c>
      <c r="AT237" s="73">
        <v>34</v>
      </c>
      <c r="AU237" s="73">
        <v>9990.25</v>
      </c>
      <c r="AV237" s="73">
        <v>2506.56</v>
      </c>
      <c r="AW237" s="73">
        <v>285.10504518663998</v>
      </c>
      <c r="AX237" s="73">
        <v>327</v>
      </c>
      <c r="AY237" s="73">
        <v>103</v>
      </c>
      <c r="AZ237" s="73">
        <v>83.6666666666667</v>
      </c>
      <c r="BA237" s="73">
        <v>774</v>
      </c>
      <c r="BB237" s="73">
        <v>208</v>
      </c>
      <c r="BC237" s="73">
        <v>3837.0593006005001</v>
      </c>
      <c r="BD237" s="73">
        <v>0.35299999999999998</v>
      </c>
      <c r="BE237" s="73">
        <v>19620</v>
      </c>
      <c r="BF237" s="73">
        <v>3125</v>
      </c>
      <c r="BG237" s="73">
        <v>876</v>
      </c>
      <c r="BH237" s="73">
        <v>701</v>
      </c>
      <c r="BI237" s="73">
        <v>696</v>
      </c>
      <c r="BJ237" s="73">
        <v>390</v>
      </c>
      <c r="BK237" s="73">
        <v>262.37354085603101</v>
      </c>
      <c r="BL237" s="73">
        <v>173.85559878945099</v>
      </c>
      <c r="BM237" s="73">
        <v>84.145049718979706</v>
      </c>
      <c r="BN237" s="73">
        <v>537.17399999999998</v>
      </c>
      <c r="BO237" s="73">
        <v>355.94560000000001</v>
      </c>
      <c r="BP237" s="73">
        <v>172.27549999999999</v>
      </c>
      <c r="BQ237" s="73">
        <v>0</v>
      </c>
      <c r="BR237" s="73">
        <v>5438</v>
      </c>
      <c r="BS237" s="73">
        <v>0</v>
      </c>
      <c r="BT237" s="73">
        <v>1</v>
      </c>
      <c r="BU237" s="73">
        <v>101</v>
      </c>
      <c r="BV237" s="73">
        <v>3</v>
      </c>
      <c r="BW237" s="73">
        <v>0</v>
      </c>
      <c r="BX237" s="73">
        <v>891</v>
      </c>
      <c r="BY237" s="75">
        <v>2.69614E-4</v>
      </c>
      <c r="BZ237" s="75">
        <v>5.9376000000000003E-4</v>
      </c>
      <c r="CA237" s="72">
        <v>0</v>
      </c>
      <c r="CG237" s="76"/>
      <c r="CH237" s="77"/>
      <c r="CI237" s="78"/>
      <c r="CJ237" s="79"/>
      <c r="CO237" s="77"/>
    </row>
    <row r="238" spans="1:93" s="72" customFormat="1" x14ac:dyDescent="0.3">
      <c r="A238" s="72">
        <v>627</v>
      </c>
      <c r="B238" s="72">
        <v>8</v>
      </c>
      <c r="D238" s="72" t="s">
        <v>321</v>
      </c>
      <c r="E238" s="73">
        <v>29291</v>
      </c>
      <c r="F238" s="73">
        <v>568.4</v>
      </c>
      <c r="G238" s="73">
        <v>5748</v>
      </c>
      <c r="H238" s="73">
        <v>1757</v>
      </c>
      <c r="I238" s="73">
        <v>3181</v>
      </c>
      <c r="J238" s="73">
        <v>1897.4</v>
      </c>
      <c r="K238" s="73">
        <v>300</v>
      </c>
      <c r="L238" s="73">
        <v>1444</v>
      </c>
      <c r="M238" s="73">
        <v>3499</v>
      </c>
      <c r="N238" s="73">
        <v>12456</v>
      </c>
      <c r="O238" s="73">
        <v>27680</v>
      </c>
      <c r="P238" s="73">
        <v>8900</v>
      </c>
      <c r="Q238" s="73">
        <v>701.6</v>
      </c>
      <c r="R238" s="73">
        <v>2776</v>
      </c>
      <c r="S238" s="73">
        <v>3858.64</v>
      </c>
      <c r="T238" s="73">
        <v>163</v>
      </c>
      <c r="U238" s="73">
        <v>0</v>
      </c>
      <c r="V238" s="73">
        <v>191</v>
      </c>
      <c r="W238" s="73">
        <v>196</v>
      </c>
      <c r="X238" s="73">
        <v>70.89</v>
      </c>
      <c r="Y238" s="73">
        <v>12836</v>
      </c>
      <c r="Z238" s="73">
        <v>17970.400000000001</v>
      </c>
      <c r="AA238" s="73">
        <v>0</v>
      </c>
      <c r="AB238" s="73">
        <v>0</v>
      </c>
      <c r="AC238" s="73">
        <v>0</v>
      </c>
      <c r="AD238" s="73">
        <v>20242.371999999999</v>
      </c>
      <c r="AE238" s="73">
        <v>0</v>
      </c>
      <c r="AF238" s="73">
        <v>5009.5600000000004</v>
      </c>
      <c r="AG238" s="73">
        <v>139640.033752977</v>
      </c>
      <c r="AH238" s="73">
        <v>4.17</v>
      </c>
      <c r="AI238" s="73">
        <v>3108</v>
      </c>
      <c r="AJ238" s="73">
        <v>1</v>
      </c>
      <c r="AK238" s="73">
        <v>0</v>
      </c>
      <c r="AL238" s="73">
        <v>1870</v>
      </c>
      <c r="AM238" s="73">
        <v>0</v>
      </c>
      <c r="AN238" s="73">
        <v>5</v>
      </c>
      <c r="AO238" s="73"/>
      <c r="AP238" s="73">
        <v>743</v>
      </c>
      <c r="AQ238" s="73">
        <v>3</v>
      </c>
      <c r="AR238" s="73">
        <v>494.77699999999999</v>
      </c>
      <c r="AS238" s="74">
        <v>86</v>
      </c>
      <c r="AT238" s="73">
        <v>56</v>
      </c>
      <c r="AU238" s="73">
        <v>8895.7800000000007</v>
      </c>
      <c r="AV238" s="73">
        <v>2322.1999999999998</v>
      </c>
      <c r="AW238" s="73">
        <v>227.055992681877</v>
      </c>
      <c r="AX238" s="73">
        <v>283</v>
      </c>
      <c r="AY238" s="73">
        <v>100</v>
      </c>
      <c r="AZ238" s="73">
        <v>86</v>
      </c>
      <c r="BA238" s="73">
        <v>1144</v>
      </c>
      <c r="BB238" s="73">
        <v>403</v>
      </c>
      <c r="BC238" s="73">
        <v>4114.0221175307197</v>
      </c>
      <c r="BD238" s="73">
        <v>0.221</v>
      </c>
      <c r="BE238" s="73">
        <v>23543</v>
      </c>
      <c r="BF238" s="73">
        <v>3328</v>
      </c>
      <c r="BG238" s="73">
        <v>663</v>
      </c>
      <c r="BH238" s="73">
        <v>608</v>
      </c>
      <c r="BI238" s="73">
        <v>591</v>
      </c>
      <c r="BJ238" s="73">
        <v>343</v>
      </c>
      <c r="BK238" s="73">
        <v>294.159083826737</v>
      </c>
      <c r="BL238" s="73">
        <v>180.93000934870699</v>
      </c>
      <c r="BM238" s="73">
        <v>72.431131193518198</v>
      </c>
      <c r="BN238" s="73">
        <v>796.995</v>
      </c>
      <c r="BO238" s="73">
        <v>490.21199999999999</v>
      </c>
      <c r="BP238" s="73">
        <v>196.245</v>
      </c>
      <c r="BQ238" s="73">
        <v>21170</v>
      </c>
      <c r="BR238" s="73">
        <v>6263</v>
      </c>
      <c r="BS238" s="73">
        <v>116.2</v>
      </c>
      <c r="BT238" s="73">
        <v>1</v>
      </c>
      <c r="BU238" s="73">
        <v>140</v>
      </c>
      <c r="BV238" s="73">
        <v>51</v>
      </c>
      <c r="BW238" s="73">
        <v>0</v>
      </c>
      <c r="BX238" s="73">
        <v>1491</v>
      </c>
      <c r="BY238" s="75">
        <v>1.8527100000000001E-4</v>
      </c>
      <c r="BZ238" s="75">
        <v>7.0727699999999997E-4</v>
      </c>
      <c r="CA238" s="72">
        <v>0</v>
      </c>
      <c r="CG238" s="76"/>
      <c r="CH238" s="77"/>
      <c r="CI238" s="78"/>
      <c r="CJ238" s="79"/>
      <c r="CO238" s="77"/>
    </row>
    <row r="239" spans="1:93" s="72" customFormat="1" x14ac:dyDescent="0.3">
      <c r="A239" s="72">
        <v>629</v>
      </c>
      <c r="B239" s="72">
        <v>8</v>
      </c>
      <c r="D239" s="72" t="s">
        <v>323</v>
      </c>
      <c r="E239" s="73">
        <v>26305</v>
      </c>
      <c r="F239" s="73">
        <v>399.7</v>
      </c>
      <c r="G239" s="73">
        <v>6746</v>
      </c>
      <c r="H239" s="73">
        <v>2384</v>
      </c>
      <c r="I239" s="73">
        <v>2737</v>
      </c>
      <c r="J239" s="73">
        <v>1495.8</v>
      </c>
      <c r="K239" s="73">
        <v>352.66666666666703</v>
      </c>
      <c r="L239" s="73">
        <v>1032.6666666666699</v>
      </c>
      <c r="M239" s="73">
        <v>4050</v>
      </c>
      <c r="N239" s="73">
        <v>11954</v>
      </c>
      <c r="O239" s="73">
        <v>20470</v>
      </c>
      <c r="P239" s="73">
        <v>4800</v>
      </c>
      <c r="Q239" s="73">
        <v>1509.6</v>
      </c>
      <c r="R239" s="73">
        <v>5127</v>
      </c>
      <c r="S239" s="73">
        <v>5127</v>
      </c>
      <c r="T239" s="73">
        <v>175</v>
      </c>
      <c r="U239" s="73">
        <v>939</v>
      </c>
      <c r="V239" s="73">
        <v>149</v>
      </c>
      <c r="W239" s="73">
        <v>133</v>
      </c>
      <c r="X239" s="73">
        <v>16</v>
      </c>
      <c r="Y239" s="73">
        <v>12412</v>
      </c>
      <c r="Z239" s="73">
        <v>12412</v>
      </c>
      <c r="AA239" s="73">
        <v>0</v>
      </c>
      <c r="AB239" s="73">
        <v>0</v>
      </c>
      <c r="AC239" s="73">
        <v>0</v>
      </c>
      <c r="AD239" s="73">
        <v>17960.164000000001</v>
      </c>
      <c r="AE239" s="73">
        <v>0</v>
      </c>
      <c r="AF239" s="73">
        <v>2895</v>
      </c>
      <c r="AG239" s="73">
        <v>14363.065824217299</v>
      </c>
      <c r="AH239" s="73">
        <v>2</v>
      </c>
      <c r="AI239" s="73">
        <v>3392</v>
      </c>
      <c r="AJ239" s="73">
        <v>1</v>
      </c>
      <c r="AK239" s="73">
        <v>0</v>
      </c>
      <c r="AL239" s="73">
        <v>1040</v>
      </c>
      <c r="AM239" s="73">
        <v>0</v>
      </c>
      <c r="AN239" s="73">
        <v>9</v>
      </c>
      <c r="AO239" s="73"/>
      <c r="AP239" s="73">
        <v>886</v>
      </c>
      <c r="AQ239" s="73">
        <v>2</v>
      </c>
      <c r="AR239" s="73">
        <v>557.9</v>
      </c>
      <c r="AS239" s="74">
        <v>24</v>
      </c>
      <c r="AT239" s="73">
        <v>20</v>
      </c>
      <c r="AU239" s="73">
        <v>11183.13</v>
      </c>
      <c r="AV239" s="73">
        <v>2898.36</v>
      </c>
      <c r="AW239" s="73">
        <v>150.816138788318</v>
      </c>
      <c r="AX239" s="73">
        <v>386</v>
      </c>
      <c r="AY239" s="73">
        <v>112</v>
      </c>
      <c r="AZ239" s="73">
        <v>107.666666666667</v>
      </c>
      <c r="BA239" s="73">
        <v>680</v>
      </c>
      <c r="BB239" s="73">
        <v>166</v>
      </c>
      <c r="BC239" s="73">
        <v>3738.0377475105902</v>
      </c>
      <c r="BD239" s="73">
        <v>0.58899999999999997</v>
      </c>
      <c r="BE239" s="73">
        <v>19559</v>
      </c>
      <c r="BF239" s="73">
        <v>3239</v>
      </c>
      <c r="BG239" s="73">
        <v>1123</v>
      </c>
      <c r="BH239" s="73">
        <v>773</v>
      </c>
      <c r="BI239" s="73">
        <v>791</v>
      </c>
      <c r="BJ239" s="73">
        <v>547</v>
      </c>
      <c r="BK239" s="73">
        <v>252.11195617144699</v>
      </c>
      <c r="BL239" s="73">
        <v>192.09677731227799</v>
      </c>
      <c r="BM239" s="73">
        <v>96.168901063486999</v>
      </c>
      <c r="BN239" s="73">
        <v>200.4136</v>
      </c>
      <c r="BO239" s="73">
        <v>152.70519999999999</v>
      </c>
      <c r="BP239" s="73">
        <v>76.448400000000007</v>
      </c>
      <c r="BQ239" s="73">
        <v>18034</v>
      </c>
      <c r="BR239" s="73">
        <v>5579</v>
      </c>
      <c r="BS239" s="73">
        <v>0</v>
      </c>
      <c r="BT239" s="73">
        <v>1</v>
      </c>
      <c r="BU239" s="73">
        <v>133</v>
      </c>
      <c r="BV239" s="73">
        <v>16</v>
      </c>
      <c r="BW239" s="73">
        <v>0</v>
      </c>
      <c r="BX239" s="73">
        <v>1617</v>
      </c>
      <c r="BY239" s="75">
        <v>7.3021800000000003E-4</v>
      </c>
      <c r="BZ239" s="75">
        <v>4.3625000000000001E-4</v>
      </c>
      <c r="CA239" s="72">
        <v>0</v>
      </c>
      <c r="CG239" s="76"/>
      <c r="CH239" s="77"/>
      <c r="CI239" s="78"/>
      <c r="CJ239" s="79"/>
      <c r="CO239" s="77"/>
    </row>
    <row r="240" spans="1:93" s="72" customFormat="1" x14ac:dyDescent="0.3">
      <c r="A240" s="72">
        <v>1783</v>
      </c>
      <c r="B240" s="72">
        <v>8</v>
      </c>
      <c r="D240" s="72" t="s">
        <v>333</v>
      </c>
      <c r="E240" s="73">
        <v>110375</v>
      </c>
      <c r="F240" s="73">
        <v>3049.2</v>
      </c>
      <c r="G240" s="73">
        <v>21403</v>
      </c>
      <c r="H240" s="73">
        <v>6950</v>
      </c>
      <c r="I240" s="73">
        <v>12219</v>
      </c>
      <c r="J240" s="73">
        <v>7570.2</v>
      </c>
      <c r="K240" s="73">
        <v>1143.6666666666699</v>
      </c>
      <c r="L240" s="73">
        <v>5029.6666666666697</v>
      </c>
      <c r="M240" s="73">
        <v>14385</v>
      </c>
      <c r="N240" s="73">
        <v>47862</v>
      </c>
      <c r="O240" s="73">
        <v>111540</v>
      </c>
      <c r="P240" s="73">
        <v>98400</v>
      </c>
      <c r="Q240" s="73">
        <v>3372</v>
      </c>
      <c r="R240" s="73">
        <v>8088</v>
      </c>
      <c r="S240" s="73">
        <v>8896.7999999999993</v>
      </c>
      <c r="T240" s="73">
        <v>233</v>
      </c>
      <c r="U240" s="73">
        <v>753</v>
      </c>
      <c r="V240" s="73">
        <v>784</v>
      </c>
      <c r="W240" s="73">
        <v>723.6</v>
      </c>
      <c r="X240" s="73">
        <v>128.80000000000001</v>
      </c>
      <c r="Y240" s="73">
        <v>46488</v>
      </c>
      <c r="Z240" s="73">
        <v>50207.040000000001</v>
      </c>
      <c r="AA240" s="73">
        <v>0</v>
      </c>
      <c r="AB240" s="73">
        <v>0</v>
      </c>
      <c r="AC240" s="73">
        <v>0</v>
      </c>
      <c r="AD240" s="73">
        <v>66756.767999999996</v>
      </c>
      <c r="AE240" s="73">
        <v>0</v>
      </c>
      <c r="AF240" s="73">
        <v>6403.1</v>
      </c>
      <c r="AG240" s="73">
        <v>112366.021211393</v>
      </c>
      <c r="AH240" s="73">
        <v>5.6</v>
      </c>
      <c r="AI240" s="73">
        <v>14970</v>
      </c>
      <c r="AJ240" s="73">
        <v>1</v>
      </c>
      <c r="AK240" s="73">
        <v>0</v>
      </c>
      <c r="AL240" s="73">
        <v>4950</v>
      </c>
      <c r="AM240" s="73">
        <v>0</v>
      </c>
      <c r="AN240" s="73">
        <v>91</v>
      </c>
      <c r="AO240" s="73"/>
      <c r="AP240" s="73">
        <v>2956</v>
      </c>
      <c r="AQ240" s="73">
        <v>5</v>
      </c>
      <c r="AR240" s="73">
        <v>2054.5439999999999</v>
      </c>
      <c r="AS240" s="74">
        <v>486</v>
      </c>
      <c r="AT240" s="73">
        <v>259</v>
      </c>
      <c r="AU240" s="73">
        <v>33067.54</v>
      </c>
      <c r="AV240" s="73">
        <v>9164.9</v>
      </c>
      <c r="AW240" s="73">
        <v>815.180519596865</v>
      </c>
      <c r="AX240" s="73">
        <v>1180</v>
      </c>
      <c r="AY240" s="73">
        <v>421.33333333333297</v>
      </c>
      <c r="AZ240" s="73">
        <v>319</v>
      </c>
      <c r="BA240" s="73">
        <v>3886</v>
      </c>
      <c r="BB240" s="73">
        <v>1164</v>
      </c>
      <c r="BC240" s="73">
        <v>15029.936005451</v>
      </c>
      <c r="BD240" s="73">
        <v>1.361</v>
      </c>
      <c r="BE240" s="73">
        <v>88972</v>
      </c>
      <c r="BF240" s="73">
        <v>12061</v>
      </c>
      <c r="BG240" s="73">
        <v>2392</v>
      </c>
      <c r="BH240" s="73">
        <v>2129</v>
      </c>
      <c r="BI240" s="73">
        <v>2066</v>
      </c>
      <c r="BJ240" s="73">
        <v>1132</v>
      </c>
      <c r="BK240" s="73">
        <v>1179.7904620547199</v>
      </c>
      <c r="BL240" s="73">
        <v>743.04815436241597</v>
      </c>
      <c r="BM240" s="73">
        <v>265.92102478058899</v>
      </c>
      <c r="BN240" s="73">
        <v>3006.6750000000002</v>
      </c>
      <c r="BO240" s="73">
        <v>1893.645</v>
      </c>
      <c r="BP240" s="73">
        <v>677.69500000000005</v>
      </c>
      <c r="BQ240" s="73">
        <v>256723</v>
      </c>
      <c r="BR240" s="73">
        <v>22332</v>
      </c>
      <c r="BS240" s="73">
        <v>0</v>
      </c>
      <c r="BT240" s="73">
        <v>1</v>
      </c>
      <c r="BU240" s="73">
        <v>670</v>
      </c>
      <c r="BV240" s="73">
        <v>115</v>
      </c>
      <c r="BW240" s="73">
        <v>5</v>
      </c>
      <c r="BX240" s="73">
        <v>4323</v>
      </c>
      <c r="BY240" s="75">
        <v>1.1044729999999999E-3</v>
      </c>
      <c r="BZ240" s="75">
        <v>1.0410599999999999E-3</v>
      </c>
      <c r="CA240" s="72">
        <v>1048</v>
      </c>
      <c r="CG240" s="76"/>
      <c r="CH240" s="77"/>
      <c r="CI240" s="78"/>
      <c r="CJ240" s="79"/>
      <c r="CO240" s="77"/>
    </row>
    <row r="241" spans="1:93" s="72" customFormat="1" x14ac:dyDescent="0.3">
      <c r="A241" s="72">
        <v>614</v>
      </c>
      <c r="B241" s="72">
        <v>8</v>
      </c>
      <c r="D241" s="72" t="s">
        <v>335</v>
      </c>
      <c r="E241" s="73">
        <v>14731</v>
      </c>
      <c r="F241" s="73">
        <v>183.75</v>
      </c>
      <c r="G241" s="73">
        <v>3940</v>
      </c>
      <c r="H241" s="73">
        <v>1261</v>
      </c>
      <c r="I241" s="73">
        <v>1577</v>
      </c>
      <c r="J241" s="73">
        <v>856.6</v>
      </c>
      <c r="K241" s="73">
        <v>116.333333333333</v>
      </c>
      <c r="L241" s="73">
        <v>562.33333333333303</v>
      </c>
      <c r="M241" s="73">
        <v>2082</v>
      </c>
      <c r="N241" s="73">
        <v>6779</v>
      </c>
      <c r="O241" s="73">
        <v>11770</v>
      </c>
      <c r="P241" s="73">
        <v>880</v>
      </c>
      <c r="Q241" s="73">
        <v>0</v>
      </c>
      <c r="R241" s="73">
        <v>5320</v>
      </c>
      <c r="S241" s="73">
        <v>5852</v>
      </c>
      <c r="T241" s="73">
        <v>520</v>
      </c>
      <c r="U241" s="73">
        <v>3909</v>
      </c>
      <c r="V241" s="73">
        <v>113</v>
      </c>
      <c r="W241" s="73">
        <v>81.62</v>
      </c>
      <c r="X241" s="73">
        <v>38.5</v>
      </c>
      <c r="Y241" s="73">
        <v>7204</v>
      </c>
      <c r="Z241" s="73">
        <v>7636.24</v>
      </c>
      <c r="AA241" s="73">
        <v>0</v>
      </c>
      <c r="AB241" s="73">
        <v>0</v>
      </c>
      <c r="AC241" s="73">
        <v>0</v>
      </c>
      <c r="AD241" s="73">
        <v>4459.2759999999998</v>
      </c>
      <c r="AE241" s="73">
        <v>0</v>
      </c>
      <c r="AF241" s="73">
        <v>1966.8</v>
      </c>
      <c r="AG241" s="73">
        <v>6714.71267123288</v>
      </c>
      <c r="AH241" s="73">
        <v>6.6</v>
      </c>
      <c r="AI241" s="73">
        <v>1861</v>
      </c>
      <c r="AJ241" s="73">
        <v>1</v>
      </c>
      <c r="AK241" s="73">
        <v>0</v>
      </c>
      <c r="AL241" s="73">
        <v>320</v>
      </c>
      <c r="AM241" s="73">
        <v>0</v>
      </c>
      <c r="AN241" s="73">
        <v>3</v>
      </c>
      <c r="AO241" s="73"/>
      <c r="AP241" s="73">
        <v>388</v>
      </c>
      <c r="AQ241" s="73">
        <v>6</v>
      </c>
      <c r="AR241" s="73">
        <v>206.886</v>
      </c>
      <c r="AS241" s="74">
        <v>30</v>
      </c>
      <c r="AT241" s="73">
        <v>23</v>
      </c>
      <c r="AU241" s="73">
        <v>6267.92</v>
      </c>
      <c r="AV241" s="73">
        <v>1274.9100000000001</v>
      </c>
      <c r="AW241" s="73">
        <v>70.958455223880605</v>
      </c>
      <c r="AX241" s="73">
        <v>141</v>
      </c>
      <c r="AY241" s="73">
        <v>36.3333333333333</v>
      </c>
      <c r="AZ241" s="73">
        <v>23.6666666666667</v>
      </c>
      <c r="BA241" s="73">
        <v>446</v>
      </c>
      <c r="BB241" s="73">
        <v>122</v>
      </c>
      <c r="BC241" s="73">
        <v>2527.8984192533799</v>
      </c>
      <c r="BD241" s="73">
        <v>7.0999999999999994E-2</v>
      </c>
      <c r="BE241" s="73">
        <v>10791</v>
      </c>
      <c r="BF241" s="73">
        <v>2155</v>
      </c>
      <c r="BG241" s="73">
        <v>524</v>
      </c>
      <c r="BH241" s="73">
        <v>390</v>
      </c>
      <c r="BI241" s="73">
        <v>427</v>
      </c>
      <c r="BJ241" s="73">
        <v>305</v>
      </c>
      <c r="BK241" s="73">
        <v>155.17254303164901</v>
      </c>
      <c r="BL241" s="73">
        <v>101.189144919489</v>
      </c>
      <c r="BM241" s="73">
        <v>49.7027762354248</v>
      </c>
      <c r="BN241" s="73">
        <v>323.77050000000003</v>
      </c>
      <c r="BO241" s="73">
        <v>211.13310000000001</v>
      </c>
      <c r="BP241" s="73">
        <v>103.7058</v>
      </c>
      <c r="BQ241" s="73">
        <v>10426</v>
      </c>
      <c r="BR241" s="73">
        <v>2378</v>
      </c>
      <c r="BS241" s="73">
        <v>0</v>
      </c>
      <c r="BT241" s="73">
        <v>2</v>
      </c>
      <c r="BU241" s="73">
        <v>77</v>
      </c>
      <c r="BV241" s="73">
        <v>35</v>
      </c>
      <c r="BW241" s="73">
        <v>0</v>
      </c>
      <c r="BX241" s="73">
        <v>0</v>
      </c>
      <c r="BY241" s="75">
        <v>1.92802E-4</v>
      </c>
      <c r="BZ241" s="75">
        <v>6.8749000000000002E-5</v>
      </c>
      <c r="CA241" s="72">
        <v>0</v>
      </c>
      <c r="CG241" s="76"/>
      <c r="CH241" s="77"/>
      <c r="CI241" s="78"/>
      <c r="CJ241" s="79"/>
      <c r="CO241" s="77"/>
    </row>
    <row r="242" spans="1:93" s="72" customFormat="1" x14ac:dyDescent="0.3">
      <c r="A242" s="72">
        <v>637</v>
      </c>
      <c r="B242" s="72">
        <v>8</v>
      </c>
      <c r="D242" s="72" t="s">
        <v>351</v>
      </c>
      <c r="E242" s="73">
        <v>125285</v>
      </c>
      <c r="F242" s="73">
        <v>1376.9</v>
      </c>
      <c r="G242" s="73">
        <v>23996</v>
      </c>
      <c r="H242" s="73">
        <v>6728</v>
      </c>
      <c r="I242" s="73">
        <v>15620</v>
      </c>
      <c r="J242" s="73">
        <v>9951.1</v>
      </c>
      <c r="K242" s="73">
        <v>2789</v>
      </c>
      <c r="L242" s="73">
        <v>8720</v>
      </c>
      <c r="M242" s="73">
        <v>19243</v>
      </c>
      <c r="N242" s="73">
        <v>56670</v>
      </c>
      <c r="O242" s="73">
        <v>135070</v>
      </c>
      <c r="P242" s="73">
        <v>134210</v>
      </c>
      <c r="Q242" s="73">
        <v>5944</v>
      </c>
      <c r="R242" s="73">
        <v>3404</v>
      </c>
      <c r="S242" s="73">
        <v>4050.76</v>
      </c>
      <c r="T242" s="73">
        <v>301</v>
      </c>
      <c r="U242" s="73">
        <v>0</v>
      </c>
      <c r="V242" s="73">
        <v>449</v>
      </c>
      <c r="W242" s="73">
        <v>514.08000000000004</v>
      </c>
      <c r="X242" s="73">
        <v>20.23</v>
      </c>
      <c r="Y242" s="73">
        <v>56689</v>
      </c>
      <c r="Z242" s="73">
        <v>67459.91</v>
      </c>
      <c r="AA242" s="73">
        <v>0</v>
      </c>
      <c r="AB242" s="73">
        <v>0</v>
      </c>
      <c r="AC242" s="73">
        <v>0</v>
      </c>
      <c r="AD242" s="73">
        <v>143026.34700000001</v>
      </c>
      <c r="AE242" s="73">
        <v>0</v>
      </c>
      <c r="AF242" s="73">
        <v>3359.37</v>
      </c>
      <c r="AG242" s="73">
        <v>116575.240904184</v>
      </c>
      <c r="AH242" s="73">
        <v>1.19</v>
      </c>
      <c r="AI242" s="73">
        <v>11765</v>
      </c>
      <c r="AJ242" s="73">
        <v>1</v>
      </c>
      <c r="AK242" s="73">
        <v>0</v>
      </c>
      <c r="AL242" s="73">
        <v>16650</v>
      </c>
      <c r="AM242" s="73">
        <v>0</v>
      </c>
      <c r="AN242" s="73">
        <v>134</v>
      </c>
      <c r="AO242" s="73"/>
      <c r="AP242" s="73">
        <v>5785</v>
      </c>
      <c r="AQ242" s="73">
        <v>1</v>
      </c>
      <c r="AR242" s="73">
        <v>4278.7920000000004</v>
      </c>
      <c r="AS242" s="74">
        <v>362</v>
      </c>
      <c r="AT242" s="73">
        <v>380</v>
      </c>
      <c r="AU242" s="73">
        <v>39218.9</v>
      </c>
      <c r="AV242" s="73">
        <v>9084.6</v>
      </c>
      <c r="AW242" s="73">
        <v>1140.51717547915</v>
      </c>
      <c r="AX242" s="73">
        <v>2394</v>
      </c>
      <c r="AY242" s="73">
        <v>1033.6666666666699</v>
      </c>
      <c r="AZ242" s="73">
        <v>1005</v>
      </c>
      <c r="BA242" s="73">
        <v>5931</v>
      </c>
      <c r="BB242" s="73">
        <v>1514</v>
      </c>
      <c r="BC242" s="73">
        <v>22230.226102894099</v>
      </c>
      <c r="BD242" s="73">
        <v>6.75</v>
      </c>
      <c r="BE242" s="73">
        <v>101289</v>
      </c>
      <c r="BF242" s="73">
        <v>15015</v>
      </c>
      <c r="BG242" s="73">
        <v>2253</v>
      </c>
      <c r="BH242" s="73">
        <v>3533</v>
      </c>
      <c r="BI242" s="73">
        <v>2515</v>
      </c>
      <c r="BJ242" s="73">
        <v>1234</v>
      </c>
      <c r="BK242" s="73">
        <v>1685.87141067932</v>
      </c>
      <c r="BL242" s="73">
        <v>811.86539716699895</v>
      </c>
      <c r="BM242" s="73">
        <v>296.83554305067997</v>
      </c>
      <c r="BN242" s="73">
        <v>4092.2644</v>
      </c>
      <c r="BO242" s="73">
        <v>1970.7125000000001</v>
      </c>
      <c r="BP242" s="73">
        <v>720.53510000000006</v>
      </c>
      <c r="BQ242" s="73">
        <v>48382</v>
      </c>
      <c r="BR242" s="73">
        <v>25469</v>
      </c>
      <c r="BS242" s="73">
        <v>0</v>
      </c>
      <c r="BT242" s="73">
        <v>1</v>
      </c>
      <c r="BU242" s="73">
        <v>432</v>
      </c>
      <c r="BV242" s="73">
        <v>17</v>
      </c>
      <c r="BW242" s="73">
        <v>0</v>
      </c>
      <c r="BX242" s="73">
        <v>0</v>
      </c>
      <c r="BY242" s="75">
        <v>2.10132E-4</v>
      </c>
      <c r="BZ242" s="75">
        <v>2.9735289999999999E-3</v>
      </c>
      <c r="CA242" s="72">
        <v>0</v>
      </c>
      <c r="CG242" s="76"/>
      <c r="CH242" s="77"/>
      <c r="CI242" s="78"/>
      <c r="CJ242" s="79"/>
      <c r="CO242" s="77"/>
    </row>
    <row r="243" spans="1:93" s="72" customFormat="1" x14ac:dyDescent="0.3">
      <c r="A243" s="72">
        <v>638</v>
      </c>
      <c r="B243" s="72">
        <v>8</v>
      </c>
      <c r="D243" s="72" t="s">
        <v>352</v>
      </c>
      <c r="E243" s="73">
        <v>8605</v>
      </c>
      <c r="F243" s="73">
        <v>300.64999999999998</v>
      </c>
      <c r="G243" s="73">
        <v>1785</v>
      </c>
      <c r="H243" s="73">
        <v>580</v>
      </c>
      <c r="I243" s="73">
        <v>857</v>
      </c>
      <c r="J243" s="73">
        <v>452.9</v>
      </c>
      <c r="K243" s="73">
        <v>47.3333333333333</v>
      </c>
      <c r="L243" s="73">
        <v>519.33333333333303</v>
      </c>
      <c r="M243" s="73">
        <v>963</v>
      </c>
      <c r="N243" s="73">
        <v>3867</v>
      </c>
      <c r="O243" s="73">
        <v>4100</v>
      </c>
      <c r="P243" s="73">
        <v>160</v>
      </c>
      <c r="Q243" s="73">
        <v>0</v>
      </c>
      <c r="R243" s="73">
        <v>2119</v>
      </c>
      <c r="S243" s="73">
        <v>2818.27</v>
      </c>
      <c r="T243" s="73">
        <v>76</v>
      </c>
      <c r="U243" s="73">
        <v>0</v>
      </c>
      <c r="V243" s="73">
        <v>88</v>
      </c>
      <c r="W243" s="73">
        <v>97.5</v>
      </c>
      <c r="X243" s="73">
        <v>17.29</v>
      </c>
      <c r="Y243" s="73">
        <v>4041</v>
      </c>
      <c r="Z243" s="73">
        <v>5253.3</v>
      </c>
      <c r="AA243" s="73">
        <v>0</v>
      </c>
      <c r="AB243" s="73">
        <v>0</v>
      </c>
      <c r="AC243" s="73">
        <v>0</v>
      </c>
      <c r="AD243" s="73">
        <v>3176.2260000000001</v>
      </c>
      <c r="AE243" s="73">
        <v>0</v>
      </c>
      <c r="AF243" s="73">
        <v>1856.68</v>
      </c>
      <c r="AG243" s="73">
        <v>14974.503325740299</v>
      </c>
      <c r="AH243" s="73">
        <v>5.32</v>
      </c>
      <c r="AI243" s="73">
        <v>1096</v>
      </c>
      <c r="AJ243" s="73">
        <v>1</v>
      </c>
      <c r="AK243" s="73">
        <v>0</v>
      </c>
      <c r="AL243" s="73">
        <v>320</v>
      </c>
      <c r="AM243" s="73">
        <v>0</v>
      </c>
      <c r="AN243" s="73">
        <v>5</v>
      </c>
      <c r="AO243" s="73"/>
      <c r="AP243" s="73">
        <v>228</v>
      </c>
      <c r="AQ243" s="73">
        <v>4</v>
      </c>
      <c r="AR243" s="73">
        <v>96.512</v>
      </c>
      <c r="AS243" s="74">
        <v>10</v>
      </c>
      <c r="AT243" s="73">
        <v>9</v>
      </c>
      <c r="AU243" s="73">
        <v>2644.04</v>
      </c>
      <c r="AV243" s="73">
        <v>585.28</v>
      </c>
      <c r="AW243" s="73">
        <v>76.725616519173997</v>
      </c>
      <c r="AX243" s="73">
        <v>98</v>
      </c>
      <c r="AY243" s="73">
        <v>19.3333333333333</v>
      </c>
      <c r="AZ243" s="73">
        <v>15.3333333333333</v>
      </c>
      <c r="BA243" s="73">
        <v>472</v>
      </c>
      <c r="BB243" s="73">
        <v>298</v>
      </c>
      <c r="BC243" s="73">
        <v>1272.9289940828401</v>
      </c>
      <c r="BD243" s="73">
        <v>4.3999999999999997E-2</v>
      </c>
      <c r="BE243" s="73">
        <v>6820</v>
      </c>
      <c r="BF243" s="73">
        <v>1008</v>
      </c>
      <c r="BG243" s="73">
        <v>197</v>
      </c>
      <c r="BH243" s="73">
        <v>194</v>
      </c>
      <c r="BI243" s="73">
        <v>178</v>
      </c>
      <c r="BJ243" s="73">
        <v>97</v>
      </c>
      <c r="BK243" s="73">
        <v>67.357807473397699</v>
      </c>
      <c r="BL243" s="73">
        <v>42.364810690423198</v>
      </c>
      <c r="BM243" s="73">
        <v>14.569908438505299</v>
      </c>
      <c r="BN243" s="73">
        <v>199.05119999999999</v>
      </c>
      <c r="BO243" s="73">
        <v>125.1936</v>
      </c>
      <c r="BP243" s="73">
        <v>43.055999999999997</v>
      </c>
      <c r="BQ243" s="73">
        <v>115705</v>
      </c>
      <c r="BR243" s="73">
        <v>1664</v>
      </c>
      <c r="BS243" s="73">
        <v>0</v>
      </c>
      <c r="BT243" s="73">
        <v>2</v>
      </c>
      <c r="BU243" s="73">
        <v>75</v>
      </c>
      <c r="BV243" s="73">
        <v>13</v>
      </c>
      <c r="BW243" s="73">
        <v>0</v>
      </c>
      <c r="BX243" s="73">
        <v>0</v>
      </c>
      <c r="BY243" s="75">
        <v>9.7362999999999996E-5</v>
      </c>
      <c r="BZ243" s="75">
        <v>4.3390999999999998E-5</v>
      </c>
      <c r="CA243" s="72">
        <v>0</v>
      </c>
      <c r="CG243" s="76"/>
      <c r="CH243" s="77"/>
      <c r="CI243" s="78"/>
      <c r="CJ243" s="79"/>
      <c r="CO243" s="77"/>
    </row>
    <row r="244" spans="1:93" s="72" customFormat="1" x14ac:dyDescent="0.3">
      <c r="A244" s="72">
        <v>1892</v>
      </c>
      <c r="B244" s="72">
        <v>8</v>
      </c>
      <c r="D244" s="72" t="s">
        <v>353</v>
      </c>
      <c r="E244" s="73">
        <v>43885</v>
      </c>
      <c r="F244" s="73">
        <v>715.05</v>
      </c>
      <c r="G244" s="73">
        <v>8137</v>
      </c>
      <c r="H244" s="73">
        <v>2474</v>
      </c>
      <c r="I244" s="73">
        <v>4319</v>
      </c>
      <c r="J244" s="73">
        <v>2410</v>
      </c>
      <c r="K244" s="73">
        <v>485.33333333333297</v>
      </c>
      <c r="L244" s="73">
        <v>1954.3333333333301</v>
      </c>
      <c r="M244" s="73">
        <v>4788</v>
      </c>
      <c r="N244" s="73">
        <v>18352</v>
      </c>
      <c r="O244" s="73">
        <v>30070</v>
      </c>
      <c r="P244" s="73">
        <v>3990</v>
      </c>
      <c r="Q244" s="73">
        <v>628.79999999999995</v>
      </c>
      <c r="R244" s="73">
        <v>5809</v>
      </c>
      <c r="S244" s="73">
        <v>8016.42</v>
      </c>
      <c r="T244" s="73">
        <v>596</v>
      </c>
      <c r="U244" s="73">
        <v>0</v>
      </c>
      <c r="V244" s="73">
        <v>271</v>
      </c>
      <c r="W244" s="73">
        <v>331.2</v>
      </c>
      <c r="X244" s="73">
        <v>53.6</v>
      </c>
      <c r="Y244" s="73">
        <v>19090</v>
      </c>
      <c r="Z244" s="73">
        <v>27489.599999999999</v>
      </c>
      <c r="AA244" s="73">
        <v>0</v>
      </c>
      <c r="AB244" s="73">
        <v>0</v>
      </c>
      <c r="AC244" s="73">
        <v>0</v>
      </c>
      <c r="AD244" s="73">
        <v>22717.1</v>
      </c>
      <c r="AE244" s="73">
        <v>0</v>
      </c>
      <c r="AF244" s="73">
        <v>6474.96</v>
      </c>
      <c r="AG244" s="73">
        <v>106334.485526932</v>
      </c>
      <c r="AH244" s="73">
        <v>16.079999999999998</v>
      </c>
      <c r="AI244" s="73">
        <v>5380</v>
      </c>
      <c r="AJ244" s="73">
        <v>1</v>
      </c>
      <c r="AK244" s="73">
        <v>0</v>
      </c>
      <c r="AL244" s="73">
        <v>2520</v>
      </c>
      <c r="AM244" s="73">
        <v>0</v>
      </c>
      <c r="AN244" s="73">
        <v>27</v>
      </c>
      <c r="AO244" s="73"/>
      <c r="AP244" s="73">
        <v>1312</v>
      </c>
      <c r="AQ244" s="73">
        <v>12</v>
      </c>
      <c r="AR244" s="73">
        <v>709.06799999999998</v>
      </c>
      <c r="AS244" s="74">
        <v>94</v>
      </c>
      <c r="AT244" s="73">
        <v>96</v>
      </c>
      <c r="AU244" s="73">
        <v>14277.6</v>
      </c>
      <c r="AV244" s="73">
        <v>4091.78</v>
      </c>
      <c r="AW244" s="73">
        <v>348.42707544877902</v>
      </c>
      <c r="AX244" s="73">
        <v>567</v>
      </c>
      <c r="AY244" s="73">
        <v>177.333333333333</v>
      </c>
      <c r="AZ244" s="73">
        <v>125.666666666667</v>
      </c>
      <c r="BA244" s="73">
        <v>1469</v>
      </c>
      <c r="BB244" s="73">
        <v>481</v>
      </c>
      <c r="BC244" s="73">
        <v>5619.3571535475403</v>
      </c>
      <c r="BD244" s="73">
        <v>0.498</v>
      </c>
      <c r="BE244" s="73">
        <v>35748</v>
      </c>
      <c r="BF244" s="73">
        <v>4820</v>
      </c>
      <c r="BG244" s="73">
        <v>843</v>
      </c>
      <c r="BH244" s="73">
        <v>903</v>
      </c>
      <c r="BI244" s="73">
        <v>792</v>
      </c>
      <c r="BJ244" s="73">
        <v>408</v>
      </c>
      <c r="BK244" s="73">
        <v>362.69931901519101</v>
      </c>
      <c r="BL244" s="73">
        <v>214.110005238345</v>
      </c>
      <c r="BM244" s="73">
        <v>70.570455735987395</v>
      </c>
      <c r="BN244" s="73">
        <v>978.25649999999996</v>
      </c>
      <c r="BO244" s="73">
        <v>577.48800000000006</v>
      </c>
      <c r="BP244" s="73">
        <v>190.33949999999999</v>
      </c>
      <c r="BQ244" s="73">
        <v>31390</v>
      </c>
      <c r="BR244" s="73">
        <v>9582</v>
      </c>
      <c r="BS244" s="73">
        <v>0</v>
      </c>
      <c r="BT244" s="73">
        <v>5</v>
      </c>
      <c r="BU244" s="73">
        <v>230</v>
      </c>
      <c r="BV244" s="73">
        <v>40</v>
      </c>
      <c r="BW244" s="73">
        <v>0</v>
      </c>
      <c r="BX244" s="73">
        <v>0</v>
      </c>
      <c r="BY244" s="75">
        <v>2.5454699999999999E-4</v>
      </c>
      <c r="BZ244" s="75">
        <v>4.1769300000000001E-4</v>
      </c>
      <c r="CA244" s="72">
        <v>0</v>
      </c>
      <c r="CG244" s="76"/>
      <c r="CH244" s="77"/>
      <c r="CI244" s="78"/>
      <c r="CJ244" s="79"/>
      <c r="CO244" s="77"/>
    </row>
    <row r="245" spans="1:93" s="72" customFormat="1" x14ac:dyDescent="0.3">
      <c r="A245" s="72">
        <v>642</v>
      </c>
      <c r="B245" s="72">
        <v>8</v>
      </c>
      <c r="D245" s="72" t="s">
        <v>357</v>
      </c>
      <c r="E245" s="73">
        <v>44737</v>
      </c>
      <c r="F245" s="73">
        <v>652.4</v>
      </c>
      <c r="G245" s="73">
        <v>10157</v>
      </c>
      <c r="H245" s="73">
        <v>3465</v>
      </c>
      <c r="I245" s="73">
        <v>6477</v>
      </c>
      <c r="J245" s="73">
        <v>4398.3999999999996</v>
      </c>
      <c r="K245" s="73">
        <v>1059</v>
      </c>
      <c r="L245" s="73">
        <v>3169</v>
      </c>
      <c r="M245" s="73">
        <v>6926</v>
      </c>
      <c r="N245" s="73">
        <v>20667</v>
      </c>
      <c r="O245" s="73">
        <v>42490</v>
      </c>
      <c r="P245" s="73">
        <v>21540</v>
      </c>
      <c r="Q245" s="73">
        <v>2523.1999999999998</v>
      </c>
      <c r="R245" s="73">
        <v>2028</v>
      </c>
      <c r="S245" s="73">
        <v>2717.52</v>
      </c>
      <c r="T245" s="73">
        <v>249</v>
      </c>
      <c r="U245" s="73">
        <v>0</v>
      </c>
      <c r="V245" s="73">
        <v>231</v>
      </c>
      <c r="W245" s="73">
        <v>254.6</v>
      </c>
      <c r="X245" s="73">
        <v>54.53</v>
      </c>
      <c r="Y245" s="73">
        <v>20786</v>
      </c>
      <c r="Z245" s="73">
        <v>27853.24</v>
      </c>
      <c r="AA245" s="73">
        <v>0</v>
      </c>
      <c r="AB245" s="73">
        <v>0</v>
      </c>
      <c r="AC245" s="73">
        <v>0</v>
      </c>
      <c r="AD245" s="73">
        <v>43318.023999999998</v>
      </c>
      <c r="AE245" s="73">
        <v>0</v>
      </c>
      <c r="AF245" s="73">
        <v>1725.92</v>
      </c>
      <c r="AG245" s="73">
        <v>75243.822415458897</v>
      </c>
      <c r="AH245" s="73">
        <v>3.99</v>
      </c>
      <c r="AI245" s="73">
        <v>4312</v>
      </c>
      <c r="AJ245" s="73">
        <v>1</v>
      </c>
      <c r="AK245" s="73">
        <v>0</v>
      </c>
      <c r="AL245" s="73">
        <v>4480</v>
      </c>
      <c r="AM245" s="73">
        <v>0</v>
      </c>
      <c r="AN245" s="73">
        <v>84</v>
      </c>
      <c r="AO245" s="73"/>
      <c r="AP245" s="73">
        <v>1866</v>
      </c>
      <c r="AQ245" s="73">
        <v>3</v>
      </c>
      <c r="AR245" s="73">
        <v>1435.9949999999999</v>
      </c>
      <c r="AS245" s="74">
        <v>219</v>
      </c>
      <c r="AT245" s="73">
        <v>159</v>
      </c>
      <c r="AU245" s="73">
        <v>13508.54</v>
      </c>
      <c r="AV245" s="73">
        <v>2951.18</v>
      </c>
      <c r="AW245" s="73">
        <v>470.02428886344097</v>
      </c>
      <c r="AX245" s="73">
        <v>770</v>
      </c>
      <c r="AY245" s="73">
        <v>403.33333333333297</v>
      </c>
      <c r="AZ245" s="73">
        <v>382.33333333333297</v>
      </c>
      <c r="BA245" s="73">
        <v>2110</v>
      </c>
      <c r="BB245" s="73">
        <v>474</v>
      </c>
      <c r="BC245" s="73">
        <v>8378.6741602634502</v>
      </c>
      <c r="BD245" s="73">
        <v>2.839</v>
      </c>
      <c r="BE245" s="73">
        <v>34580</v>
      </c>
      <c r="BF245" s="73">
        <v>5353</v>
      </c>
      <c r="BG245" s="73">
        <v>1339</v>
      </c>
      <c r="BH245" s="73">
        <v>1190</v>
      </c>
      <c r="BI245" s="73">
        <v>1210</v>
      </c>
      <c r="BJ245" s="73">
        <v>711</v>
      </c>
      <c r="BK245" s="73">
        <v>713.31696334071</v>
      </c>
      <c r="BL245" s="73">
        <v>506.57989031078603</v>
      </c>
      <c r="BM245" s="73">
        <v>206.94867699413101</v>
      </c>
      <c r="BN245" s="73">
        <v>1540.8841</v>
      </c>
      <c r="BO245" s="73">
        <v>1094.2973999999999</v>
      </c>
      <c r="BP245" s="73">
        <v>447.04379999999998</v>
      </c>
      <c r="BQ245" s="73">
        <v>23814</v>
      </c>
      <c r="BR245" s="73">
        <v>8703</v>
      </c>
      <c r="BS245" s="73">
        <v>0</v>
      </c>
      <c r="BT245" s="73">
        <v>2</v>
      </c>
      <c r="BU245" s="73">
        <v>190</v>
      </c>
      <c r="BV245" s="73">
        <v>41</v>
      </c>
      <c r="BW245" s="73">
        <v>0</v>
      </c>
      <c r="BX245" s="73">
        <v>2450</v>
      </c>
      <c r="BY245" s="75">
        <v>3.7453299999999997E-4</v>
      </c>
      <c r="BZ245" s="75">
        <v>2.1429280000000001E-3</v>
      </c>
      <c r="CA245" s="72">
        <v>0</v>
      </c>
      <c r="CG245" s="76"/>
      <c r="CH245" s="77"/>
      <c r="CI245" s="78"/>
      <c r="CJ245" s="79"/>
      <c r="CO245" s="77"/>
    </row>
    <row r="246" spans="1:93" s="72" customFormat="1" x14ac:dyDescent="0.3">
      <c r="A246" s="72">
        <v>654</v>
      </c>
      <c r="B246" s="72">
        <v>9</v>
      </c>
      <c r="D246" s="72" t="s">
        <v>52</v>
      </c>
      <c r="E246" s="73">
        <v>22739</v>
      </c>
      <c r="F246" s="73">
        <v>819.7</v>
      </c>
      <c r="G246" s="73">
        <v>4681</v>
      </c>
      <c r="H246" s="73">
        <v>1467</v>
      </c>
      <c r="I246" s="73">
        <v>2658</v>
      </c>
      <c r="J246" s="73">
        <v>1634.6</v>
      </c>
      <c r="K246" s="73">
        <v>202</v>
      </c>
      <c r="L246" s="73">
        <v>1157</v>
      </c>
      <c r="M246" s="73">
        <v>2810</v>
      </c>
      <c r="N246" s="73">
        <v>9761</v>
      </c>
      <c r="O246" s="73">
        <v>18030</v>
      </c>
      <c r="P246" s="73">
        <v>5250</v>
      </c>
      <c r="Q246" s="73">
        <v>0</v>
      </c>
      <c r="R246" s="73">
        <v>14141</v>
      </c>
      <c r="S246" s="73">
        <v>15837.92</v>
      </c>
      <c r="T246" s="73">
        <v>279</v>
      </c>
      <c r="U246" s="73">
        <v>5032</v>
      </c>
      <c r="V246" s="73">
        <v>287</v>
      </c>
      <c r="W246" s="73">
        <v>134.4</v>
      </c>
      <c r="X246" s="73">
        <v>185.92</v>
      </c>
      <c r="Y246" s="73">
        <v>10234</v>
      </c>
      <c r="Z246" s="73">
        <v>11462.08</v>
      </c>
      <c r="AA246" s="73">
        <v>0</v>
      </c>
      <c r="AB246" s="73">
        <v>0</v>
      </c>
      <c r="AC246" s="73">
        <v>0</v>
      </c>
      <c r="AD246" s="73">
        <v>3274.88</v>
      </c>
      <c r="AE246" s="73">
        <v>0</v>
      </c>
      <c r="AF246" s="73">
        <v>2550.2399999999998</v>
      </c>
      <c r="AG246" s="73">
        <v>5766.4337864077697</v>
      </c>
      <c r="AH246" s="73">
        <v>20.16</v>
      </c>
      <c r="AI246" s="73">
        <v>2551</v>
      </c>
      <c r="AJ246" s="73">
        <v>1</v>
      </c>
      <c r="AK246" s="73">
        <v>0</v>
      </c>
      <c r="AL246" s="73">
        <v>325</v>
      </c>
      <c r="AM246" s="73">
        <v>0</v>
      </c>
      <c r="AN246" s="73">
        <v>24</v>
      </c>
      <c r="AO246" s="73"/>
      <c r="AP246" s="73">
        <v>536</v>
      </c>
      <c r="AQ246" s="73">
        <v>18</v>
      </c>
      <c r="AR246" s="73">
        <v>359.1</v>
      </c>
      <c r="AS246" s="74">
        <v>120</v>
      </c>
      <c r="AT246" s="73">
        <v>45</v>
      </c>
      <c r="AU246" s="73">
        <v>6558.45</v>
      </c>
      <c r="AV246" s="73">
        <v>1570.4</v>
      </c>
      <c r="AW246" s="73">
        <v>180.09896839332799</v>
      </c>
      <c r="AX246" s="73">
        <v>215</v>
      </c>
      <c r="AY246" s="73">
        <v>64.6666666666667</v>
      </c>
      <c r="AZ246" s="73">
        <v>48.6666666666667</v>
      </c>
      <c r="BA246" s="73">
        <v>955</v>
      </c>
      <c r="BB246" s="73">
        <v>265</v>
      </c>
      <c r="BC246" s="73">
        <v>3519.5583771929801</v>
      </c>
      <c r="BD246" s="73">
        <v>0.223</v>
      </c>
      <c r="BE246" s="73">
        <v>18058</v>
      </c>
      <c r="BF246" s="73">
        <v>2655</v>
      </c>
      <c r="BG246" s="73">
        <v>559</v>
      </c>
      <c r="BH246" s="73">
        <v>484</v>
      </c>
      <c r="BI246" s="73">
        <v>447</v>
      </c>
      <c r="BJ246" s="73">
        <v>286</v>
      </c>
      <c r="BK246" s="73">
        <v>257.792104748876</v>
      </c>
      <c r="BL246" s="73">
        <v>158.28499120578499</v>
      </c>
      <c r="BM246" s="73">
        <v>64.527887434043393</v>
      </c>
      <c r="BN246" s="73">
        <v>706.125</v>
      </c>
      <c r="BO246" s="73">
        <v>433.5625</v>
      </c>
      <c r="BP246" s="73">
        <v>176.75</v>
      </c>
      <c r="BQ246" s="73">
        <v>0</v>
      </c>
      <c r="BR246" s="73">
        <v>4725</v>
      </c>
      <c r="BS246" s="73">
        <v>0</v>
      </c>
      <c r="BT246" s="73">
        <v>6</v>
      </c>
      <c r="BU246" s="73">
        <v>120</v>
      </c>
      <c r="BV246" s="73">
        <v>166</v>
      </c>
      <c r="BW246" s="73">
        <v>0</v>
      </c>
      <c r="BX246" s="73">
        <v>0</v>
      </c>
      <c r="BY246" s="75">
        <v>6.57707E-4</v>
      </c>
      <c r="BZ246" s="75">
        <v>2.03131E-4</v>
      </c>
      <c r="CA246" s="72">
        <v>0</v>
      </c>
      <c r="CG246" s="76"/>
      <c r="CH246" s="77"/>
      <c r="CI246" s="78"/>
      <c r="CJ246" s="79"/>
      <c r="CO246" s="77"/>
    </row>
    <row r="247" spans="1:93" s="72" customFormat="1" x14ac:dyDescent="0.3">
      <c r="A247" s="72">
        <v>664</v>
      </c>
      <c r="B247" s="72">
        <v>9</v>
      </c>
      <c r="D247" s="72" t="s">
        <v>111</v>
      </c>
      <c r="E247" s="73">
        <v>38082</v>
      </c>
      <c r="F247" s="73">
        <v>810.25</v>
      </c>
      <c r="G247" s="73">
        <v>9015</v>
      </c>
      <c r="H247" s="73">
        <v>2854</v>
      </c>
      <c r="I247" s="73">
        <v>5959</v>
      </c>
      <c r="J247" s="73">
        <v>4034.1</v>
      </c>
      <c r="K247" s="73">
        <v>706.66666666666697</v>
      </c>
      <c r="L247" s="73">
        <v>2916.6666666666702</v>
      </c>
      <c r="M247" s="73">
        <v>6845</v>
      </c>
      <c r="N247" s="73">
        <v>18606</v>
      </c>
      <c r="O247" s="73">
        <v>43040</v>
      </c>
      <c r="P247" s="73">
        <v>50610</v>
      </c>
      <c r="Q247" s="73">
        <v>4214.3999999999996</v>
      </c>
      <c r="R247" s="73">
        <v>9265</v>
      </c>
      <c r="S247" s="73">
        <v>10747.4</v>
      </c>
      <c r="T247" s="73">
        <v>619</v>
      </c>
      <c r="U247" s="73">
        <v>308</v>
      </c>
      <c r="V247" s="73">
        <v>273</v>
      </c>
      <c r="W247" s="73">
        <v>278.16000000000003</v>
      </c>
      <c r="X247" s="73">
        <v>51.75</v>
      </c>
      <c r="Y247" s="73">
        <v>19249</v>
      </c>
      <c r="Z247" s="73">
        <v>23483.78</v>
      </c>
      <c r="AA247" s="73">
        <v>0</v>
      </c>
      <c r="AB247" s="73">
        <v>0</v>
      </c>
      <c r="AC247" s="73">
        <v>2350</v>
      </c>
      <c r="AD247" s="73">
        <v>25832.157999999999</v>
      </c>
      <c r="AE247" s="73">
        <v>0</v>
      </c>
      <c r="AF247" s="73">
        <v>2969.6</v>
      </c>
      <c r="AG247" s="73">
        <v>16643.883739376801</v>
      </c>
      <c r="AH247" s="73">
        <v>8.0500000000000007</v>
      </c>
      <c r="AI247" s="73">
        <v>4590</v>
      </c>
      <c r="AJ247" s="73">
        <v>1</v>
      </c>
      <c r="AK247" s="73">
        <v>0</v>
      </c>
      <c r="AL247" s="73">
        <v>1490</v>
      </c>
      <c r="AM247" s="73">
        <v>0</v>
      </c>
      <c r="AN247" s="73">
        <v>37</v>
      </c>
      <c r="AO247" s="73"/>
      <c r="AP247" s="73">
        <v>1200</v>
      </c>
      <c r="AQ247" s="73">
        <v>7</v>
      </c>
      <c r="AR247" s="73">
        <v>690.63800000000003</v>
      </c>
      <c r="AS247" s="74">
        <v>121</v>
      </c>
      <c r="AT247" s="73">
        <v>85</v>
      </c>
      <c r="AU247" s="73">
        <v>11732.16</v>
      </c>
      <c r="AV247" s="73">
        <v>2514.6</v>
      </c>
      <c r="AW247" s="73">
        <v>305.54848255271497</v>
      </c>
      <c r="AX247" s="73">
        <v>446</v>
      </c>
      <c r="AY247" s="73">
        <v>153.666666666667</v>
      </c>
      <c r="AZ247" s="73">
        <v>139.666666666667</v>
      </c>
      <c r="BA247" s="73">
        <v>2210</v>
      </c>
      <c r="BB247" s="73">
        <v>702</v>
      </c>
      <c r="BC247" s="73">
        <v>7844.0039964943098</v>
      </c>
      <c r="BD247" s="73">
        <v>1.7969999999999999</v>
      </c>
      <c r="BE247" s="73">
        <v>29067</v>
      </c>
      <c r="BF247" s="73">
        <v>4894</v>
      </c>
      <c r="BG247" s="73">
        <v>1267</v>
      </c>
      <c r="BH247" s="73">
        <v>1087</v>
      </c>
      <c r="BI247" s="73">
        <v>925</v>
      </c>
      <c r="BJ247" s="73">
        <v>660</v>
      </c>
      <c r="BK247" s="73">
        <v>629.981017195699</v>
      </c>
      <c r="BL247" s="73">
        <v>398.61074341524198</v>
      </c>
      <c r="BM247" s="73">
        <v>183.796856979583</v>
      </c>
      <c r="BN247" s="73">
        <v>1350.2952</v>
      </c>
      <c r="BO247" s="73">
        <v>854.37840000000006</v>
      </c>
      <c r="BP247" s="73">
        <v>393.94839999999999</v>
      </c>
      <c r="BQ247" s="73">
        <v>95475</v>
      </c>
      <c r="BR247" s="73">
        <v>6838</v>
      </c>
      <c r="BS247" s="73">
        <v>0</v>
      </c>
      <c r="BT247" s="73">
        <v>3</v>
      </c>
      <c r="BU247" s="73">
        <v>228</v>
      </c>
      <c r="BV247" s="73">
        <v>45</v>
      </c>
      <c r="BW247" s="73">
        <v>21</v>
      </c>
      <c r="BX247" s="73">
        <v>2371</v>
      </c>
      <c r="BY247" s="75">
        <v>1.723544E-3</v>
      </c>
      <c r="BZ247" s="75">
        <v>1.8454540000000001E-3</v>
      </c>
      <c r="CA247" s="72">
        <v>2371</v>
      </c>
      <c r="CG247" s="76"/>
      <c r="CH247" s="77"/>
      <c r="CI247" s="78"/>
      <c r="CJ247" s="79"/>
      <c r="CO247" s="77"/>
    </row>
    <row r="248" spans="1:93" s="72" customFormat="1" x14ac:dyDescent="0.3">
      <c r="A248" s="72">
        <v>677</v>
      </c>
      <c r="B248" s="72">
        <v>9</v>
      </c>
      <c r="D248" s="72" t="s">
        <v>155</v>
      </c>
      <c r="E248" s="73">
        <v>27556</v>
      </c>
      <c r="F248" s="73">
        <v>339.15</v>
      </c>
      <c r="G248" s="73">
        <v>6944</v>
      </c>
      <c r="H248" s="73">
        <v>2243</v>
      </c>
      <c r="I248" s="73">
        <v>3873</v>
      </c>
      <c r="J248" s="73">
        <v>2488.6</v>
      </c>
      <c r="K248" s="73">
        <v>276.66666666666703</v>
      </c>
      <c r="L248" s="73">
        <v>1852.6666666666699</v>
      </c>
      <c r="M248" s="73">
        <v>4210</v>
      </c>
      <c r="N248" s="73">
        <v>13255</v>
      </c>
      <c r="O248" s="73">
        <v>26990</v>
      </c>
      <c r="P248" s="73">
        <v>21140</v>
      </c>
      <c r="Q248" s="73">
        <v>945.6</v>
      </c>
      <c r="R248" s="73">
        <v>20121</v>
      </c>
      <c r="S248" s="73">
        <v>20925.84</v>
      </c>
      <c r="T248" s="73">
        <v>340</v>
      </c>
      <c r="U248" s="73">
        <v>4721</v>
      </c>
      <c r="V248" s="73">
        <v>292</v>
      </c>
      <c r="W248" s="73">
        <v>208.08</v>
      </c>
      <c r="X248" s="73">
        <v>91.52</v>
      </c>
      <c r="Y248" s="73">
        <v>13844</v>
      </c>
      <c r="Z248" s="73">
        <v>14120.88</v>
      </c>
      <c r="AA248" s="73">
        <v>0</v>
      </c>
      <c r="AB248" s="73">
        <v>0</v>
      </c>
      <c r="AC248" s="73">
        <v>4550</v>
      </c>
      <c r="AD248" s="73">
        <v>7060.44</v>
      </c>
      <c r="AE248" s="73">
        <v>0</v>
      </c>
      <c r="AF248" s="73">
        <v>3101.28</v>
      </c>
      <c r="AG248" s="73">
        <v>4731.3198142808296</v>
      </c>
      <c r="AH248" s="73">
        <v>16.64</v>
      </c>
      <c r="AI248" s="73">
        <v>2611</v>
      </c>
      <c r="AJ248" s="73">
        <v>1</v>
      </c>
      <c r="AK248" s="73">
        <v>0</v>
      </c>
      <c r="AL248" s="73">
        <v>440</v>
      </c>
      <c r="AM248" s="73">
        <v>0</v>
      </c>
      <c r="AN248" s="73">
        <v>18</v>
      </c>
      <c r="AO248" s="73"/>
      <c r="AP248" s="73">
        <v>753</v>
      </c>
      <c r="AQ248" s="73">
        <v>16</v>
      </c>
      <c r="AR248" s="73">
        <v>394.11</v>
      </c>
      <c r="AS248" s="74">
        <v>55</v>
      </c>
      <c r="AT248" s="73">
        <v>55</v>
      </c>
      <c r="AU248" s="73">
        <v>8487.56</v>
      </c>
      <c r="AV248" s="73">
        <v>1811.25</v>
      </c>
      <c r="AW248" s="73">
        <v>107.53097750194</v>
      </c>
      <c r="AX248" s="73">
        <v>250</v>
      </c>
      <c r="AY248" s="73">
        <v>76.3333333333333</v>
      </c>
      <c r="AZ248" s="73">
        <v>49</v>
      </c>
      <c r="BA248" s="73">
        <v>1576</v>
      </c>
      <c r="BB248" s="73">
        <v>497</v>
      </c>
      <c r="BC248" s="73">
        <v>4142.9310681587003</v>
      </c>
      <c r="BD248" s="73">
        <v>0.46300000000000002</v>
      </c>
      <c r="BE248" s="73">
        <v>20612</v>
      </c>
      <c r="BF248" s="73">
        <v>3827</v>
      </c>
      <c r="BG248" s="73">
        <v>874</v>
      </c>
      <c r="BH248" s="73">
        <v>715</v>
      </c>
      <c r="BI248" s="73">
        <v>726</v>
      </c>
      <c r="BJ248" s="73">
        <v>446</v>
      </c>
      <c r="BK248" s="73">
        <v>414.52698642011001</v>
      </c>
      <c r="BL248" s="73">
        <v>271.43787922565701</v>
      </c>
      <c r="BM248" s="73">
        <v>112.529875758451</v>
      </c>
      <c r="BN248" s="73">
        <v>1044.8486</v>
      </c>
      <c r="BO248" s="73">
        <v>684.18100000000004</v>
      </c>
      <c r="BP248" s="73">
        <v>283.64060000000001</v>
      </c>
      <c r="BQ248" s="73">
        <v>109681</v>
      </c>
      <c r="BR248" s="73">
        <v>4530</v>
      </c>
      <c r="BS248" s="73">
        <v>0</v>
      </c>
      <c r="BT248" s="73">
        <v>4</v>
      </c>
      <c r="BU248" s="73">
        <v>204</v>
      </c>
      <c r="BV248" s="73">
        <v>88</v>
      </c>
      <c r="BW248" s="73">
        <v>15</v>
      </c>
      <c r="BX248" s="73">
        <v>874</v>
      </c>
      <c r="BY248" s="75">
        <v>1.272037E-3</v>
      </c>
      <c r="BZ248" s="75">
        <v>3.3927099999999998E-4</v>
      </c>
      <c r="CA248" s="72">
        <v>874</v>
      </c>
      <c r="CG248" s="76"/>
      <c r="CH248" s="77"/>
      <c r="CI248" s="78"/>
      <c r="CJ248" s="79"/>
      <c r="CO248" s="77"/>
    </row>
    <row r="249" spans="1:93" s="72" customFormat="1" x14ac:dyDescent="0.3">
      <c r="A249" s="72">
        <v>678</v>
      </c>
      <c r="B249" s="72">
        <v>9</v>
      </c>
      <c r="D249" s="72" t="s">
        <v>159</v>
      </c>
      <c r="E249" s="73">
        <v>12695</v>
      </c>
      <c r="F249" s="73">
        <v>169.75</v>
      </c>
      <c r="G249" s="73">
        <v>2690</v>
      </c>
      <c r="H249" s="73">
        <v>850</v>
      </c>
      <c r="I249" s="73">
        <v>1242</v>
      </c>
      <c r="J249" s="73">
        <v>671.2</v>
      </c>
      <c r="K249" s="73">
        <v>81.3333333333333</v>
      </c>
      <c r="L249" s="73">
        <v>515.33333333333303</v>
      </c>
      <c r="M249" s="73">
        <v>1438</v>
      </c>
      <c r="N249" s="73">
        <v>5373</v>
      </c>
      <c r="O249" s="73">
        <v>12370</v>
      </c>
      <c r="P249" s="73">
        <v>6000</v>
      </c>
      <c r="Q249" s="73">
        <v>289.60000000000002</v>
      </c>
      <c r="R249" s="73">
        <v>3708</v>
      </c>
      <c r="S249" s="73">
        <v>4375.4399999999996</v>
      </c>
      <c r="T249" s="73">
        <v>112</v>
      </c>
      <c r="U249" s="73">
        <v>1142</v>
      </c>
      <c r="V249" s="73">
        <v>122</v>
      </c>
      <c r="W249" s="73">
        <v>106.72</v>
      </c>
      <c r="X249" s="73">
        <v>35.4</v>
      </c>
      <c r="Y249" s="73">
        <v>5708</v>
      </c>
      <c r="Z249" s="73">
        <v>6621.28</v>
      </c>
      <c r="AA249" s="73">
        <v>0</v>
      </c>
      <c r="AB249" s="73">
        <v>0</v>
      </c>
      <c r="AC249" s="73">
        <v>0</v>
      </c>
      <c r="AD249" s="73">
        <v>3710.2</v>
      </c>
      <c r="AE249" s="73">
        <v>0</v>
      </c>
      <c r="AF249" s="73">
        <v>830.72</v>
      </c>
      <c r="AG249" s="73">
        <v>4886.1792146596899</v>
      </c>
      <c r="AH249" s="73">
        <v>4.72</v>
      </c>
      <c r="AI249" s="73">
        <v>1439</v>
      </c>
      <c r="AJ249" s="73">
        <v>1</v>
      </c>
      <c r="AK249" s="73">
        <v>0</v>
      </c>
      <c r="AL249" s="73">
        <v>230</v>
      </c>
      <c r="AM249" s="73">
        <v>0</v>
      </c>
      <c r="AN249" s="73">
        <v>12</v>
      </c>
      <c r="AO249" s="73"/>
      <c r="AP249" s="73">
        <v>300</v>
      </c>
      <c r="AQ249" s="73">
        <v>4</v>
      </c>
      <c r="AR249" s="73">
        <v>187.816</v>
      </c>
      <c r="AS249" s="74">
        <v>35</v>
      </c>
      <c r="AT249" s="73">
        <v>30</v>
      </c>
      <c r="AU249" s="73">
        <v>3795.12</v>
      </c>
      <c r="AV249" s="73">
        <v>999.6</v>
      </c>
      <c r="AW249" s="73">
        <v>116.647668536461</v>
      </c>
      <c r="AX249" s="73">
        <v>140</v>
      </c>
      <c r="AY249" s="73">
        <v>36.3333333333333</v>
      </c>
      <c r="AZ249" s="73">
        <v>25</v>
      </c>
      <c r="BA249" s="73">
        <v>434</v>
      </c>
      <c r="BB249" s="73">
        <v>103</v>
      </c>
      <c r="BC249" s="73">
        <v>1915.2222135314801</v>
      </c>
      <c r="BD249" s="73">
        <v>6.2E-2</v>
      </c>
      <c r="BE249" s="73">
        <v>10005</v>
      </c>
      <c r="BF249" s="73">
        <v>1494</v>
      </c>
      <c r="BG249" s="73">
        <v>346</v>
      </c>
      <c r="BH249" s="73">
        <v>247</v>
      </c>
      <c r="BI249" s="73">
        <v>246</v>
      </c>
      <c r="BJ249" s="73">
        <v>174</v>
      </c>
      <c r="BK249" s="73">
        <v>106.888717589348</v>
      </c>
      <c r="BL249" s="73">
        <v>64.438962859145093</v>
      </c>
      <c r="BM249" s="73">
        <v>28.339032936229799</v>
      </c>
      <c r="BN249" s="73">
        <v>373.87169999999998</v>
      </c>
      <c r="BO249" s="73">
        <v>225.39240000000001</v>
      </c>
      <c r="BP249" s="73">
        <v>99.1233</v>
      </c>
      <c r="BQ249" s="73">
        <v>0</v>
      </c>
      <c r="BR249" s="73">
        <v>2762</v>
      </c>
      <c r="BS249" s="73">
        <v>0</v>
      </c>
      <c r="BT249" s="73">
        <v>2</v>
      </c>
      <c r="BU249" s="73">
        <v>92</v>
      </c>
      <c r="BV249" s="73">
        <v>30</v>
      </c>
      <c r="BW249" s="73">
        <v>0</v>
      </c>
      <c r="BX249" s="73">
        <v>0</v>
      </c>
      <c r="BY249" s="75">
        <v>2.8052699999999998E-4</v>
      </c>
      <c r="BZ249" s="75">
        <v>8.8933999999999999E-5</v>
      </c>
      <c r="CA249" s="72">
        <v>0</v>
      </c>
      <c r="CG249" s="76"/>
      <c r="CH249" s="77"/>
      <c r="CI249" s="78"/>
      <c r="CJ249" s="79"/>
      <c r="CO249" s="77"/>
    </row>
    <row r="250" spans="1:93" s="72" customFormat="1" x14ac:dyDescent="0.3">
      <c r="A250" s="72">
        <v>687</v>
      </c>
      <c r="B250" s="72">
        <v>9</v>
      </c>
      <c r="D250" s="72" t="s">
        <v>193</v>
      </c>
      <c r="E250" s="73">
        <v>48822</v>
      </c>
      <c r="F250" s="73">
        <v>721.7</v>
      </c>
      <c r="G250" s="73">
        <v>10948</v>
      </c>
      <c r="H250" s="73">
        <v>3588</v>
      </c>
      <c r="I250" s="73">
        <v>7407</v>
      </c>
      <c r="J250" s="73">
        <v>4976.3</v>
      </c>
      <c r="K250" s="73">
        <v>1250</v>
      </c>
      <c r="L250" s="73">
        <v>3550</v>
      </c>
      <c r="M250" s="73">
        <v>9340</v>
      </c>
      <c r="N250" s="73">
        <v>23900</v>
      </c>
      <c r="O250" s="73">
        <v>54650</v>
      </c>
      <c r="P250" s="73">
        <v>69130</v>
      </c>
      <c r="Q250" s="73">
        <v>3325.6</v>
      </c>
      <c r="R250" s="73">
        <v>4835</v>
      </c>
      <c r="S250" s="73">
        <v>5221.8</v>
      </c>
      <c r="T250" s="73">
        <v>469</v>
      </c>
      <c r="U250" s="73">
        <v>0</v>
      </c>
      <c r="V250" s="73">
        <v>283</v>
      </c>
      <c r="W250" s="73">
        <v>286.72000000000003</v>
      </c>
      <c r="X250" s="73">
        <v>28.62</v>
      </c>
      <c r="Y250" s="73">
        <v>24307</v>
      </c>
      <c r="Z250" s="73">
        <v>27223.84</v>
      </c>
      <c r="AA250" s="73">
        <v>0</v>
      </c>
      <c r="AB250" s="73">
        <v>77</v>
      </c>
      <c r="AC250" s="73">
        <v>8700</v>
      </c>
      <c r="AD250" s="73">
        <v>42561.557000000001</v>
      </c>
      <c r="AE250" s="73">
        <v>0</v>
      </c>
      <c r="AF250" s="73">
        <v>1846.8</v>
      </c>
      <c r="AG250" s="73">
        <v>23381.540633484201</v>
      </c>
      <c r="AH250" s="73">
        <v>5.3</v>
      </c>
      <c r="AI250" s="73">
        <v>4780</v>
      </c>
      <c r="AJ250" s="73">
        <v>1</v>
      </c>
      <c r="AK250" s="73">
        <v>0</v>
      </c>
      <c r="AL250" s="73">
        <v>2570</v>
      </c>
      <c r="AM250" s="73">
        <v>0</v>
      </c>
      <c r="AN250" s="73">
        <v>39</v>
      </c>
      <c r="AO250" s="73"/>
      <c r="AP250" s="73">
        <v>1720</v>
      </c>
      <c r="AQ250" s="73">
        <v>5</v>
      </c>
      <c r="AR250" s="73">
        <v>1286.82</v>
      </c>
      <c r="AS250" s="74">
        <v>196</v>
      </c>
      <c r="AT250" s="73">
        <v>186</v>
      </c>
      <c r="AU250" s="73">
        <v>14522.76</v>
      </c>
      <c r="AV250" s="73">
        <v>3084.6</v>
      </c>
      <c r="AW250" s="73">
        <v>404.38302941598499</v>
      </c>
      <c r="AX250" s="73">
        <v>647</v>
      </c>
      <c r="AY250" s="73">
        <v>373.33333333333297</v>
      </c>
      <c r="AZ250" s="73">
        <v>346.66666666666703</v>
      </c>
      <c r="BA250" s="73">
        <v>2300</v>
      </c>
      <c r="BB250" s="73">
        <v>684</v>
      </c>
      <c r="BC250" s="73">
        <v>7226.8709179301304</v>
      </c>
      <c r="BD250" s="73">
        <v>3.4289999999999998</v>
      </c>
      <c r="BE250" s="73">
        <v>37874</v>
      </c>
      <c r="BF250" s="73">
        <v>6029</v>
      </c>
      <c r="BG250" s="73">
        <v>1331</v>
      </c>
      <c r="BH250" s="73">
        <v>1505</v>
      </c>
      <c r="BI250" s="73">
        <v>1247</v>
      </c>
      <c r="BJ250" s="73">
        <v>707</v>
      </c>
      <c r="BK250" s="73">
        <v>769.36419138519796</v>
      </c>
      <c r="BL250" s="73">
        <v>503.42377504422598</v>
      </c>
      <c r="BM250" s="73">
        <v>194.08122762990101</v>
      </c>
      <c r="BN250" s="73">
        <v>1763.2536</v>
      </c>
      <c r="BO250" s="73">
        <v>1153.7628</v>
      </c>
      <c r="BP250" s="73">
        <v>444.80160000000001</v>
      </c>
      <c r="BQ250" s="73">
        <v>168902</v>
      </c>
      <c r="BR250" s="73">
        <v>9532</v>
      </c>
      <c r="BS250" s="73">
        <v>0</v>
      </c>
      <c r="BT250" s="73">
        <v>2</v>
      </c>
      <c r="BU250" s="73">
        <v>256</v>
      </c>
      <c r="BV250" s="73">
        <v>27</v>
      </c>
      <c r="BW250" s="73">
        <v>0</v>
      </c>
      <c r="BX250" s="73">
        <v>4287</v>
      </c>
      <c r="BY250" s="75">
        <v>3.8971890000000001E-3</v>
      </c>
      <c r="BZ250" s="75">
        <v>2.3647749999999999E-3</v>
      </c>
      <c r="CA250" s="72">
        <v>4287</v>
      </c>
      <c r="CG250" s="76"/>
      <c r="CH250" s="77"/>
      <c r="CI250" s="78"/>
      <c r="CJ250" s="79"/>
      <c r="CO250" s="77"/>
    </row>
    <row r="251" spans="1:93" s="72" customFormat="1" x14ac:dyDescent="0.3">
      <c r="A251" s="72">
        <v>1695</v>
      </c>
      <c r="B251" s="72">
        <v>9</v>
      </c>
      <c r="D251" s="72" t="s">
        <v>211</v>
      </c>
      <c r="E251" s="73">
        <v>7392</v>
      </c>
      <c r="F251" s="73">
        <v>199.15</v>
      </c>
      <c r="G251" s="73">
        <v>2080</v>
      </c>
      <c r="H251" s="73">
        <v>664</v>
      </c>
      <c r="I251" s="73">
        <v>1136</v>
      </c>
      <c r="J251" s="73">
        <v>496.5</v>
      </c>
      <c r="K251" s="73">
        <v>98.3333333333333</v>
      </c>
      <c r="L251" s="73">
        <v>427.33333333333297</v>
      </c>
      <c r="M251" s="73">
        <v>1341</v>
      </c>
      <c r="N251" s="73">
        <v>3703</v>
      </c>
      <c r="O251" s="73">
        <v>5230</v>
      </c>
      <c r="P251" s="73">
        <v>440</v>
      </c>
      <c r="Q251" s="73">
        <v>0</v>
      </c>
      <c r="R251" s="73">
        <v>8592</v>
      </c>
      <c r="S251" s="73">
        <v>9451.2000000000007</v>
      </c>
      <c r="T251" s="73">
        <v>722</v>
      </c>
      <c r="U251" s="73">
        <v>2845</v>
      </c>
      <c r="V251" s="73">
        <v>105</v>
      </c>
      <c r="W251" s="73">
        <v>78.84</v>
      </c>
      <c r="X251" s="73">
        <v>35.520000000000003</v>
      </c>
      <c r="Y251" s="73">
        <v>6395</v>
      </c>
      <c r="Z251" s="73">
        <v>6906.6</v>
      </c>
      <c r="AA251" s="73">
        <v>0</v>
      </c>
      <c r="AB251" s="73">
        <v>0</v>
      </c>
      <c r="AC251" s="73">
        <v>0</v>
      </c>
      <c r="AD251" s="73">
        <v>1502.825</v>
      </c>
      <c r="AE251" s="73">
        <v>0</v>
      </c>
      <c r="AF251" s="73">
        <v>1848</v>
      </c>
      <c r="AG251" s="73">
        <v>1644.7477775391901</v>
      </c>
      <c r="AH251" s="73">
        <v>12.21</v>
      </c>
      <c r="AI251" s="73">
        <v>1084</v>
      </c>
      <c r="AJ251" s="73">
        <v>1</v>
      </c>
      <c r="AK251" s="73">
        <v>0</v>
      </c>
      <c r="AL251" s="73">
        <v>105</v>
      </c>
      <c r="AM251" s="73">
        <v>0</v>
      </c>
      <c r="AN251" s="73">
        <v>3</v>
      </c>
      <c r="AO251" s="73"/>
      <c r="AP251" s="73">
        <v>191</v>
      </c>
      <c r="AQ251" s="73">
        <v>11</v>
      </c>
      <c r="AR251" s="73">
        <v>112.009</v>
      </c>
      <c r="AS251" s="74">
        <v>32</v>
      </c>
      <c r="AT251" s="73">
        <v>16</v>
      </c>
      <c r="AU251" s="73">
        <v>2296.3200000000002</v>
      </c>
      <c r="AV251" s="73">
        <v>337.61</v>
      </c>
      <c r="AW251" s="73">
        <v>60.454257820927701</v>
      </c>
      <c r="AX251" s="73">
        <v>53</v>
      </c>
      <c r="AY251" s="73">
        <v>24.6666666666667</v>
      </c>
      <c r="AZ251" s="73">
        <v>19.3333333333333</v>
      </c>
      <c r="BA251" s="73">
        <v>329</v>
      </c>
      <c r="BB251" s="73">
        <v>54</v>
      </c>
      <c r="BC251" s="73">
        <v>1328.1324137931001</v>
      </c>
      <c r="BD251" s="73">
        <v>0.19600000000000001</v>
      </c>
      <c r="BE251" s="73">
        <v>5312</v>
      </c>
      <c r="BF251" s="73">
        <v>1199</v>
      </c>
      <c r="BG251" s="73">
        <v>217</v>
      </c>
      <c r="BH251" s="73">
        <v>256</v>
      </c>
      <c r="BI251" s="73">
        <v>226</v>
      </c>
      <c r="BJ251" s="73">
        <v>89</v>
      </c>
      <c r="BK251" s="73">
        <v>57.219781078967898</v>
      </c>
      <c r="BL251" s="73">
        <v>34.393979671618503</v>
      </c>
      <c r="BM251" s="73">
        <v>10.3259577795152</v>
      </c>
      <c r="BN251" s="73">
        <v>355.0129</v>
      </c>
      <c r="BO251" s="73">
        <v>213.3931</v>
      </c>
      <c r="BP251" s="73">
        <v>64.066100000000006</v>
      </c>
      <c r="BQ251" s="73">
        <v>0</v>
      </c>
      <c r="BR251" s="73">
        <v>1109</v>
      </c>
      <c r="BS251" s="73">
        <v>0</v>
      </c>
      <c r="BT251" s="73">
        <v>5</v>
      </c>
      <c r="BU251" s="73">
        <v>73</v>
      </c>
      <c r="BV251" s="73">
        <v>32</v>
      </c>
      <c r="BW251" s="73">
        <v>0</v>
      </c>
      <c r="BX251" s="73">
        <v>0</v>
      </c>
      <c r="BY251" s="75">
        <v>5.3019199999999997E-4</v>
      </c>
      <c r="BZ251" s="75">
        <v>1.0336900000000001E-4</v>
      </c>
      <c r="CA251" s="72">
        <v>0</v>
      </c>
      <c r="CG251" s="76"/>
      <c r="CH251" s="77"/>
      <c r="CI251" s="78"/>
      <c r="CJ251" s="79"/>
      <c r="CO251" s="77"/>
    </row>
    <row r="252" spans="1:93" s="72" customFormat="1" x14ac:dyDescent="0.3">
      <c r="A252" s="72">
        <v>703</v>
      </c>
      <c r="B252" s="72">
        <v>9</v>
      </c>
      <c r="D252" s="72" t="s">
        <v>243</v>
      </c>
      <c r="E252" s="73">
        <v>22730</v>
      </c>
      <c r="F252" s="73">
        <v>370.3</v>
      </c>
      <c r="G252" s="73">
        <v>3914</v>
      </c>
      <c r="H252" s="73">
        <v>1223</v>
      </c>
      <c r="I252" s="73">
        <v>2616</v>
      </c>
      <c r="J252" s="73">
        <v>1676</v>
      </c>
      <c r="K252" s="73">
        <v>224.666666666667</v>
      </c>
      <c r="L252" s="73">
        <v>1000.66666666667</v>
      </c>
      <c r="M252" s="73">
        <v>2779</v>
      </c>
      <c r="N252" s="73">
        <v>9251</v>
      </c>
      <c r="O252" s="73">
        <v>21100</v>
      </c>
      <c r="P252" s="73">
        <v>5360</v>
      </c>
      <c r="Q252" s="73">
        <v>696</v>
      </c>
      <c r="R252" s="73">
        <v>10171</v>
      </c>
      <c r="S252" s="73">
        <v>12205.2</v>
      </c>
      <c r="T252" s="73">
        <v>1186</v>
      </c>
      <c r="U252" s="73">
        <v>10000</v>
      </c>
      <c r="V252" s="73">
        <v>197</v>
      </c>
      <c r="W252" s="73">
        <v>165</v>
      </c>
      <c r="X252" s="73">
        <v>77.349999999999994</v>
      </c>
      <c r="Y252" s="73">
        <v>9400</v>
      </c>
      <c r="Z252" s="73">
        <v>11750</v>
      </c>
      <c r="AA252" s="73">
        <v>0</v>
      </c>
      <c r="AB252" s="73">
        <v>0</v>
      </c>
      <c r="AC252" s="73">
        <v>0</v>
      </c>
      <c r="AD252" s="73">
        <v>4869.2</v>
      </c>
      <c r="AE252" s="73">
        <v>0</v>
      </c>
      <c r="AF252" s="73">
        <v>3067.2</v>
      </c>
      <c r="AG252" s="73">
        <v>9818.1111208946004</v>
      </c>
      <c r="AH252" s="73">
        <v>14.28</v>
      </c>
      <c r="AI252" s="73">
        <v>2453</v>
      </c>
      <c r="AJ252" s="73">
        <v>1</v>
      </c>
      <c r="AK252" s="73">
        <v>0</v>
      </c>
      <c r="AL252" s="73">
        <v>535</v>
      </c>
      <c r="AM252" s="73">
        <v>0</v>
      </c>
      <c r="AN252" s="73">
        <v>19</v>
      </c>
      <c r="AO252" s="73"/>
      <c r="AP252" s="73">
        <v>497</v>
      </c>
      <c r="AQ252" s="73">
        <v>12</v>
      </c>
      <c r="AR252" s="73">
        <v>410.041</v>
      </c>
      <c r="AS252" s="74">
        <v>218</v>
      </c>
      <c r="AT252" s="73">
        <v>101</v>
      </c>
      <c r="AU252" s="73">
        <v>5798.4</v>
      </c>
      <c r="AV252" s="73">
        <v>1649.82</v>
      </c>
      <c r="AW252" s="73">
        <v>350.79065824581301</v>
      </c>
      <c r="AX252" s="73">
        <v>201</v>
      </c>
      <c r="AY252" s="73">
        <v>81.6666666666667</v>
      </c>
      <c r="AZ252" s="73">
        <v>56.3333333333333</v>
      </c>
      <c r="BA252" s="73">
        <v>776</v>
      </c>
      <c r="BB252" s="73">
        <v>170</v>
      </c>
      <c r="BC252" s="73">
        <v>3480.6026633741999</v>
      </c>
      <c r="BD252" s="73">
        <v>0.35099999999999998</v>
      </c>
      <c r="BE252" s="73">
        <v>18816</v>
      </c>
      <c r="BF252" s="73">
        <v>2166</v>
      </c>
      <c r="BG252" s="73">
        <v>525</v>
      </c>
      <c r="BH252" s="73">
        <v>434</v>
      </c>
      <c r="BI252" s="73">
        <v>401</v>
      </c>
      <c r="BJ252" s="73">
        <v>236</v>
      </c>
      <c r="BK252" s="73">
        <v>238.91914893616999</v>
      </c>
      <c r="BL252" s="73">
        <v>145.49106382978701</v>
      </c>
      <c r="BM252" s="73">
        <v>63.830638297872298</v>
      </c>
      <c r="BN252" s="73">
        <v>651.10599999999999</v>
      </c>
      <c r="BO252" s="73">
        <v>396.49439999999998</v>
      </c>
      <c r="BP252" s="73">
        <v>173.9522</v>
      </c>
      <c r="BQ252" s="73">
        <v>7938</v>
      </c>
      <c r="BR252" s="73">
        <v>5617</v>
      </c>
      <c r="BS252" s="73">
        <v>0</v>
      </c>
      <c r="BT252" s="73">
        <v>5</v>
      </c>
      <c r="BU252" s="73">
        <v>132</v>
      </c>
      <c r="BV252" s="73">
        <v>65</v>
      </c>
      <c r="BW252" s="73">
        <v>0</v>
      </c>
      <c r="BX252" s="73">
        <v>822</v>
      </c>
      <c r="BY252" s="75">
        <v>6.4446999999999996E-4</v>
      </c>
      <c r="BZ252" s="75">
        <v>2.5352799999999999E-4</v>
      </c>
      <c r="CA252" s="72">
        <v>0</v>
      </c>
      <c r="CG252" s="76"/>
      <c r="CH252" s="77"/>
      <c r="CI252" s="78"/>
      <c r="CJ252" s="79"/>
      <c r="CO252" s="77"/>
    </row>
    <row r="253" spans="1:93" s="72" customFormat="1" x14ac:dyDescent="0.3">
      <c r="A253" s="72">
        <v>1676</v>
      </c>
      <c r="B253" s="72">
        <v>9</v>
      </c>
      <c r="D253" s="72" t="s">
        <v>262</v>
      </c>
      <c r="E253" s="73">
        <v>33839</v>
      </c>
      <c r="F253" s="73">
        <v>731.5</v>
      </c>
      <c r="G253" s="73">
        <v>9251</v>
      </c>
      <c r="H253" s="73">
        <v>2982</v>
      </c>
      <c r="I253" s="73">
        <v>4764</v>
      </c>
      <c r="J253" s="73">
        <v>2555</v>
      </c>
      <c r="K253" s="73">
        <v>417.33333333333297</v>
      </c>
      <c r="L253" s="73">
        <v>1850.3333333333301</v>
      </c>
      <c r="M253" s="73">
        <v>5233</v>
      </c>
      <c r="N253" s="73">
        <v>15906</v>
      </c>
      <c r="O253" s="73">
        <v>33090</v>
      </c>
      <c r="P253" s="73">
        <v>5720</v>
      </c>
      <c r="Q253" s="73">
        <v>633.6</v>
      </c>
      <c r="R253" s="73">
        <v>22901</v>
      </c>
      <c r="S253" s="73">
        <v>24275.06</v>
      </c>
      <c r="T253" s="73">
        <v>7310</v>
      </c>
      <c r="U253" s="73">
        <v>10000</v>
      </c>
      <c r="V253" s="73">
        <v>358</v>
      </c>
      <c r="W253" s="73">
        <v>261.82</v>
      </c>
      <c r="X253" s="73">
        <v>116.55</v>
      </c>
      <c r="Y253" s="73">
        <v>22090</v>
      </c>
      <c r="Z253" s="73">
        <v>23415.4</v>
      </c>
      <c r="AA253" s="73">
        <v>46</v>
      </c>
      <c r="AB253" s="73">
        <v>0</v>
      </c>
      <c r="AC253" s="73">
        <v>6500</v>
      </c>
      <c r="AD253" s="73">
        <v>10802.01</v>
      </c>
      <c r="AE253" s="73">
        <v>0</v>
      </c>
      <c r="AF253" s="73">
        <v>7827.04</v>
      </c>
      <c r="AG253" s="73">
        <v>9486.4793154811196</v>
      </c>
      <c r="AH253" s="73">
        <v>25.2</v>
      </c>
      <c r="AI253" s="73">
        <v>4769</v>
      </c>
      <c r="AJ253" s="73">
        <v>1</v>
      </c>
      <c r="AK253" s="73">
        <v>0</v>
      </c>
      <c r="AL253" s="73">
        <v>480</v>
      </c>
      <c r="AM253" s="73">
        <v>0</v>
      </c>
      <c r="AN253" s="73">
        <v>64</v>
      </c>
      <c r="AO253" s="73"/>
      <c r="AP253" s="73">
        <v>854</v>
      </c>
      <c r="AQ253" s="73">
        <v>24</v>
      </c>
      <c r="AR253" s="73">
        <v>570.75199999999995</v>
      </c>
      <c r="AS253" s="74">
        <v>160</v>
      </c>
      <c r="AT253" s="73">
        <v>105</v>
      </c>
      <c r="AU253" s="73">
        <v>11017.78</v>
      </c>
      <c r="AV253" s="73">
        <v>2086.92</v>
      </c>
      <c r="AW253" s="73">
        <v>243.21366513056799</v>
      </c>
      <c r="AX253" s="73">
        <v>314</v>
      </c>
      <c r="AY253" s="73">
        <v>131.666666666667</v>
      </c>
      <c r="AZ253" s="73">
        <v>103</v>
      </c>
      <c r="BA253" s="73">
        <v>1433</v>
      </c>
      <c r="BB253" s="73">
        <v>311</v>
      </c>
      <c r="BC253" s="73">
        <v>6893.7433103407402</v>
      </c>
      <c r="BD253" s="73">
        <v>0.879</v>
      </c>
      <c r="BE253" s="73">
        <v>24588</v>
      </c>
      <c r="BF253" s="73">
        <v>5065</v>
      </c>
      <c r="BG253" s="73">
        <v>1204</v>
      </c>
      <c r="BH253" s="73">
        <v>1004</v>
      </c>
      <c r="BI253" s="73">
        <v>934</v>
      </c>
      <c r="BJ253" s="73">
        <v>588</v>
      </c>
      <c r="BK253" s="73">
        <v>361.79447713897702</v>
      </c>
      <c r="BL253" s="73">
        <v>228.08782254413799</v>
      </c>
      <c r="BM253" s="73">
        <v>98.892032593933905</v>
      </c>
      <c r="BN253" s="73">
        <v>1309.6936000000001</v>
      </c>
      <c r="BO253" s="73">
        <v>825.67639999999994</v>
      </c>
      <c r="BP253" s="73">
        <v>357.98849999999999</v>
      </c>
      <c r="BQ253" s="73">
        <v>19845</v>
      </c>
      <c r="BR253" s="73">
        <v>5824</v>
      </c>
      <c r="BS253" s="73">
        <v>0</v>
      </c>
      <c r="BT253" s="73">
        <v>9</v>
      </c>
      <c r="BU253" s="73">
        <v>247</v>
      </c>
      <c r="BV253" s="73">
        <v>111</v>
      </c>
      <c r="BW253" s="73">
        <v>10</v>
      </c>
      <c r="BX253" s="73">
        <v>2425</v>
      </c>
      <c r="BY253" s="75">
        <v>2.0994310000000001E-3</v>
      </c>
      <c r="BZ253" s="75">
        <v>5.4060000000000002E-4</v>
      </c>
      <c r="CA253" s="72">
        <v>1819</v>
      </c>
      <c r="CG253" s="76"/>
      <c r="CH253" s="77"/>
      <c r="CI253" s="78"/>
      <c r="CJ253" s="79"/>
      <c r="CO253" s="77"/>
    </row>
    <row r="254" spans="1:93" s="72" customFormat="1" x14ac:dyDescent="0.3">
      <c r="A254" s="72">
        <v>1714</v>
      </c>
      <c r="B254" s="72">
        <v>9</v>
      </c>
      <c r="D254" s="72" t="s">
        <v>270</v>
      </c>
      <c r="E254" s="73">
        <v>23210</v>
      </c>
      <c r="F254" s="73">
        <v>494.55</v>
      </c>
      <c r="G254" s="73">
        <v>6646</v>
      </c>
      <c r="H254" s="73">
        <v>2105</v>
      </c>
      <c r="I254" s="73">
        <v>3788</v>
      </c>
      <c r="J254" s="73">
        <v>1971.4</v>
      </c>
      <c r="K254" s="73">
        <v>245</v>
      </c>
      <c r="L254" s="73">
        <v>1262</v>
      </c>
      <c r="M254" s="73">
        <v>4215</v>
      </c>
      <c r="N254" s="73">
        <v>11487</v>
      </c>
      <c r="O254" s="73">
        <v>20750</v>
      </c>
      <c r="P254" s="73">
        <v>8200</v>
      </c>
      <c r="Q254" s="73">
        <v>601.6</v>
      </c>
      <c r="R254" s="73">
        <v>27882</v>
      </c>
      <c r="S254" s="73">
        <v>28439.64</v>
      </c>
      <c r="T254" s="73">
        <v>477</v>
      </c>
      <c r="U254" s="73">
        <v>2357</v>
      </c>
      <c r="V254" s="73">
        <v>324</v>
      </c>
      <c r="W254" s="73">
        <v>208.08</v>
      </c>
      <c r="X254" s="73">
        <v>122.4</v>
      </c>
      <c r="Y254" s="73">
        <v>18166</v>
      </c>
      <c r="Z254" s="73">
        <v>18529.32</v>
      </c>
      <c r="AA254" s="73">
        <v>0</v>
      </c>
      <c r="AB254" s="73">
        <v>0</v>
      </c>
      <c r="AC254" s="73">
        <v>7800</v>
      </c>
      <c r="AD254" s="73">
        <v>7775.0479999999998</v>
      </c>
      <c r="AE254" s="73">
        <v>0</v>
      </c>
      <c r="AF254" s="73">
        <v>5490.66</v>
      </c>
      <c r="AG254" s="73">
        <v>4493.7486723791399</v>
      </c>
      <c r="AH254" s="73">
        <v>25.5</v>
      </c>
      <c r="AI254" s="73">
        <v>3101</v>
      </c>
      <c r="AJ254" s="73">
        <v>1</v>
      </c>
      <c r="AK254" s="73">
        <v>0</v>
      </c>
      <c r="AL254" s="73">
        <v>380</v>
      </c>
      <c r="AM254" s="73">
        <v>0</v>
      </c>
      <c r="AN254" s="73">
        <v>18</v>
      </c>
      <c r="AO254" s="73"/>
      <c r="AP254" s="73">
        <v>626</v>
      </c>
      <c r="AQ254" s="73">
        <v>25</v>
      </c>
      <c r="AR254" s="73">
        <v>402.28</v>
      </c>
      <c r="AS254" s="74">
        <v>93</v>
      </c>
      <c r="AT254" s="73">
        <v>39</v>
      </c>
      <c r="AU254" s="73">
        <v>7330.7</v>
      </c>
      <c r="AV254" s="73">
        <v>1352.34</v>
      </c>
      <c r="AW254" s="73">
        <v>88.958199608610599</v>
      </c>
      <c r="AX254" s="73">
        <v>197</v>
      </c>
      <c r="AY254" s="73">
        <v>52.3333333333333</v>
      </c>
      <c r="AZ254" s="73">
        <v>45.3333333333333</v>
      </c>
      <c r="BA254" s="73">
        <v>1017</v>
      </c>
      <c r="BB254" s="73">
        <v>215</v>
      </c>
      <c r="BC254" s="73">
        <v>4441.9966133584203</v>
      </c>
      <c r="BD254" s="73">
        <v>0.48299999999999998</v>
      </c>
      <c r="BE254" s="73">
        <v>16564</v>
      </c>
      <c r="BF254" s="73">
        <v>3658</v>
      </c>
      <c r="BG254" s="73">
        <v>883</v>
      </c>
      <c r="BH254" s="73">
        <v>785</v>
      </c>
      <c r="BI254" s="73">
        <v>758</v>
      </c>
      <c r="BJ254" s="73">
        <v>502</v>
      </c>
      <c r="BK254" s="73">
        <v>249.05664428052401</v>
      </c>
      <c r="BL254" s="73">
        <v>161.15429924033899</v>
      </c>
      <c r="BM254" s="73">
        <v>74.554211163712395</v>
      </c>
      <c r="BN254" s="73">
        <v>1076.8140000000001</v>
      </c>
      <c r="BO254" s="73">
        <v>696.76199999999994</v>
      </c>
      <c r="BP254" s="73">
        <v>322.34039999999999</v>
      </c>
      <c r="BQ254" s="73">
        <v>17596</v>
      </c>
      <c r="BR254" s="73">
        <v>3560</v>
      </c>
      <c r="BS254" s="73">
        <v>0</v>
      </c>
      <c r="BT254" s="73">
        <v>10</v>
      </c>
      <c r="BU254" s="73">
        <v>204</v>
      </c>
      <c r="BV254" s="73">
        <v>120</v>
      </c>
      <c r="BW254" s="73">
        <v>24</v>
      </c>
      <c r="BX254" s="73">
        <v>1274</v>
      </c>
      <c r="BY254" s="75">
        <v>1.3058499999999999E-3</v>
      </c>
      <c r="BZ254" s="75">
        <v>5.7956200000000005E-4</v>
      </c>
      <c r="CA254" s="72">
        <v>0</v>
      </c>
      <c r="CG254" s="76"/>
      <c r="CH254" s="77"/>
      <c r="CI254" s="78"/>
      <c r="CJ254" s="79"/>
      <c r="CO254" s="77"/>
    </row>
    <row r="255" spans="1:93" s="72" customFormat="1" x14ac:dyDescent="0.3">
      <c r="A255" s="72">
        <v>715</v>
      </c>
      <c r="B255" s="72">
        <v>9</v>
      </c>
      <c r="D255" s="72" t="s">
        <v>283</v>
      </c>
      <c r="E255" s="73">
        <v>54426</v>
      </c>
      <c r="F255" s="73">
        <v>1468.25</v>
      </c>
      <c r="G255" s="73">
        <v>13764</v>
      </c>
      <c r="H255" s="73">
        <v>4540</v>
      </c>
      <c r="I255" s="73">
        <v>8432</v>
      </c>
      <c r="J255" s="73">
        <v>5709.2</v>
      </c>
      <c r="K255" s="73">
        <v>1008</v>
      </c>
      <c r="L255" s="73">
        <v>4026</v>
      </c>
      <c r="M255" s="73">
        <v>9446</v>
      </c>
      <c r="N255" s="73">
        <v>26379</v>
      </c>
      <c r="O255" s="73">
        <v>55380</v>
      </c>
      <c r="P255" s="73">
        <v>50680</v>
      </c>
      <c r="Q255" s="73">
        <v>1861.6</v>
      </c>
      <c r="R255" s="73">
        <v>25002</v>
      </c>
      <c r="S255" s="73">
        <v>25002</v>
      </c>
      <c r="T255" s="73">
        <v>1289</v>
      </c>
      <c r="U255" s="73">
        <v>5485</v>
      </c>
      <c r="V255" s="73">
        <v>520</v>
      </c>
      <c r="W255" s="73">
        <v>320.17</v>
      </c>
      <c r="X255" s="73">
        <v>202</v>
      </c>
      <c r="Y255" s="73">
        <v>27228</v>
      </c>
      <c r="Z255" s="73">
        <v>27500.28</v>
      </c>
      <c r="AA255" s="73">
        <v>0</v>
      </c>
      <c r="AB255" s="73">
        <v>0</v>
      </c>
      <c r="AC255" s="73">
        <v>3000</v>
      </c>
      <c r="AD255" s="73">
        <v>23824.5</v>
      </c>
      <c r="AE255" s="73">
        <v>0</v>
      </c>
      <c r="AF255" s="73">
        <v>5205</v>
      </c>
      <c r="AG255" s="73">
        <v>10982.0824616789</v>
      </c>
      <c r="AH255" s="73">
        <v>26</v>
      </c>
      <c r="AI255" s="73">
        <v>4696</v>
      </c>
      <c r="AJ255" s="73">
        <v>1</v>
      </c>
      <c r="AK255" s="73">
        <v>0</v>
      </c>
      <c r="AL255" s="73">
        <v>2785</v>
      </c>
      <c r="AM255" s="73">
        <v>0</v>
      </c>
      <c r="AN255" s="73">
        <v>49</v>
      </c>
      <c r="AO255" s="73"/>
      <c r="AP255" s="73">
        <v>1787</v>
      </c>
      <c r="AQ255" s="73">
        <v>26</v>
      </c>
      <c r="AR255" s="73">
        <v>1286.8409999999999</v>
      </c>
      <c r="AS255" s="74">
        <v>254</v>
      </c>
      <c r="AT255" s="73">
        <v>195</v>
      </c>
      <c r="AU255" s="73">
        <v>16440.32</v>
      </c>
      <c r="AV255" s="73">
        <v>3319.48</v>
      </c>
      <c r="AW255" s="73">
        <v>414.24171624266103</v>
      </c>
      <c r="AX255" s="73">
        <v>668</v>
      </c>
      <c r="AY255" s="73">
        <v>289.66666666666703</v>
      </c>
      <c r="AZ255" s="73">
        <v>278.33333333333297</v>
      </c>
      <c r="BA255" s="73">
        <v>3018</v>
      </c>
      <c r="BB255" s="73">
        <v>648</v>
      </c>
      <c r="BC255" s="73">
        <v>10682.327581014501</v>
      </c>
      <c r="BD255" s="73">
        <v>2.4529999999999998</v>
      </c>
      <c r="BE255" s="73">
        <v>40662</v>
      </c>
      <c r="BF255" s="73">
        <v>7555</v>
      </c>
      <c r="BG255" s="73">
        <v>1669</v>
      </c>
      <c r="BH255" s="73">
        <v>1668</v>
      </c>
      <c r="BI255" s="73">
        <v>1526</v>
      </c>
      <c r="BJ255" s="73">
        <v>812</v>
      </c>
      <c r="BK255" s="73">
        <v>988.01786396356704</v>
      </c>
      <c r="BL255" s="73">
        <v>643.09227266049697</v>
      </c>
      <c r="BM255" s="73">
        <v>238.82689878066699</v>
      </c>
      <c r="BN255" s="73">
        <v>2289.5608000000002</v>
      </c>
      <c r="BO255" s="73">
        <v>1490.2553</v>
      </c>
      <c r="BP255" s="73">
        <v>553.44010000000003</v>
      </c>
      <c r="BQ255" s="73">
        <v>34772</v>
      </c>
      <c r="BR255" s="73">
        <v>9393</v>
      </c>
      <c r="BS255" s="73">
        <v>0</v>
      </c>
      <c r="BT255" s="73">
        <v>9</v>
      </c>
      <c r="BU255" s="73">
        <v>317</v>
      </c>
      <c r="BV255" s="73">
        <v>202</v>
      </c>
      <c r="BW255" s="73">
        <v>13</v>
      </c>
      <c r="BX255" s="73">
        <v>3331</v>
      </c>
      <c r="BY255" s="75">
        <v>2.6003659999999998E-3</v>
      </c>
      <c r="BZ255" s="75">
        <v>1.7233699999999999E-3</v>
      </c>
      <c r="CA255" s="72">
        <v>1539</v>
      </c>
      <c r="CG255" s="76"/>
      <c r="CH255" s="77"/>
      <c r="CI255" s="78"/>
      <c r="CJ255" s="79"/>
      <c r="CO255" s="77"/>
    </row>
    <row r="256" spans="1:93" s="72" customFormat="1" x14ac:dyDescent="0.3">
      <c r="A256" s="72">
        <v>716</v>
      </c>
      <c r="B256" s="72">
        <v>9</v>
      </c>
      <c r="D256" s="72" t="s">
        <v>287</v>
      </c>
      <c r="E256" s="73">
        <v>25757</v>
      </c>
      <c r="F256" s="73">
        <v>346.85</v>
      </c>
      <c r="G256" s="73">
        <v>4991</v>
      </c>
      <c r="H256" s="73">
        <v>1591</v>
      </c>
      <c r="I256" s="73">
        <v>3194</v>
      </c>
      <c r="J256" s="73">
        <v>2032.1</v>
      </c>
      <c r="K256" s="73">
        <v>297.66666666666703</v>
      </c>
      <c r="L256" s="73">
        <v>1401.6666666666699</v>
      </c>
      <c r="M256" s="73">
        <v>3121</v>
      </c>
      <c r="N256" s="73">
        <v>10778</v>
      </c>
      <c r="O256" s="73">
        <v>22910</v>
      </c>
      <c r="P256" s="73">
        <v>2620</v>
      </c>
      <c r="Q256" s="73">
        <v>228</v>
      </c>
      <c r="R256" s="73">
        <v>14674</v>
      </c>
      <c r="S256" s="73">
        <v>17902.28</v>
      </c>
      <c r="T256" s="73">
        <v>1552</v>
      </c>
      <c r="U256" s="73">
        <v>9174</v>
      </c>
      <c r="V256" s="73">
        <v>231</v>
      </c>
      <c r="W256" s="73">
        <v>213.2</v>
      </c>
      <c r="X256" s="73">
        <v>80.52</v>
      </c>
      <c r="Y256" s="73">
        <v>11619</v>
      </c>
      <c r="Z256" s="73">
        <v>15104.7</v>
      </c>
      <c r="AA256" s="73">
        <v>0</v>
      </c>
      <c r="AB256" s="73">
        <v>0</v>
      </c>
      <c r="AC256" s="73">
        <v>1300</v>
      </c>
      <c r="AD256" s="73">
        <v>5623.5959999999995</v>
      </c>
      <c r="AE256" s="73">
        <v>0</v>
      </c>
      <c r="AF256" s="73">
        <v>4429.82</v>
      </c>
      <c r="AG256" s="73">
        <v>14011.4206766917</v>
      </c>
      <c r="AH256" s="73">
        <v>13.42</v>
      </c>
      <c r="AI256" s="73">
        <v>2775</v>
      </c>
      <c r="AJ256" s="73">
        <v>1</v>
      </c>
      <c r="AK256" s="73">
        <v>0</v>
      </c>
      <c r="AL256" s="73">
        <v>540</v>
      </c>
      <c r="AM256" s="73">
        <v>0</v>
      </c>
      <c r="AN256" s="73">
        <v>32</v>
      </c>
      <c r="AO256" s="73"/>
      <c r="AP256" s="73">
        <v>602</v>
      </c>
      <c r="AQ256" s="73">
        <v>11</v>
      </c>
      <c r="AR256" s="73">
        <v>517.33500000000004</v>
      </c>
      <c r="AS256" s="74">
        <v>172</v>
      </c>
      <c r="AT256" s="73">
        <v>40</v>
      </c>
      <c r="AU256" s="73">
        <v>6511.86</v>
      </c>
      <c r="AV256" s="73">
        <v>1743.38</v>
      </c>
      <c r="AW256" s="73">
        <v>352.80067437134898</v>
      </c>
      <c r="AX256" s="73">
        <v>237</v>
      </c>
      <c r="AY256" s="73">
        <v>86.6666666666667</v>
      </c>
      <c r="AZ256" s="73">
        <v>77.6666666666667</v>
      </c>
      <c r="BA256" s="73">
        <v>1104</v>
      </c>
      <c r="BB256" s="73">
        <v>272</v>
      </c>
      <c r="BC256" s="73">
        <v>4561.3269123351402</v>
      </c>
      <c r="BD256" s="73">
        <v>0.50900000000000001</v>
      </c>
      <c r="BE256" s="73">
        <v>20766</v>
      </c>
      <c r="BF256" s="73">
        <v>2836</v>
      </c>
      <c r="BG256" s="73">
        <v>564</v>
      </c>
      <c r="BH256" s="73">
        <v>573</v>
      </c>
      <c r="BI256" s="73">
        <v>501</v>
      </c>
      <c r="BJ256" s="73">
        <v>310</v>
      </c>
      <c r="BK256" s="73">
        <v>299.94418624666503</v>
      </c>
      <c r="BL256" s="73">
        <v>185.73803253291999</v>
      </c>
      <c r="BM256" s="73">
        <v>74.505086496256098</v>
      </c>
      <c r="BN256" s="73">
        <v>870.36249999999995</v>
      </c>
      <c r="BO256" s="73">
        <v>538.96500000000003</v>
      </c>
      <c r="BP256" s="73">
        <v>216.19499999999999</v>
      </c>
      <c r="BQ256" s="73">
        <v>7938</v>
      </c>
      <c r="BR256" s="73">
        <v>5685</v>
      </c>
      <c r="BS256" s="73">
        <v>0</v>
      </c>
      <c r="BT256" s="73">
        <v>7</v>
      </c>
      <c r="BU256" s="73">
        <v>164</v>
      </c>
      <c r="BV256" s="73">
        <v>66</v>
      </c>
      <c r="BW256" s="73">
        <v>16</v>
      </c>
      <c r="BX256" s="73">
        <v>1288</v>
      </c>
      <c r="BY256" s="75">
        <v>9.7933099999999995E-4</v>
      </c>
      <c r="BZ256" s="75">
        <v>2.2477799999999999E-4</v>
      </c>
      <c r="CA256" s="72">
        <v>669</v>
      </c>
      <c r="CG256" s="76"/>
      <c r="CH256" s="77"/>
      <c r="CI256" s="78"/>
      <c r="CJ256" s="79"/>
      <c r="CO256" s="77"/>
    </row>
    <row r="257" spans="1:93" s="72" customFormat="1" x14ac:dyDescent="0.3">
      <c r="A257" s="72">
        <v>717</v>
      </c>
      <c r="B257" s="72">
        <v>9</v>
      </c>
      <c r="D257" s="72" t="s">
        <v>305</v>
      </c>
      <c r="E257" s="73">
        <v>21880</v>
      </c>
      <c r="F257" s="73">
        <v>523.95000000000005</v>
      </c>
      <c r="G257" s="73">
        <v>5922</v>
      </c>
      <c r="H257" s="73">
        <v>1876</v>
      </c>
      <c r="I257" s="73">
        <v>2427</v>
      </c>
      <c r="J257" s="73">
        <v>912.8</v>
      </c>
      <c r="K257" s="73">
        <v>157</v>
      </c>
      <c r="L257" s="73">
        <v>808</v>
      </c>
      <c r="M257" s="73">
        <v>2903</v>
      </c>
      <c r="N257" s="73">
        <v>9787</v>
      </c>
      <c r="O257" s="73">
        <v>15710</v>
      </c>
      <c r="P257" s="73">
        <v>3290</v>
      </c>
      <c r="Q257" s="73">
        <v>0</v>
      </c>
      <c r="R257" s="73">
        <v>13263</v>
      </c>
      <c r="S257" s="73">
        <v>14324.04</v>
      </c>
      <c r="T257" s="73">
        <v>1196</v>
      </c>
      <c r="U257" s="73">
        <v>6196</v>
      </c>
      <c r="V257" s="73">
        <v>236</v>
      </c>
      <c r="W257" s="73">
        <v>180.4</v>
      </c>
      <c r="X257" s="73">
        <v>77.760000000000005</v>
      </c>
      <c r="Y257" s="73">
        <v>15142</v>
      </c>
      <c r="Z257" s="73">
        <v>16656.2</v>
      </c>
      <c r="AA257" s="73">
        <v>0</v>
      </c>
      <c r="AB257" s="73">
        <v>0</v>
      </c>
      <c r="AC257" s="73">
        <v>3200</v>
      </c>
      <c r="AD257" s="73">
        <v>5239.1319999999996</v>
      </c>
      <c r="AE257" s="73">
        <v>0</v>
      </c>
      <c r="AF257" s="73">
        <v>2980.8</v>
      </c>
      <c r="AG257" s="73">
        <v>5876.9568019918397</v>
      </c>
      <c r="AH257" s="73">
        <v>15.12</v>
      </c>
      <c r="AI257" s="73">
        <v>3004</v>
      </c>
      <c r="AJ257" s="73">
        <v>1</v>
      </c>
      <c r="AK257" s="73">
        <v>0</v>
      </c>
      <c r="AL257" s="73">
        <v>220</v>
      </c>
      <c r="AM257" s="73">
        <v>0</v>
      </c>
      <c r="AN257" s="73">
        <v>9</v>
      </c>
      <c r="AO257" s="73"/>
      <c r="AP257" s="73">
        <v>390</v>
      </c>
      <c r="AQ257" s="73">
        <v>14</v>
      </c>
      <c r="AR257" s="73">
        <v>287.71199999999999</v>
      </c>
      <c r="AS257" s="74">
        <v>59</v>
      </c>
      <c r="AT257" s="73">
        <v>26</v>
      </c>
      <c r="AU257" s="73">
        <v>6804</v>
      </c>
      <c r="AV257" s="73">
        <v>1387.57</v>
      </c>
      <c r="AW257" s="73">
        <v>121.00707692307699</v>
      </c>
      <c r="AX257" s="73">
        <v>149</v>
      </c>
      <c r="AY257" s="73">
        <v>35</v>
      </c>
      <c r="AZ257" s="73">
        <v>29.6666666666667</v>
      </c>
      <c r="BA257" s="73">
        <v>651</v>
      </c>
      <c r="BB257" s="73">
        <v>172</v>
      </c>
      <c r="BC257" s="73">
        <v>3150.2790931989898</v>
      </c>
      <c r="BD257" s="73">
        <v>0.10199999999999999</v>
      </c>
      <c r="BE257" s="73">
        <v>15958</v>
      </c>
      <c r="BF257" s="73">
        <v>3374</v>
      </c>
      <c r="BG257" s="73">
        <v>672</v>
      </c>
      <c r="BH257" s="73">
        <v>666</v>
      </c>
      <c r="BI257" s="73">
        <v>574</v>
      </c>
      <c r="BJ257" s="73">
        <v>301</v>
      </c>
      <c r="BK257" s="73">
        <v>123.338317263241</v>
      </c>
      <c r="BL257" s="73">
        <v>73.183146215823498</v>
      </c>
      <c r="BM257" s="73">
        <v>27.6697397965923</v>
      </c>
      <c r="BN257" s="73">
        <v>819.423</v>
      </c>
      <c r="BO257" s="73">
        <v>486.20699999999999</v>
      </c>
      <c r="BP257" s="73">
        <v>183.8295</v>
      </c>
      <c r="BQ257" s="73">
        <v>44982</v>
      </c>
      <c r="BR257" s="73">
        <v>3996</v>
      </c>
      <c r="BS257" s="73">
        <v>0</v>
      </c>
      <c r="BT257" s="73">
        <v>10</v>
      </c>
      <c r="BU257" s="73">
        <v>164</v>
      </c>
      <c r="BV257" s="73">
        <v>72</v>
      </c>
      <c r="BW257" s="73">
        <v>14</v>
      </c>
      <c r="BX257" s="73">
        <v>591</v>
      </c>
      <c r="BY257" s="75">
        <v>7.0332599999999999E-4</v>
      </c>
      <c r="BZ257" s="75">
        <v>2.5701400000000002E-4</v>
      </c>
      <c r="CA257" s="72">
        <v>0</v>
      </c>
      <c r="CG257" s="76"/>
      <c r="CH257" s="77"/>
      <c r="CI257" s="78"/>
      <c r="CJ257" s="79"/>
      <c r="CO257" s="77"/>
    </row>
    <row r="258" spans="1:93" s="72" customFormat="1" x14ac:dyDescent="0.3">
      <c r="A258" s="72">
        <v>718</v>
      </c>
      <c r="B258" s="72">
        <v>9</v>
      </c>
      <c r="D258" s="72" t="s">
        <v>313</v>
      </c>
      <c r="E258" s="73">
        <v>44360</v>
      </c>
      <c r="F258" s="73">
        <v>826.35</v>
      </c>
      <c r="G258" s="73">
        <v>10592</v>
      </c>
      <c r="H258" s="73">
        <v>3330</v>
      </c>
      <c r="I258" s="73">
        <v>7680</v>
      </c>
      <c r="J258" s="73">
        <v>5346.7</v>
      </c>
      <c r="K258" s="73">
        <v>1670.6666666666699</v>
      </c>
      <c r="L258" s="73">
        <v>4005.6666666666702</v>
      </c>
      <c r="M258" s="73">
        <v>9890</v>
      </c>
      <c r="N258" s="73">
        <v>22932</v>
      </c>
      <c r="O258" s="73">
        <v>49970</v>
      </c>
      <c r="P258" s="73">
        <v>66850</v>
      </c>
      <c r="Q258" s="73">
        <v>1165.5999999999999</v>
      </c>
      <c r="R258" s="73">
        <v>3432</v>
      </c>
      <c r="S258" s="73">
        <v>3775.2</v>
      </c>
      <c r="T258" s="73">
        <v>517</v>
      </c>
      <c r="U258" s="73">
        <v>10000</v>
      </c>
      <c r="V258" s="73">
        <v>297</v>
      </c>
      <c r="W258" s="73">
        <v>223.1</v>
      </c>
      <c r="X258" s="73">
        <v>109.14</v>
      </c>
      <c r="Y258" s="73">
        <v>23333</v>
      </c>
      <c r="Z258" s="73">
        <v>26832.95</v>
      </c>
      <c r="AA258" s="73">
        <v>0</v>
      </c>
      <c r="AB258" s="73">
        <v>0</v>
      </c>
      <c r="AC258" s="73">
        <v>3200</v>
      </c>
      <c r="AD258" s="73">
        <v>44939.358</v>
      </c>
      <c r="AE258" s="73">
        <v>0</v>
      </c>
      <c r="AF258" s="73">
        <v>1290.3</v>
      </c>
      <c r="AG258" s="73">
        <v>20178.239554317501</v>
      </c>
      <c r="AH258" s="73">
        <v>3.21</v>
      </c>
      <c r="AI258" s="73">
        <v>3487</v>
      </c>
      <c r="AJ258" s="73">
        <v>1</v>
      </c>
      <c r="AK258" s="73">
        <v>0</v>
      </c>
      <c r="AL258" s="73">
        <v>3580</v>
      </c>
      <c r="AM258" s="73">
        <v>0</v>
      </c>
      <c r="AN258" s="73">
        <v>29</v>
      </c>
      <c r="AO258" s="73"/>
      <c r="AP258" s="73">
        <v>1802</v>
      </c>
      <c r="AQ258" s="73">
        <v>3</v>
      </c>
      <c r="AR258" s="73">
        <v>1222.71</v>
      </c>
      <c r="AS258" s="74">
        <v>213</v>
      </c>
      <c r="AT258" s="73">
        <v>148</v>
      </c>
      <c r="AU258" s="73">
        <v>12734.94</v>
      </c>
      <c r="AV258" s="73">
        <v>2437.0500000000002</v>
      </c>
      <c r="AW258" s="73">
        <v>321.32963470319601</v>
      </c>
      <c r="AX258" s="73">
        <v>666</v>
      </c>
      <c r="AY258" s="73">
        <v>411</v>
      </c>
      <c r="AZ258" s="73">
        <v>395.66666666666703</v>
      </c>
      <c r="BA258" s="73">
        <v>2335</v>
      </c>
      <c r="BB258" s="73">
        <v>528</v>
      </c>
      <c r="BC258" s="73">
        <v>7980.5010660115804</v>
      </c>
      <c r="BD258" s="73">
        <v>4.9930000000000003</v>
      </c>
      <c r="BE258" s="73">
        <v>33768</v>
      </c>
      <c r="BF258" s="73">
        <v>5947</v>
      </c>
      <c r="BG258" s="73">
        <v>1315</v>
      </c>
      <c r="BH258" s="73">
        <v>1613</v>
      </c>
      <c r="BI258" s="73">
        <v>1280</v>
      </c>
      <c r="BJ258" s="73">
        <v>717</v>
      </c>
      <c r="BK258" s="73">
        <v>873.51049586422698</v>
      </c>
      <c r="BL258" s="73">
        <v>530.47659966570995</v>
      </c>
      <c r="BM258" s="73">
        <v>222.04398491406999</v>
      </c>
      <c r="BN258" s="73">
        <v>2091.6444000000001</v>
      </c>
      <c r="BO258" s="73">
        <v>1270.2405000000001</v>
      </c>
      <c r="BP258" s="73">
        <v>531.69029999999998</v>
      </c>
      <c r="BQ258" s="73">
        <v>3544</v>
      </c>
      <c r="BR258" s="73">
        <v>7690</v>
      </c>
      <c r="BS258" s="73">
        <v>0</v>
      </c>
      <c r="BT258" s="73">
        <v>1</v>
      </c>
      <c r="BU258" s="73">
        <v>194</v>
      </c>
      <c r="BV258" s="73">
        <v>102</v>
      </c>
      <c r="BW258" s="73">
        <v>16</v>
      </c>
      <c r="BX258" s="73">
        <v>6521</v>
      </c>
      <c r="BY258" s="75">
        <v>3.673599E-3</v>
      </c>
      <c r="BZ258" s="75">
        <v>5.5830760000000002E-3</v>
      </c>
      <c r="CA258" s="72">
        <v>5750</v>
      </c>
      <c r="CG258" s="76"/>
      <c r="CH258" s="77"/>
      <c r="CI258" s="78"/>
      <c r="CJ258" s="79"/>
      <c r="CO258" s="77"/>
    </row>
    <row r="259" spans="1:93" s="72" customFormat="1" x14ac:dyDescent="0.3">
      <c r="A259" s="72">
        <v>1723</v>
      </c>
      <c r="B259" s="72">
        <v>10</v>
      </c>
      <c r="D259" s="72" t="s">
        <v>17</v>
      </c>
      <c r="E259" s="73">
        <v>10203</v>
      </c>
      <c r="F259" s="73">
        <v>209.65</v>
      </c>
      <c r="G259" s="73">
        <v>2364</v>
      </c>
      <c r="H259" s="73">
        <v>751</v>
      </c>
      <c r="I259" s="73">
        <v>958</v>
      </c>
      <c r="J259" s="73">
        <v>491.7</v>
      </c>
      <c r="K259" s="73">
        <v>78.6666666666667</v>
      </c>
      <c r="L259" s="73">
        <v>402.66666666666703</v>
      </c>
      <c r="M259" s="73">
        <v>1075</v>
      </c>
      <c r="N259" s="73">
        <v>4325</v>
      </c>
      <c r="O259" s="73">
        <v>6180</v>
      </c>
      <c r="P259" s="73">
        <v>340</v>
      </c>
      <c r="Q259" s="73">
        <v>0</v>
      </c>
      <c r="R259" s="73">
        <v>9298</v>
      </c>
      <c r="S259" s="73">
        <v>9298</v>
      </c>
      <c r="T259" s="73">
        <v>54</v>
      </c>
      <c r="U259" s="73">
        <v>0</v>
      </c>
      <c r="V259" s="73">
        <v>156</v>
      </c>
      <c r="W259" s="73">
        <v>57</v>
      </c>
      <c r="X259" s="73">
        <v>99</v>
      </c>
      <c r="Y259" s="73">
        <v>4663</v>
      </c>
      <c r="Z259" s="73">
        <v>4663</v>
      </c>
      <c r="AA259" s="73">
        <v>0</v>
      </c>
      <c r="AB259" s="73">
        <v>0</v>
      </c>
      <c r="AC259" s="73">
        <v>0</v>
      </c>
      <c r="AD259" s="73">
        <v>1478.171</v>
      </c>
      <c r="AE259" s="73">
        <v>0</v>
      </c>
      <c r="AF259" s="73">
        <v>752</v>
      </c>
      <c r="AG259" s="73">
        <v>820.42942686056494</v>
      </c>
      <c r="AH259" s="73">
        <v>8</v>
      </c>
      <c r="AI259" s="73">
        <v>1511</v>
      </c>
      <c r="AJ259" s="73">
        <v>1</v>
      </c>
      <c r="AK259" s="73">
        <v>0</v>
      </c>
      <c r="AL259" s="73">
        <v>120</v>
      </c>
      <c r="AM259" s="73">
        <v>0</v>
      </c>
      <c r="AN259" s="73">
        <v>9</v>
      </c>
      <c r="AO259" s="73"/>
      <c r="AP259" s="73">
        <v>208</v>
      </c>
      <c r="AQ259" s="73">
        <v>8</v>
      </c>
      <c r="AR259" s="73">
        <v>159.29</v>
      </c>
      <c r="AS259" s="74">
        <v>20</v>
      </c>
      <c r="AT259" s="73">
        <v>10</v>
      </c>
      <c r="AU259" s="73">
        <v>3293.16</v>
      </c>
      <c r="AV259" s="73">
        <v>730.8</v>
      </c>
      <c r="AW259" s="73">
        <v>31.872736566186099</v>
      </c>
      <c r="AX259" s="73">
        <v>86</v>
      </c>
      <c r="AY259" s="73">
        <v>25.3333333333333</v>
      </c>
      <c r="AZ259" s="73">
        <v>15.6666666666667</v>
      </c>
      <c r="BA259" s="73">
        <v>324</v>
      </c>
      <c r="BB259" s="73">
        <v>70</v>
      </c>
      <c r="BC259" s="73">
        <v>1652.8679042270201</v>
      </c>
      <c r="BD259" s="73">
        <v>5.0999999999999997E-2</v>
      </c>
      <c r="BE259" s="73">
        <v>7839</v>
      </c>
      <c r="BF259" s="73">
        <v>1379</v>
      </c>
      <c r="BG259" s="73">
        <v>234</v>
      </c>
      <c r="BH259" s="73">
        <v>206</v>
      </c>
      <c r="BI259" s="73">
        <v>157</v>
      </c>
      <c r="BJ259" s="73">
        <v>109</v>
      </c>
      <c r="BK259" s="73">
        <v>81.616084066051897</v>
      </c>
      <c r="BL259" s="73">
        <v>49.8764958181428</v>
      </c>
      <c r="BM259" s="73">
        <v>16.0279648295089</v>
      </c>
      <c r="BN259" s="73">
        <v>280.88459999999998</v>
      </c>
      <c r="BO259" s="73">
        <v>171.65170000000001</v>
      </c>
      <c r="BP259" s="73">
        <v>55.160800000000002</v>
      </c>
      <c r="BQ259" s="73">
        <v>0</v>
      </c>
      <c r="BR259" s="73">
        <v>1874</v>
      </c>
      <c r="BS259" s="73">
        <v>0</v>
      </c>
      <c r="BT259" s="73">
        <v>2</v>
      </c>
      <c r="BU259" s="73">
        <v>57</v>
      </c>
      <c r="BV259" s="73">
        <v>99</v>
      </c>
      <c r="BW259" s="73">
        <v>0</v>
      </c>
      <c r="BX259" s="73">
        <v>0</v>
      </c>
      <c r="BY259" s="75">
        <v>7.2244999999999997E-5</v>
      </c>
      <c r="BZ259" s="75">
        <v>2.7603999999999999E-5</v>
      </c>
      <c r="CA259" s="72">
        <v>0</v>
      </c>
      <c r="CG259" s="76"/>
      <c r="CH259" s="77"/>
      <c r="CI259" s="78"/>
      <c r="CJ259" s="79"/>
      <c r="CO259" s="77"/>
    </row>
    <row r="260" spans="1:93" s="72" customFormat="1" x14ac:dyDescent="0.3">
      <c r="A260" s="72">
        <v>1959</v>
      </c>
      <c r="B260" s="72">
        <v>10</v>
      </c>
      <c r="D260" s="72" t="s">
        <v>18</v>
      </c>
      <c r="E260" s="73">
        <v>55967</v>
      </c>
      <c r="F260" s="73">
        <v>744.45</v>
      </c>
      <c r="G260" s="73">
        <v>11085</v>
      </c>
      <c r="H260" s="73">
        <v>3445</v>
      </c>
      <c r="I260" s="73">
        <v>5795</v>
      </c>
      <c r="J260" s="73">
        <v>3511.8</v>
      </c>
      <c r="K260" s="73">
        <v>489.33333333333297</v>
      </c>
      <c r="L260" s="73">
        <v>2495.3333333333298</v>
      </c>
      <c r="M260" s="73">
        <v>6066</v>
      </c>
      <c r="N260" s="73">
        <v>23078</v>
      </c>
      <c r="O260" s="73">
        <v>45070</v>
      </c>
      <c r="P260" s="73">
        <v>4880</v>
      </c>
      <c r="Q260" s="73">
        <v>1578.4</v>
      </c>
      <c r="R260" s="73">
        <v>19955</v>
      </c>
      <c r="S260" s="73">
        <v>22150.05</v>
      </c>
      <c r="T260" s="73">
        <v>2709</v>
      </c>
      <c r="U260" s="73">
        <v>0</v>
      </c>
      <c r="V260" s="73">
        <v>445</v>
      </c>
      <c r="W260" s="73">
        <v>386.28</v>
      </c>
      <c r="X260" s="73">
        <v>123.2</v>
      </c>
      <c r="Y260" s="73">
        <v>22832</v>
      </c>
      <c r="Z260" s="73">
        <v>26485.119999999999</v>
      </c>
      <c r="AA260" s="73">
        <v>0</v>
      </c>
      <c r="AB260" s="73">
        <v>0</v>
      </c>
      <c r="AC260" s="73">
        <v>1700</v>
      </c>
      <c r="AD260" s="73">
        <v>11552.992</v>
      </c>
      <c r="AE260" s="73">
        <v>0</v>
      </c>
      <c r="AF260" s="73">
        <v>9381.7199999999993</v>
      </c>
      <c r="AG260" s="73">
        <v>29839.172512354398</v>
      </c>
      <c r="AH260" s="73">
        <v>26.4</v>
      </c>
      <c r="AI260" s="73">
        <v>7015</v>
      </c>
      <c r="AJ260" s="73">
        <v>1</v>
      </c>
      <c r="AK260" s="73">
        <v>0</v>
      </c>
      <c r="AL260" s="73">
        <v>715</v>
      </c>
      <c r="AM260" s="73">
        <v>0</v>
      </c>
      <c r="AN260" s="73">
        <v>52</v>
      </c>
      <c r="AO260" s="73"/>
      <c r="AP260" s="73">
        <v>1242</v>
      </c>
      <c r="AQ260" s="73">
        <v>24</v>
      </c>
      <c r="AR260" s="73">
        <v>730.23099999999999</v>
      </c>
      <c r="AS260" s="74">
        <v>324</v>
      </c>
      <c r="AT260" s="73">
        <v>117</v>
      </c>
      <c r="AU260" s="73">
        <v>16097.04</v>
      </c>
      <c r="AV260" s="73">
        <v>4244.88</v>
      </c>
      <c r="AW260" s="73">
        <v>560.24792330217394</v>
      </c>
      <c r="AX260" s="73">
        <v>473</v>
      </c>
      <c r="AY260" s="73">
        <v>163.333333333333</v>
      </c>
      <c r="AZ260" s="73">
        <v>123</v>
      </c>
      <c r="BA260" s="73">
        <v>2006</v>
      </c>
      <c r="BB260" s="73">
        <v>520</v>
      </c>
      <c r="BC260" s="73">
        <v>9035.4783620409507</v>
      </c>
      <c r="BD260" s="73">
        <v>0.33900000000000002</v>
      </c>
      <c r="BE260" s="73">
        <v>44882</v>
      </c>
      <c r="BF260" s="73">
        <v>6509</v>
      </c>
      <c r="BG260" s="73">
        <v>1131</v>
      </c>
      <c r="BH260" s="73">
        <v>1053</v>
      </c>
      <c r="BI260" s="73">
        <v>1077</v>
      </c>
      <c r="BJ260" s="73">
        <v>549</v>
      </c>
      <c r="BK260" s="73">
        <v>593.554493693062</v>
      </c>
      <c r="BL260" s="73">
        <v>347.45778731604798</v>
      </c>
      <c r="BM260" s="73">
        <v>112.28162228451301</v>
      </c>
      <c r="BN260" s="73">
        <v>1587.2067</v>
      </c>
      <c r="BO260" s="73">
        <v>929.12670000000003</v>
      </c>
      <c r="BP260" s="73">
        <v>300.24900000000002</v>
      </c>
      <c r="BQ260" s="73">
        <v>39268</v>
      </c>
      <c r="BR260" s="73">
        <v>11971</v>
      </c>
      <c r="BS260" s="73">
        <v>0</v>
      </c>
      <c r="BT260" s="73">
        <v>11</v>
      </c>
      <c r="BU260" s="73">
        <v>333</v>
      </c>
      <c r="BV260" s="73">
        <v>112</v>
      </c>
      <c r="BW260" s="73">
        <v>6</v>
      </c>
      <c r="BX260" s="73">
        <v>669</v>
      </c>
      <c r="BY260" s="75">
        <v>5.2329999999999998E-4</v>
      </c>
      <c r="BZ260" s="75">
        <v>1.9591199999999999E-4</v>
      </c>
      <c r="CA260" s="72">
        <v>0</v>
      </c>
      <c r="CG260" s="76"/>
      <c r="CH260" s="77"/>
      <c r="CI260" s="78"/>
      <c r="CJ260" s="79"/>
      <c r="CO260" s="77"/>
    </row>
    <row r="261" spans="1:93" s="72" customFormat="1" x14ac:dyDescent="0.3">
      <c r="A261" s="72">
        <v>743</v>
      </c>
      <c r="B261" s="72">
        <v>10</v>
      </c>
      <c r="D261" s="72" t="s">
        <v>26</v>
      </c>
      <c r="E261" s="73">
        <v>16721</v>
      </c>
      <c r="F261" s="73">
        <v>308</v>
      </c>
      <c r="G261" s="73">
        <v>3776</v>
      </c>
      <c r="H261" s="73">
        <v>1225</v>
      </c>
      <c r="I261" s="73">
        <v>2168</v>
      </c>
      <c r="J261" s="73">
        <v>1457.7</v>
      </c>
      <c r="K261" s="73">
        <v>190.333333333333</v>
      </c>
      <c r="L261" s="73">
        <v>942.33333333333303</v>
      </c>
      <c r="M261" s="73">
        <v>2303</v>
      </c>
      <c r="N261" s="73">
        <v>7409</v>
      </c>
      <c r="O261" s="73">
        <v>16140</v>
      </c>
      <c r="P261" s="73">
        <v>7790</v>
      </c>
      <c r="Q261" s="73">
        <v>709.6</v>
      </c>
      <c r="R261" s="73">
        <v>7020</v>
      </c>
      <c r="S261" s="73">
        <v>7020</v>
      </c>
      <c r="T261" s="73">
        <v>113</v>
      </c>
      <c r="U261" s="73">
        <v>0</v>
      </c>
      <c r="V261" s="73">
        <v>211</v>
      </c>
      <c r="W261" s="73">
        <v>114</v>
      </c>
      <c r="X261" s="73">
        <v>97</v>
      </c>
      <c r="Y261" s="73">
        <v>7103</v>
      </c>
      <c r="Z261" s="73">
        <v>7103</v>
      </c>
      <c r="AA261" s="73">
        <v>0</v>
      </c>
      <c r="AB261" s="73">
        <v>0</v>
      </c>
      <c r="AC261" s="73">
        <v>0</v>
      </c>
      <c r="AD261" s="73">
        <v>6861.4979999999996</v>
      </c>
      <c r="AE261" s="73">
        <v>0</v>
      </c>
      <c r="AF261" s="73">
        <v>1059</v>
      </c>
      <c r="AG261" s="73">
        <v>2482.48128417216</v>
      </c>
      <c r="AH261" s="73">
        <v>2</v>
      </c>
      <c r="AI261" s="73">
        <v>2206</v>
      </c>
      <c r="AJ261" s="73">
        <v>1</v>
      </c>
      <c r="AK261" s="73">
        <v>0</v>
      </c>
      <c r="AL261" s="73">
        <v>280</v>
      </c>
      <c r="AM261" s="73">
        <v>0</v>
      </c>
      <c r="AN261" s="73">
        <v>14</v>
      </c>
      <c r="AO261" s="73"/>
      <c r="AP261" s="73">
        <v>382</v>
      </c>
      <c r="AQ261" s="73">
        <v>2</v>
      </c>
      <c r="AR261" s="73">
        <v>268.23399999999998</v>
      </c>
      <c r="AS261" s="74">
        <v>30</v>
      </c>
      <c r="AT261" s="73">
        <v>39</v>
      </c>
      <c r="AU261" s="73">
        <v>4868.12</v>
      </c>
      <c r="AV261" s="73">
        <v>1178.5999999999999</v>
      </c>
      <c r="AW261" s="73">
        <v>46.864024544734797</v>
      </c>
      <c r="AX261" s="73">
        <v>147</v>
      </c>
      <c r="AY261" s="73">
        <v>53.6666666666667</v>
      </c>
      <c r="AZ261" s="73">
        <v>34</v>
      </c>
      <c r="BA261" s="73">
        <v>752</v>
      </c>
      <c r="BB261" s="73">
        <v>148</v>
      </c>
      <c r="BC261" s="73">
        <v>2255.2836505086798</v>
      </c>
      <c r="BD261" s="73">
        <v>0.27100000000000002</v>
      </c>
      <c r="BE261" s="73">
        <v>12945</v>
      </c>
      <c r="BF261" s="73">
        <v>2207</v>
      </c>
      <c r="BG261" s="73">
        <v>344</v>
      </c>
      <c r="BH261" s="73">
        <v>387</v>
      </c>
      <c r="BI261" s="73">
        <v>390</v>
      </c>
      <c r="BJ261" s="73">
        <v>158</v>
      </c>
      <c r="BK261" s="73">
        <v>272.74155990426601</v>
      </c>
      <c r="BL261" s="73">
        <v>165.820301281149</v>
      </c>
      <c r="BM261" s="73">
        <v>43.507306771786602</v>
      </c>
      <c r="BN261" s="73">
        <v>586.62059999999997</v>
      </c>
      <c r="BO261" s="73">
        <v>356.65120000000002</v>
      </c>
      <c r="BP261" s="73">
        <v>93.576800000000006</v>
      </c>
      <c r="BQ261" s="73">
        <v>3650</v>
      </c>
      <c r="BR261" s="73">
        <v>3119</v>
      </c>
      <c r="BS261" s="73">
        <v>0</v>
      </c>
      <c r="BT261" s="73">
        <v>2</v>
      </c>
      <c r="BU261" s="73">
        <v>114</v>
      </c>
      <c r="BV261" s="73">
        <v>97</v>
      </c>
      <c r="BW261" s="73">
        <v>0</v>
      </c>
      <c r="BX261" s="73">
        <v>538</v>
      </c>
      <c r="BY261" s="75">
        <v>1.2217599999999999E-4</v>
      </c>
      <c r="BZ261" s="75">
        <v>7.5828000000000007E-5</v>
      </c>
      <c r="CA261" s="72">
        <v>0</v>
      </c>
      <c r="CG261" s="76"/>
      <c r="CH261" s="77"/>
      <c r="CI261" s="78"/>
      <c r="CJ261" s="79"/>
      <c r="CO261" s="77"/>
    </row>
    <row r="262" spans="1:93" s="72" customFormat="1" x14ac:dyDescent="0.3">
      <c r="A262" s="72">
        <v>744</v>
      </c>
      <c r="B262" s="72">
        <v>10</v>
      </c>
      <c r="D262" s="72" t="s">
        <v>27</v>
      </c>
      <c r="E262" s="73">
        <v>6859</v>
      </c>
      <c r="F262" s="73">
        <v>190.75</v>
      </c>
      <c r="G262" s="73">
        <v>1849</v>
      </c>
      <c r="H262" s="73">
        <v>628</v>
      </c>
      <c r="I262" s="73">
        <v>957</v>
      </c>
      <c r="J262" s="73">
        <v>569.70000000000005</v>
      </c>
      <c r="K262" s="73">
        <v>55.3333333333333</v>
      </c>
      <c r="L262" s="73">
        <v>339.33333333333297</v>
      </c>
      <c r="M262" s="73">
        <v>1001</v>
      </c>
      <c r="N262" s="73">
        <v>3147</v>
      </c>
      <c r="O262" s="73">
        <v>4910</v>
      </c>
      <c r="P262" s="73">
        <v>440</v>
      </c>
      <c r="Q262" s="73">
        <v>153.6</v>
      </c>
      <c r="R262" s="73">
        <v>7611</v>
      </c>
      <c r="S262" s="73">
        <v>7611</v>
      </c>
      <c r="T262" s="73">
        <v>18</v>
      </c>
      <c r="U262" s="73">
        <v>0</v>
      </c>
      <c r="V262" s="73">
        <v>139</v>
      </c>
      <c r="W262" s="73">
        <v>52</v>
      </c>
      <c r="X262" s="73">
        <v>87</v>
      </c>
      <c r="Y262" s="73">
        <v>3873</v>
      </c>
      <c r="Z262" s="73">
        <v>3873</v>
      </c>
      <c r="AA262" s="73">
        <v>0</v>
      </c>
      <c r="AB262" s="73">
        <v>0</v>
      </c>
      <c r="AC262" s="73">
        <v>0</v>
      </c>
      <c r="AD262" s="73">
        <v>1340.058</v>
      </c>
      <c r="AE262" s="73">
        <v>0</v>
      </c>
      <c r="AF262" s="73">
        <v>408</v>
      </c>
      <c r="AG262" s="73">
        <v>366.82029099488801</v>
      </c>
      <c r="AH262" s="73">
        <v>5</v>
      </c>
      <c r="AI262" s="73">
        <v>1057</v>
      </c>
      <c r="AJ262" s="73">
        <v>2</v>
      </c>
      <c r="AK262" s="73">
        <v>0</v>
      </c>
      <c r="AL262" s="73">
        <v>125</v>
      </c>
      <c r="AM262" s="73">
        <v>0</v>
      </c>
      <c r="AN262" s="73">
        <v>5</v>
      </c>
      <c r="AO262" s="73"/>
      <c r="AP262" s="73">
        <v>197</v>
      </c>
      <c r="AQ262" s="73">
        <v>5</v>
      </c>
      <c r="AR262" s="73">
        <v>130.85400000000001</v>
      </c>
      <c r="AS262" s="74">
        <v>3</v>
      </c>
      <c r="AT262" s="73">
        <v>13</v>
      </c>
      <c r="AU262" s="73">
        <v>1999.4</v>
      </c>
      <c r="AV262" s="73">
        <v>338.13</v>
      </c>
      <c r="AW262" s="73">
        <v>47.395705583756303</v>
      </c>
      <c r="AX262" s="73">
        <v>75</v>
      </c>
      <c r="AY262" s="73">
        <v>18.6666666666667</v>
      </c>
      <c r="AZ262" s="73">
        <v>11</v>
      </c>
      <c r="BA262" s="73">
        <v>284</v>
      </c>
      <c r="BB262" s="73">
        <v>56</v>
      </c>
      <c r="BC262" s="73">
        <v>1636.22261428363</v>
      </c>
      <c r="BD262" s="73">
        <v>0.15</v>
      </c>
      <c r="BE262" s="73">
        <v>5010</v>
      </c>
      <c r="BF262" s="73">
        <v>1023</v>
      </c>
      <c r="BG262" s="73">
        <v>198</v>
      </c>
      <c r="BH262" s="73">
        <v>210</v>
      </c>
      <c r="BI262" s="73">
        <v>186</v>
      </c>
      <c r="BJ262" s="73">
        <v>82</v>
      </c>
      <c r="BK262" s="73">
        <v>93.405499612703295</v>
      </c>
      <c r="BL262" s="73">
        <v>59.426491092176597</v>
      </c>
      <c r="BM262" s="73">
        <v>19.4165762974438</v>
      </c>
      <c r="BN262" s="73">
        <v>292.79849999999999</v>
      </c>
      <c r="BO262" s="73">
        <v>186.28440000000001</v>
      </c>
      <c r="BP262" s="73">
        <v>60.865200000000002</v>
      </c>
      <c r="BQ262" s="73">
        <v>0</v>
      </c>
      <c r="BR262" s="73">
        <v>1158</v>
      </c>
      <c r="BS262" s="73">
        <v>0</v>
      </c>
      <c r="BT262" s="73">
        <v>1</v>
      </c>
      <c r="BU262" s="73">
        <v>52</v>
      </c>
      <c r="BV262" s="73">
        <v>87</v>
      </c>
      <c r="BW262" s="73">
        <v>0</v>
      </c>
      <c r="BX262" s="73">
        <v>0</v>
      </c>
      <c r="BY262" s="75">
        <v>9.7893000000000006E-5</v>
      </c>
      <c r="BZ262" s="75">
        <v>3.1458000000000003E-5</v>
      </c>
      <c r="CA262" s="72">
        <v>0</v>
      </c>
      <c r="CG262" s="76"/>
      <c r="CH262" s="77"/>
      <c r="CI262" s="78"/>
      <c r="CJ262" s="79"/>
      <c r="CO262" s="77"/>
    </row>
    <row r="263" spans="1:93" s="72" customFormat="1" x14ac:dyDescent="0.3">
      <c r="A263" s="72">
        <v>1724</v>
      </c>
      <c r="B263" s="72">
        <v>10</v>
      </c>
      <c r="D263" s="72" t="s">
        <v>36</v>
      </c>
      <c r="E263" s="73">
        <v>18635</v>
      </c>
      <c r="F263" s="73">
        <v>351.05</v>
      </c>
      <c r="G263" s="73">
        <v>4159</v>
      </c>
      <c r="H263" s="73">
        <v>1382</v>
      </c>
      <c r="I263" s="73">
        <v>1891</v>
      </c>
      <c r="J263" s="73">
        <v>1004.5</v>
      </c>
      <c r="K263" s="73">
        <v>127.666666666667</v>
      </c>
      <c r="L263" s="73">
        <v>888.66666666666697</v>
      </c>
      <c r="M263" s="73">
        <v>2195</v>
      </c>
      <c r="N263" s="73">
        <v>8040</v>
      </c>
      <c r="O263" s="73">
        <v>14670</v>
      </c>
      <c r="P263" s="73">
        <v>3380</v>
      </c>
      <c r="Q263" s="73">
        <v>0</v>
      </c>
      <c r="R263" s="73">
        <v>10105</v>
      </c>
      <c r="S263" s="73">
        <v>10105</v>
      </c>
      <c r="T263" s="73">
        <v>71</v>
      </c>
      <c r="U263" s="73">
        <v>0</v>
      </c>
      <c r="V263" s="73">
        <v>237</v>
      </c>
      <c r="W263" s="73">
        <v>159</v>
      </c>
      <c r="X263" s="73">
        <v>78</v>
      </c>
      <c r="Y263" s="73">
        <v>8865</v>
      </c>
      <c r="Z263" s="73">
        <v>8865</v>
      </c>
      <c r="AA263" s="73">
        <v>0</v>
      </c>
      <c r="AB263" s="73">
        <v>0</v>
      </c>
      <c r="AC263" s="73">
        <v>0</v>
      </c>
      <c r="AD263" s="73">
        <v>4485.6899999999996</v>
      </c>
      <c r="AE263" s="73">
        <v>0</v>
      </c>
      <c r="AF263" s="73">
        <v>690</v>
      </c>
      <c r="AG263" s="73">
        <v>1263.5760613207599</v>
      </c>
      <c r="AH263" s="73">
        <v>9</v>
      </c>
      <c r="AI263" s="73">
        <v>2599</v>
      </c>
      <c r="AJ263" s="73">
        <v>1</v>
      </c>
      <c r="AK263" s="73">
        <v>0</v>
      </c>
      <c r="AL263" s="73">
        <v>200</v>
      </c>
      <c r="AM263" s="73">
        <v>0</v>
      </c>
      <c r="AN263" s="73">
        <v>28</v>
      </c>
      <c r="AO263" s="73"/>
      <c r="AP263" s="73">
        <v>437</v>
      </c>
      <c r="AQ263" s="73">
        <v>9</v>
      </c>
      <c r="AR263" s="73">
        <v>246.667</v>
      </c>
      <c r="AS263" s="74">
        <v>42</v>
      </c>
      <c r="AT263" s="73">
        <v>27</v>
      </c>
      <c r="AU263" s="73">
        <v>5739.99</v>
      </c>
      <c r="AV263" s="73">
        <v>1312.79</v>
      </c>
      <c r="AW263" s="73">
        <v>98.408454994705295</v>
      </c>
      <c r="AX263" s="73">
        <v>191</v>
      </c>
      <c r="AY263" s="73">
        <v>36.6666666666667</v>
      </c>
      <c r="AZ263" s="73">
        <v>27.6666666666667</v>
      </c>
      <c r="BA263" s="73">
        <v>761</v>
      </c>
      <c r="BB263" s="73">
        <v>172</v>
      </c>
      <c r="BC263" s="73">
        <v>2984.1396246822801</v>
      </c>
      <c r="BD263" s="73">
        <v>9.4E-2</v>
      </c>
      <c r="BE263" s="73">
        <v>14476</v>
      </c>
      <c r="BF263" s="73">
        <v>2340</v>
      </c>
      <c r="BG263" s="73">
        <v>437</v>
      </c>
      <c r="BH263" s="73">
        <v>353</v>
      </c>
      <c r="BI263" s="73">
        <v>416</v>
      </c>
      <c r="BJ263" s="73">
        <v>217</v>
      </c>
      <c r="BK263" s="73">
        <v>156.59548787366001</v>
      </c>
      <c r="BL263" s="73">
        <v>104.925775521715</v>
      </c>
      <c r="BM263" s="73">
        <v>34.899717992103803</v>
      </c>
      <c r="BN263" s="73">
        <v>558.46619999999996</v>
      </c>
      <c r="BO263" s="73">
        <v>374.19659999999999</v>
      </c>
      <c r="BP263" s="73">
        <v>124.4628</v>
      </c>
      <c r="BQ263" s="73">
        <v>0</v>
      </c>
      <c r="BR263" s="73">
        <v>3379</v>
      </c>
      <c r="BS263" s="73">
        <v>0</v>
      </c>
      <c r="BT263" s="73">
        <v>5</v>
      </c>
      <c r="BU263" s="73">
        <v>159</v>
      </c>
      <c r="BV263" s="73">
        <v>78</v>
      </c>
      <c r="BW263" s="73">
        <v>0</v>
      </c>
      <c r="BX263" s="73">
        <v>0</v>
      </c>
      <c r="BY263" s="75">
        <v>1.2627999999999999E-4</v>
      </c>
      <c r="BZ263" s="75">
        <v>6.2057999999999994E-5</v>
      </c>
      <c r="CA263" s="72">
        <v>0</v>
      </c>
      <c r="CG263" s="76"/>
      <c r="CH263" s="77"/>
      <c r="CI263" s="78"/>
      <c r="CJ263" s="79"/>
      <c r="CO263" s="77"/>
    </row>
    <row r="264" spans="1:93" s="72" customFormat="1" x14ac:dyDescent="0.3">
      <c r="A264" s="72">
        <v>748</v>
      </c>
      <c r="B264" s="72">
        <v>10</v>
      </c>
      <c r="D264" s="72" t="s">
        <v>39</v>
      </c>
      <c r="E264" s="73">
        <v>67496</v>
      </c>
      <c r="F264" s="73">
        <v>1223.25</v>
      </c>
      <c r="G264" s="73">
        <v>14654</v>
      </c>
      <c r="H264" s="73">
        <v>4606</v>
      </c>
      <c r="I264" s="73">
        <v>9772</v>
      </c>
      <c r="J264" s="73">
        <v>6616.1</v>
      </c>
      <c r="K264" s="73">
        <v>1706.6666666666699</v>
      </c>
      <c r="L264" s="73">
        <v>5735.6666666666697</v>
      </c>
      <c r="M264" s="73">
        <v>10597</v>
      </c>
      <c r="N264" s="73">
        <v>31851</v>
      </c>
      <c r="O264" s="73">
        <v>74100</v>
      </c>
      <c r="P264" s="73">
        <v>84420</v>
      </c>
      <c r="Q264" s="73">
        <v>4131.2</v>
      </c>
      <c r="R264" s="73">
        <v>7984</v>
      </c>
      <c r="S264" s="73">
        <v>8303.36</v>
      </c>
      <c r="T264" s="73">
        <v>1329</v>
      </c>
      <c r="U264" s="73">
        <v>0</v>
      </c>
      <c r="V264" s="73">
        <v>453</v>
      </c>
      <c r="W264" s="73">
        <v>350.47</v>
      </c>
      <c r="X264" s="73">
        <v>111.3</v>
      </c>
      <c r="Y264" s="73">
        <v>31559</v>
      </c>
      <c r="Z264" s="73">
        <v>31874.59</v>
      </c>
      <c r="AA264" s="73">
        <v>0</v>
      </c>
      <c r="AB264" s="73">
        <v>0</v>
      </c>
      <c r="AC264" s="73">
        <v>1100</v>
      </c>
      <c r="AD264" s="73">
        <v>58636.622000000003</v>
      </c>
      <c r="AE264" s="73">
        <v>0</v>
      </c>
      <c r="AF264" s="73">
        <v>2022.8</v>
      </c>
      <c r="AG264" s="73">
        <v>18474.1762955009</v>
      </c>
      <c r="AH264" s="73">
        <v>8.4</v>
      </c>
      <c r="AI264" s="73">
        <v>6508</v>
      </c>
      <c r="AJ264" s="73">
        <v>1</v>
      </c>
      <c r="AK264" s="73">
        <v>0</v>
      </c>
      <c r="AL264" s="73">
        <v>8090</v>
      </c>
      <c r="AM264" s="73">
        <v>0</v>
      </c>
      <c r="AN264" s="73">
        <v>52</v>
      </c>
      <c r="AO264" s="73"/>
      <c r="AP264" s="73">
        <v>2270</v>
      </c>
      <c r="AQ264" s="73">
        <v>8</v>
      </c>
      <c r="AR264" s="73">
        <v>1938.479</v>
      </c>
      <c r="AS264" s="74">
        <v>221</v>
      </c>
      <c r="AT264" s="73">
        <v>350</v>
      </c>
      <c r="AU264" s="73">
        <v>19790.55</v>
      </c>
      <c r="AV264" s="73">
        <v>4442.76</v>
      </c>
      <c r="AW264" s="73">
        <v>549.92960865241196</v>
      </c>
      <c r="AX264" s="73">
        <v>856</v>
      </c>
      <c r="AY264" s="73">
        <v>509.33333333333297</v>
      </c>
      <c r="AZ264" s="73">
        <v>423.33333333333297</v>
      </c>
      <c r="BA264" s="73">
        <v>4029</v>
      </c>
      <c r="BB264" s="73">
        <v>1019</v>
      </c>
      <c r="BC264" s="73">
        <v>14045.221434793701</v>
      </c>
      <c r="BD264" s="73">
        <v>5.3280000000000003</v>
      </c>
      <c r="BE264" s="73">
        <v>52842</v>
      </c>
      <c r="BF264" s="73">
        <v>8489</v>
      </c>
      <c r="BG264" s="73">
        <v>1559</v>
      </c>
      <c r="BH264" s="73">
        <v>1854</v>
      </c>
      <c r="BI264" s="73">
        <v>1581</v>
      </c>
      <c r="BJ264" s="73">
        <v>744</v>
      </c>
      <c r="BK264" s="73">
        <v>1093.70365664311</v>
      </c>
      <c r="BL264" s="73">
        <v>647.79457524002703</v>
      </c>
      <c r="BM264" s="73">
        <v>211.52903767546499</v>
      </c>
      <c r="BN264" s="73">
        <v>2426.9484000000002</v>
      </c>
      <c r="BO264" s="73">
        <v>1437.4680000000001</v>
      </c>
      <c r="BP264" s="73">
        <v>469.38679999999999</v>
      </c>
      <c r="BQ264" s="73">
        <v>100313</v>
      </c>
      <c r="BR264" s="73">
        <v>12347</v>
      </c>
      <c r="BS264" s="73">
        <v>0</v>
      </c>
      <c r="BT264" s="73">
        <v>2</v>
      </c>
      <c r="BU264" s="73">
        <v>347</v>
      </c>
      <c r="BV264" s="73">
        <v>106</v>
      </c>
      <c r="BW264" s="73">
        <v>39</v>
      </c>
      <c r="BX264" s="73">
        <v>4083</v>
      </c>
      <c r="BY264" s="75">
        <v>1.541239E-3</v>
      </c>
      <c r="BZ264" s="75">
        <v>1.7147130000000001E-3</v>
      </c>
      <c r="CA264" s="72">
        <v>4083</v>
      </c>
      <c r="CG264" s="76"/>
      <c r="CH264" s="77"/>
      <c r="CI264" s="78"/>
      <c r="CJ264" s="79"/>
      <c r="CO264" s="77"/>
    </row>
    <row r="265" spans="1:93" s="72" customFormat="1" x14ac:dyDescent="0.3">
      <c r="A265" s="72">
        <v>1721</v>
      </c>
      <c r="B265" s="72">
        <v>10</v>
      </c>
      <c r="D265" s="72" t="s">
        <v>41</v>
      </c>
      <c r="E265" s="73">
        <v>31240</v>
      </c>
      <c r="F265" s="73">
        <v>424.55</v>
      </c>
      <c r="G265" s="73">
        <v>6577</v>
      </c>
      <c r="H265" s="73">
        <v>2062</v>
      </c>
      <c r="I265" s="73">
        <v>3264</v>
      </c>
      <c r="J265" s="73">
        <v>1962.9</v>
      </c>
      <c r="K265" s="73">
        <v>265.66666666666703</v>
      </c>
      <c r="L265" s="73">
        <v>1731.6666666666699</v>
      </c>
      <c r="M265" s="73">
        <v>3396</v>
      </c>
      <c r="N265" s="73">
        <v>13134</v>
      </c>
      <c r="O265" s="73">
        <v>25220</v>
      </c>
      <c r="P265" s="73">
        <v>6340</v>
      </c>
      <c r="Q265" s="73">
        <v>759.2</v>
      </c>
      <c r="R265" s="73">
        <v>8971</v>
      </c>
      <c r="S265" s="73">
        <v>8971</v>
      </c>
      <c r="T265" s="73">
        <v>69</v>
      </c>
      <c r="U265" s="73">
        <v>0</v>
      </c>
      <c r="V265" s="73">
        <v>338</v>
      </c>
      <c r="W265" s="73">
        <v>187</v>
      </c>
      <c r="X265" s="73">
        <v>151</v>
      </c>
      <c r="Y265" s="73">
        <v>13011</v>
      </c>
      <c r="Z265" s="73">
        <v>13011</v>
      </c>
      <c r="AA265" s="73">
        <v>0</v>
      </c>
      <c r="AB265" s="73">
        <v>0</v>
      </c>
      <c r="AC265" s="73">
        <v>0</v>
      </c>
      <c r="AD265" s="73">
        <v>8899.5239999999994</v>
      </c>
      <c r="AE265" s="73">
        <v>0</v>
      </c>
      <c r="AF265" s="73">
        <v>1123</v>
      </c>
      <c r="AG265" s="73">
        <v>3880.8097345132701</v>
      </c>
      <c r="AH265" s="73">
        <v>8</v>
      </c>
      <c r="AI265" s="73">
        <v>3812</v>
      </c>
      <c r="AJ265" s="73">
        <v>1</v>
      </c>
      <c r="AK265" s="73">
        <v>0</v>
      </c>
      <c r="AL265" s="73">
        <v>495</v>
      </c>
      <c r="AM265" s="73">
        <v>0</v>
      </c>
      <c r="AN265" s="73">
        <v>53</v>
      </c>
      <c r="AO265" s="73"/>
      <c r="AP265" s="73">
        <v>768</v>
      </c>
      <c r="AQ265" s="73">
        <v>8</v>
      </c>
      <c r="AR265" s="73">
        <v>446.83300000000003</v>
      </c>
      <c r="AS265" s="74">
        <v>72</v>
      </c>
      <c r="AT265" s="73">
        <v>43</v>
      </c>
      <c r="AU265" s="73">
        <v>9231.58</v>
      </c>
      <c r="AV265" s="73">
        <v>2406.96</v>
      </c>
      <c r="AW265" s="73">
        <v>155.75769869869899</v>
      </c>
      <c r="AX265" s="73">
        <v>306</v>
      </c>
      <c r="AY265" s="73">
        <v>84.6666666666667</v>
      </c>
      <c r="AZ265" s="73">
        <v>64.6666666666667</v>
      </c>
      <c r="BA265" s="73">
        <v>1466</v>
      </c>
      <c r="BB265" s="73">
        <v>324</v>
      </c>
      <c r="BC265" s="73">
        <v>4836.4704018697703</v>
      </c>
      <c r="BD265" s="73">
        <v>0.18</v>
      </c>
      <c r="BE265" s="73">
        <v>24663</v>
      </c>
      <c r="BF265" s="73">
        <v>3730</v>
      </c>
      <c r="BG265" s="73">
        <v>785</v>
      </c>
      <c r="BH265" s="73">
        <v>600</v>
      </c>
      <c r="BI265" s="73">
        <v>558</v>
      </c>
      <c r="BJ265" s="73">
        <v>325</v>
      </c>
      <c r="BK265" s="73">
        <v>321.94516947198503</v>
      </c>
      <c r="BL265" s="73">
        <v>192.95589116901101</v>
      </c>
      <c r="BM265" s="73">
        <v>66.682176619783306</v>
      </c>
      <c r="BN265" s="73">
        <v>854.66700000000003</v>
      </c>
      <c r="BO265" s="73">
        <v>512.23950000000002</v>
      </c>
      <c r="BP265" s="73">
        <v>177.02099999999999</v>
      </c>
      <c r="BQ265" s="73">
        <v>9790</v>
      </c>
      <c r="BR265" s="73">
        <v>6121</v>
      </c>
      <c r="BS265" s="73">
        <v>0</v>
      </c>
      <c r="BT265" s="73">
        <v>4</v>
      </c>
      <c r="BU265" s="73">
        <v>187</v>
      </c>
      <c r="BV265" s="73">
        <v>151</v>
      </c>
      <c r="BW265" s="73">
        <v>0</v>
      </c>
      <c r="BX265" s="73">
        <v>0</v>
      </c>
      <c r="BY265" s="75">
        <v>1.39025E-4</v>
      </c>
      <c r="BZ265" s="75">
        <v>9.2204E-5</v>
      </c>
      <c r="CA265" s="72">
        <v>0</v>
      </c>
      <c r="CG265" s="76"/>
      <c r="CH265" s="77"/>
      <c r="CI265" s="78"/>
      <c r="CJ265" s="79"/>
      <c r="CO265" s="77"/>
    </row>
    <row r="266" spans="1:93" s="72" customFormat="1" x14ac:dyDescent="0.3">
      <c r="A266" s="72">
        <v>753</v>
      </c>
      <c r="B266" s="72">
        <v>10</v>
      </c>
      <c r="D266" s="72" t="s">
        <v>42</v>
      </c>
      <c r="E266" s="73">
        <v>29988</v>
      </c>
      <c r="F266" s="73">
        <v>492.8</v>
      </c>
      <c r="G266" s="73">
        <v>5770</v>
      </c>
      <c r="H266" s="73">
        <v>1908</v>
      </c>
      <c r="I266" s="73">
        <v>3109</v>
      </c>
      <c r="J266" s="73">
        <v>1806.6</v>
      </c>
      <c r="K266" s="73">
        <v>406.66666666666703</v>
      </c>
      <c r="L266" s="73">
        <v>1611.6666666666699</v>
      </c>
      <c r="M266" s="73">
        <v>3779</v>
      </c>
      <c r="N266" s="73">
        <v>12932</v>
      </c>
      <c r="O266" s="73">
        <v>29690</v>
      </c>
      <c r="P266" s="73">
        <v>18200</v>
      </c>
      <c r="Q266" s="73">
        <v>1470.4</v>
      </c>
      <c r="R266" s="73">
        <v>3430</v>
      </c>
      <c r="S266" s="73">
        <v>3430</v>
      </c>
      <c r="T266" s="73">
        <v>80</v>
      </c>
      <c r="U266" s="73">
        <v>0</v>
      </c>
      <c r="V266" s="73">
        <v>230</v>
      </c>
      <c r="W266" s="73">
        <v>178</v>
      </c>
      <c r="X266" s="73">
        <v>52</v>
      </c>
      <c r="Y266" s="73">
        <v>13024</v>
      </c>
      <c r="Z266" s="73">
        <v>13024</v>
      </c>
      <c r="AA266" s="73">
        <v>0</v>
      </c>
      <c r="AB266" s="73">
        <v>0</v>
      </c>
      <c r="AC266" s="73">
        <v>0</v>
      </c>
      <c r="AD266" s="73">
        <v>18572.223999999998</v>
      </c>
      <c r="AE266" s="73">
        <v>0</v>
      </c>
      <c r="AF266" s="73">
        <v>486</v>
      </c>
      <c r="AG266" s="73">
        <v>4152.18461538462</v>
      </c>
      <c r="AH266" s="73">
        <v>2</v>
      </c>
      <c r="AI266" s="73">
        <v>3174</v>
      </c>
      <c r="AJ266" s="73">
        <v>1</v>
      </c>
      <c r="AK266" s="73">
        <v>0</v>
      </c>
      <c r="AL266" s="73">
        <v>1275</v>
      </c>
      <c r="AM266" s="73">
        <v>0</v>
      </c>
      <c r="AN266" s="73">
        <v>37</v>
      </c>
      <c r="AO266" s="73"/>
      <c r="AP266" s="73">
        <v>949</v>
      </c>
      <c r="AQ266" s="73">
        <v>2</v>
      </c>
      <c r="AR266" s="73">
        <v>400.82100000000003</v>
      </c>
      <c r="AS266" s="74">
        <v>40</v>
      </c>
      <c r="AT266" s="73">
        <v>47</v>
      </c>
      <c r="AU266" s="73">
        <v>9886.0300000000007</v>
      </c>
      <c r="AV266" s="73">
        <v>2483.44</v>
      </c>
      <c r="AW266" s="73">
        <v>215.97633549564199</v>
      </c>
      <c r="AX266" s="73">
        <v>367</v>
      </c>
      <c r="AY266" s="73">
        <v>123.666666666667</v>
      </c>
      <c r="AZ266" s="73">
        <v>109</v>
      </c>
      <c r="BA266" s="73">
        <v>1205</v>
      </c>
      <c r="BB266" s="73">
        <v>240</v>
      </c>
      <c r="BC266" s="73">
        <v>5184.35110291405</v>
      </c>
      <c r="BD266" s="73">
        <v>0.59</v>
      </c>
      <c r="BE266" s="73">
        <v>24218</v>
      </c>
      <c r="BF266" s="73">
        <v>3258</v>
      </c>
      <c r="BG266" s="73">
        <v>604</v>
      </c>
      <c r="BH266" s="73">
        <v>618</v>
      </c>
      <c r="BI266" s="73">
        <v>611</v>
      </c>
      <c r="BJ266" s="73">
        <v>334</v>
      </c>
      <c r="BK266" s="73">
        <v>273.68103501228501</v>
      </c>
      <c r="BL266" s="73">
        <v>181.436793611794</v>
      </c>
      <c r="BM266" s="73">
        <v>66.859735872235902</v>
      </c>
      <c r="BN266" s="73">
        <v>729.02350000000001</v>
      </c>
      <c r="BO266" s="73">
        <v>483.30599999999998</v>
      </c>
      <c r="BP266" s="73">
        <v>178.09899999999999</v>
      </c>
      <c r="BQ266" s="73">
        <v>8760</v>
      </c>
      <c r="BR266" s="73">
        <v>5809</v>
      </c>
      <c r="BS266" s="73">
        <v>0</v>
      </c>
      <c r="BT266" s="73">
        <v>1</v>
      </c>
      <c r="BU266" s="73">
        <v>178</v>
      </c>
      <c r="BV266" s="73">
        <v>52</v>
      </c>
      <c r="BW266" s="73">
        <v>0</v>
      </c>
      <c r="BX266" s="73">
        <v>0</v>
      </c>
      <c r="BY266" s="75">
        <v>7.6761999999999995E-5</v>
      </c>
      <c r="BZ266" s="75">
        <v>2.15054E-4</v>
      </c>
      <c r="CA266" s="72">
        <v>0</v>
      </c>
      <c r="CG266" s="76"/>
      <c r="CH266" s="77"/>
      <c r="CI266" s="78"/>
      <c r="CJ266" s="79"/>
      <c r="CO266" s="77"/>
    </row>
    <row r="267" spans="1:93" s="72" customFormat="1" x14ac:dyDescent="0.3">
      <c r="A267" s="72">
        <v>1728</v>
      </c>
      <c r="B267" s="72">
        <v>10</v>
      </c>
      <c r="D267" s="72" t="s">
        <v>45</v>
      </c>
      <c r="E267" s="73">
        <v>20390</v>
      </c>
      <c r="F267" s="73">
        <v>460.25</v>
      </c>
      <c r="G267" s="73">
        <v>4429</v>
      </c>
      <c r="H267" s="73">
        <v>1495</v>
      </c>
      <c r="I267" s="73">
        <v>2299</v>
      </c>
      <c r="J267" s="73">
        <v>1338.3</v>
      </c>
      <c r="K267" s="73">
        <v>131.333333333333</v>
      </c>
      <c r="L267" s="73">
        <v>1064.3333333333301</v>
      </c>
      <c r="M267" s="73">
        <v>2560</v>
      </c>
      <c r="N267" s="73">
        <v>8906</v>
      </c>
      <c r="O267" s="73">
        <v>18230</v>
      </c>
      <c r="P267" s="73">
        <v>4570</v>
      </c>
      <c r="Q267" s="73">
        <v>1626.4</v>
      </c>
      <c r="R267" s="73">
        <v>7531</v>
      </c>
      <c r="S267" s="73">
        <v>7531</v>
      </c>
      <c r="T267" s="73">
        <v>32</v>
      </c>
      <c r="U267" s="73">
        <v>0</v>
      </c>
      <c r="V267" s="73">
        <v>262</v>
      </c>
      <c r="W267" s="73">
        <v>175</v>
      </c>
      <c r="X267" s="73">
        <v>87</v>
      </c>
      <c r="Y267" s="73">
        <v>9607</v>
      </c>
      <c r="Z267" s="73">
        <v>9607</v>
      </c>
      <c r="AA267" s="73">
        <v>0</v>
      </c>
      <c r="AB267" s="73">
        <v>0</v>
      </c>
      <c r="AC267" s="73">
        <v>0</v>
      </c>
      <c r="AD267" s="73">
        <v>6619.223</v>
      </c>
      <c r="AE267" s="73">
        <v>0</v>
      </c>
      <c r="AF267" s="73">
        <v>621</v>
      </c>
      <c r="AG267" s="73">
        <v>1674.2284807615999</v>
      </c>
      <c r="AH267" s="73">
        <v>9</v>
      </c>
      <c r="AI267" s="73">
        <v>2582</v>
      </c>
      <c r="AJ267" s="73">
        <v>1</v>
      </c>
      <c r="AK267" s="73">
        <v>0</v>
      </c>
      <c r="AL267" s="73">
        <v>270</v>
      </c>
      <c r="AM267" s="73">
        <v>0</v>
      </c>
      <c r="AN267" s="73">
        <v>23</v>
      </c>
      <c r="AO267" s="73"/>
      <c r="AP267" s="73">
        <v>473</v>
      </c>
      <c r="AQ267" s="73">
        <v>9</v>
      </c>
      <c r="AR267" s="73">
        <v>263.99400000000003</v>
      </c>
      <c r="AS267" s="74">
        <v>63</v>
      </c>
      <c r="AT267" s="73">
        <v>58</v>
      </c>
      <c r="AU267" s="73">
        <v>6055</v>
      </c>
      <c r="AV267" s="73">
        <v>1420.71</v>
      </c>
      <c r="AW267" s="73">
        <v>136.36103125</v>
      </c>
      <c r="AX267" s="73">
        <v>186</v>
      </c>
      <c r="AY267" s="73">
        <v>36.3333333333333</v>
      </c>
      <c r="AZ267" s="73">
        <v>27.3333333333333</v>
      </c>
      <c r="BA267" s="73">
        <v>933</v>
      </c>
      <c r="BB267" s="73">
        <v>216</v>
      </c>
      <c r="BC267" s="73">
        <v>3356.3910780669098</v>
      </c>
      <c r="BD267" s="73">
        <v>0.10299999999999999</v>
      </c>
      <c r="BE267" s="73">
        <v>15961</v>
      </c>
      <c r="BF267" s="73">
        <v>2447</v>
      </c>
      <c r="BG267" s="73">
        <v>487</v>
      </c>
      <c r="BH267" s="73">
        <v>436</v>
      </c>
      <c r="BI267" s="73">
        <v>444</v>
      </c>
      <c r="BJ267" s="73">
        <v>228</v>
      </c>
      <c r="BK267" s="73">
        <v>204.08134693452701</v>
      </c>
      <c r="BL267" s="73">
        <v>134.56831477047999</v>
      </c>
      <c r="BM267" s="73">
        <v>43.602362860414303</v>
      </c>
      <c r="BN267" s="73">
        <v>624.23649999999998</v>
      </c>
      <c r="BO267" s="73">
        <v>411.61259999999999</v>
      </c>
      <c r="BP267" s="73">
        <v>133.36930000000001</v>
      </c>
      <c r="BQ267" s="73">
        <v>33099</v>
      </c>
      <c r="BR267" s="73">
        <v>3826</v>
      </c>
      <c r="BS267" s="73">
        <v>0</v>
      </c>
      <c r="BT267" s="73">
        <v>4</v>
      </c>
      <c r="BU267" s="73">
        <v>175</v>
      </c>
      <c r="BV267" s="73">
        <v>87</v>
      </c>
      <c r="BW267" s="73">
        <v>0</v>
      </c>
      <c r="BX267" s="73">
        <v>0</v>
      </c>
      <c r="BY267" s="75">
        <v>1.09221E-4</v>
      </c>
      <c r="BZ267" s="75">
        <v>7.9597000000000004E-5</v>
      </c>
      <c r="CA267" s="72">
        <v>0</v>
      </c>
      <c r="CG267" s="76"/>
      <c r="CH267" s="77"/>
      <c r="CI267" s="78"/>
      <c r="CJ267" s="79"/>
      <c r="CO267" s="77"/>
    </row>
    <row r="268" spans="1:93" s="72" customFormat="1" x14ac:dyDescent="0.3">
      <c r="A268" s="72">
        <v>755</v>
      </c>
      <c r="B268" s="72">
        <v>10</v>
      </c>
      <c r="D268" s="72" t="s">
        <v>49</v>
      </c>
      <c r="E268" s="73">
        <v>10785</v>
      </c>
      <c r="F268" s="73">
        <v>171.85</v>
      </c>
      <c r="G268" s="73">
        <v>2022</v>
      </c>
      <c r="H268" s="73">
        <v>629</v>
      </c>
      <c r="I268" s="73">
        <v>1085</v>
      </c>
      <c r="J268" s="73">
        <v>626.6</v>
      </c>
      <c r="K268" s="73">
        <v>67.3333333333333</v>
      </c>
      <c r="L268" s="73">
        <v>646.33333333333303</v>
      </c>
      <c r="M268" s="73">
        <v>1062</v>
      </c>
      <c r="N268" s="73">
        <v>4465</v>
      </c>
      <c r="O268" s="73">
        <v>9180</v>
      </c>
      <c r="P268" s="73">
        <v>2110</v>
      </c>
      <c r="Q268" s="73">
        <v>0</v>
      </c>
      <c r="R268" s="73">
        <v>3451</v>
      </c>
      <c r="S268" s="73">
        <v>3451</v>
      </c>
      <c r="T268" s="73">
        <v>1</v>
      </c>
      <c r="U268" s="73">
        <v>0</v>
      </c>
      <c r="V268" s="73">
        <v>149</v>
      </c>
      <c r="W268" s="73">
        <v>70</v>
      </c>
      <c r="X268" s="73">
        <v>79</v>
      </c>
      <c r="Y268" s="73">
        <v>4584</v>
      </c>
      <c r="Z268" s="73">
        <v>4584</v>
      </c>
      <c r="AA268" s="73">
        <v>0</v>
      </c>
      <c r="AB268" s="73">
        <v>0</v>
      </c>
      <c r="AC268" s="73">
        <v>0</v>
      </c>
      <c r="AD268" s="73">
        <v>2489.1120000000001</v>
      </c>
      <c r="AE268" s="73">
        <v>0</v>
      </c>
      <c r="AF268" s="73">
        <v>166</v>
      </c>
      <c r="AG268" s="73">
        <v>518.629779837775</v>
      </c>
      <c r="AH268" s="73">
        <v>6</v>
      </c>
      <c r="AI268" s="73">
        <v>1368</v>
      </c>
      <c r="AJ268" s="73">
        <v>1</v>
      </c>
      <c r="AK268" s="73">
        <v>0</v>
      </c>
      <c r="AL268" s="73">
        <v>110</v>
      </c>
      <c r="AM268" s="73">
        <v>0</v>
      </c>
      <c r="AN268" s="73">
        <v>19</v>
      </c>
      <c r="AO268" s="73"/>
      <c r="AP268" s="73">
        <v>231</v>
      </c>
      <c r="AQ268" s="73">
        <v>6</v>
      </c>
      <c r="AR268" s="73">
        <v>176.256</v>
      </c>
      <c r="AS268" s="74">
        <v>55</v>
      </c>
      <c r="AT268" s="73">
        <v>5</v>
      </c>
      <c r="AU268" s="73">
        <v>2710.5</v>
      </c>
      <c r="AV268" s="73">
        <v>708.04</v>
      </c>
      <c r="AW268" s="73">
        <v>28.902489250435799</v>
      </c>
      <c r="AX268" s="73">
        <v>110</v>
      </c>
      <c r="AY268" s="73">
        <v>20.6666666666667</v>
      </c>
      <c r="AZ268" s="73">
        <v>16.3333333333333</v>
      </c>
      <c r="BA268" s="73">
        <v>579</v>
      </c>
      <c r="BB268" s="73">
        <v>149</v>
      </c>
      <c r="BC268" s="73">
        <v>1467.2407820173801</v>
      </c>
      <c r="BD268" s="73">
        <v>5.6000000000000001E-2</v>
      </c>
      <c r="BE268" s="73">
        <v>8763</v>
      </c>
      <c r="BF268" s="73">
        <v>1187</v>
      </c>
      <c r="BG268" s="73">
        <v>206</v>
      </c>
      <c r="BH268" s="73">
        <v>174</v>
      </c>
      <c r="BI268" s="73">
        <v>186</v>
      </c>
      <c r="BJ268" s="73">
        <v>101</v>
      </c>
      <c r="BK268" s="73">
        <v>91.0374345549738</v>
      </c>
      <c r="BL268" s="73">
        <v>57.684380453752198</v>
      </c>
      <c r="BM268" s="73">
        <v>16.676527050610801</v>
      </c>
      <c r="BN268" s="73">
        <v>299.16719999999998</v>
      </c>
      <c r="BO268" s="73">
        <v>189.5624</v>
      </c>
      <c r="BP268" s="73">
        <v>54.802399999999999</v>
      </c>
      <c r="BQ268" s="73">
        <v>7670</v>
      </c>
      <c r="BR268" s="73">
        <v>2176</v>
      </c>
      <c r="BS268" s="73">
        <v>0</v>
      </c>
      <c r="BT268" s="73">
        <v>1</v>
      </c>
      <c r="BU268" s="73">
        <v>70</v>
      </c>
      <c r="BV268" s="73">
        <v>79</v>
      </c>
      <c r="BW268" s="73">
        <v>0</v>
      </c>
      <c r="BX268" s="73">
        <v>0</v>
      </c>
      <c r="BY268" s="75">
        <v>5.3584000000000001E-5</v>
      </c>
      <c r="BZ268" s="75">
        <v>2.7067E-5</v>
      </c>
      <c r="CA268" s="72">
        <v>0</v>
      </c>
      <c r="CG268" s="76"/>
      <c r="CH268" s="77"/>
      <c r="CI268" s="78"/>
      <c r="CJ268" s="79"/>
      <c r="CO268" s="77"/>
    </row>
    <row r="269" spans="1:93" s="72" customFormat="1" x14ac:dyDescent="0.3">
      <c r="A269" s="72">
        <v>756</v>
      </c>
      <c r="B269" s="72">
        <v>10</v>
      </c>
      <c r="D269" s="72" t="s">
        <v>53</v>
      </c>
      <c r="E269" s="73">
        <v>29365</v>
      </c>
      <c r="F269" s="73">
        <v>524.65</v>
      </c>
      <c r="G269" s="73">
        <v>6803</v>
      </c>
      <c r="H269" s="73">
        <v>2066</v>
      </c>
      <c r="I269" s="73">
        <v>3551</v>
      </c>
      <c r="J269" s="73">
        <v>2228.4</v>
      </c>
      <c r="K269" s="73">
        <v>292.33333333333297</v>
      </c>
      <c r="L269" s="73">
        <v>1820.3333333333301</v>
      </c>
      <c r="M269" s="73">
        <v>3701</v>
      </c>
      <c r="N269" s="73">
        <v>13322</v>
      </c>
      <c r="O269" s="73">
        <v>27880</v>
      </c>
      <c r="P269" s="73">
        <v>11610</v>
      </c>
      <c r="Q269" s="73">
        <v>2176.8000000000002</v>
      </c>
      <c r="R269" s="73">
        <v>11134</v>
      </c>
      <c r="S269" s="73">
        <v>11134</v>
      </c>
      <c r="T269" s="73">
        <v>250</v>
      </c>
      <c r="U269" s="73">
        <v>0</v>
      </c>
      <c r="V269" s="73">
        <v>327</v>
      </c>
      <c r="W269" s="73">
        <v>188</v>
      </c>
      <c r="X269" s="73">
        <v>140</v>
      </c>
      <c r="Y269" s="73">
        <v>13226</v>
      </c>
      <c r="Z269" s="73">
        <v>13226</v>
      </c>
      <c r="AA269" s="73">
        <v>0</v>
      </c>
      <c r="AB269" s="73">
        <v>0</v>
      </c>
      <c r="AC269" s="73">
        <v>0</v>
      </c>
      <c r="AD269" s="73">
        <v>8901.098</v>
      </c>
      <c r="AE269" s="73">
        <v>0</v>
      </c>
      <c r="AF269" s="73">
        <v>1159</v>
      </c>
      <c r="AG269" s="73">
        <v>2989.6376493324001</v>
      </c>
      <c r="AH269" s="73">
        <v>13</v>
      </c>
      <c r="AI269" s="73">
        <v>3007</v>
      </c>
      <c r="AJ269" s="73">
        <v>1</v>
      </c>
      <c r="AK269" s="73">
        <v>0</v>
      </c>
      <c r="AL269" s="73">
        <v>815</v>
      </c>
      <c r="AM269" s="73">
        <v>0</v>
      </c>
      <c r="AN269" s="73">
        <v>68</v>
      </c>
      <c r="AO269" s="73"/>
      <c r="AP269" s="73">
        <v>747</v>
      </c>
      <c r="AQ269" s="73">
        <v>13</v>
      </c>
      <c r="AR269" s="73">
        <v>381.39600000000002</v>
      </c>
      <c r="AS269" s="74">
        <v>75</v>
      </c>
      <c r="AT269" s="73">
        <v>57</v>
      </c>
      <c r="AU269" s="73">
        <v>8760.5</v>
      </c>
      <c r="AV269" s="73">
        <v>1921.65</v>
      </c>
      <c r="AW269" s="73">
        <v>149.94633550792199</v>
      </c>
      <c r="AX269" s="73">
        <v>292</v>
      </c>
      <c r="AY269" s="73">
        <v>77.3333333333333</v>
      </c>
      <c r="AZ269" s="73">
        <v>61.3333333333333</v>
      </c>
      <c r="BA269" s="73">
        <v>1528</v>
      </c>
      <c r="BB269" s="73">
        <v>358</v>
      </c>
      <c r="BC269" s="73">
        <v>5750.9531395148797</v>
      </c>
      <c r="BD269" s="73">
        <v>0.29699999999999999</v>
      </c>
      <c r="BE269" s="73">
        <v>22562</v>
      </c>
      <c r="BF269" s="73">
        <v>3946</v>
      </c>
      <c r="BG269" s="73">
        <v>791</v>
      </c>
      <c r="BH269" s="73">
        <v>663</v>
      </c>
      <c r="BI269" s="73">
        <v>607</v>
      </c>
      <c r="BJ269" s="73">
        <v>337</v>
      </c>
      <c r="BK269" s="73">
        <v>386.33911991531801</v>
      </c>
      <c r="BL269" s="73">
        <v>227.11955239679401</v>
      </c>
      <c r="BM269" s="73">
        <v>81.884349009526701</v>
      </c>
      <c r="BN269" s="73">
        <v>960.07910000000004</v>
      </c>
      <c r="BO269" s="73">
        <v>564.4076</v>
      </c>
      <c r="BP269" s="73">
        <v>203.48820000000001</v>
      </c>
      <c r="BQ269" s="73">
        <v>21131</v>
      </c>
      <c r="BR269" s="73">
        <v>5154</v>
      </c>
      <c r="BS269" s="73">
        <v>0</v>
      </c>
      <c r="BT269" s="73">
        <v>6</v>
      </c>
      <c r="BU269" s="73">
        <v>188</v>
      </c>
      <c r="BV269" s="73">
        <v>140</v>
      </c>
      <c r="BW269" s="73">
        <v>0</v>
      </c>
      <c r="BX269" s="73">
        <v>736</v>
      </c>
      <c r="BY269" s="75">
        <v>2.3918100000000001E-4</v>
      </c>
      <c r="BZ269" s="75">
        <v>1.3863100000000001E-4</v>
      </c>
      <c r="CA269" s="72">
        <v>0</v>
      </c>
      <c r="CG269" s="76"/>
      <c r="CH269" s="77"/>
      <c r="CI269" s="78"/>
      <c r="CJ269" s="79"/>
      <c r="CO269" s="77"/>
    </row>
    <row r="270" spans="1:93" s="72" customFormat="1" x14ac:dyDescent="0.3">
      <c r="A270" s="72">
        <v>757</v>
      </c>
      <c r="B270" s="72">
        <v>10</v>
      </c>
      <c r="D270" s="72" t="s">
        <v>54</v>
      </c>
      <c r="E270" s="73">
        <v>32985</v>
      </c>
      <c r="F270" s="73">
        <v>497.36959999999999</v>
      </c>
      <c r="G270" s="73">
        <v>7366</v>
      </c>
      <c r="H270" s="73">
        <v>2258</v>
      </c>
      <c r="I270" s="73">
        <v>4186</v>
      </c>
      <c r="J270" s="73">
        <v>2704.7</v>
      </c>
      <c r="K270" s="73">
        <v>430.66666666666703</v>
      </c>
      <c r="L270" s="73">
        <v>2266.6666666666702</v>
      </c>
      <c r="M270" s="73">
        <v>4908</v>
      </c>
      <c r="N270" s="73">
        <v>15235</v>
      </c>
      <c r="O270" s="73">
        <v>31040</v>
      </c>
      <c r="P270" s="73">
        <v>17820</v>
      </c>
      <c r="Q270" s="73">
        <v>1685.6</v>
      </c>
      <c r="R270" s="73">
        <v>6898</v>
      </c>
      <c r="S270" s="73">
        <v>6898</v>
      </c>
      <c r="T270" s="73">
        <v>133</v>
      </c>
      <c r="U270" s="73">
        <v>0</v>
      </c>
      <c r="V270" s="73">
        <v>250</v>
      </c>
      <c r="W270" s="73">
        <v>191</v>
      </c>
      <c r="X270" s="73">
        <v>59</v>
      </c>
      <c r="Y270" s="73">
        <v>14813</v>
      </c>
      <c r="Z270" s="73">
        <v>14813</v>
      </c>
      <c r="AA270" s="73">
        <v>0</v>
      </c>
      <c r="AB270" s="73">
        <v>0</v>
      </c>
      <c r="AC270" s="73">
        <v>0</v>
      </c>
      <c r="AD270" s="73">
        <v>17183.080000000002</v>
      </c>
      <c r="AE270" s="73">
        <v>0</v>
      </c>
      <c r="AF270" s="73">
        <v>1784</v>
      </c>
      <c r="AG270" s="73">
        <v>8369.3983786090193</v>
      </c>
      <c r="AH270" s="73">
        <v>5</v>
      </c>
      <c r="AI270" s="73">
        <v>3693</v>
      </c>
      <c r="AJ270" s="73">
        <v>1</v>
      </c>
      <c r="AK270" s="73">
        <v>0</v>
      </c>
      <c r="AL270" s="73">
        <v>1535</v>
      </c>
      <c r="AM270" s="73">
        <v>0</v>
      </c>
      <c r="AN270" s="73">
        <v>104</v>
      </c>
      <c r="AO270" s="73"/>
      <c r="AP270" s="73">
        <v>1013</v>
      </c>
      <c r="AQ270" s="73">
        <v>5</v>
      </c>
      <c r="AR270" s="73">
        <v>681.15599999999995</v>
      </c>
      <c r="AS270" s="74">
        <v>85</v>
      </c>
      <c r="AT270" s="73">
        <v>84</v>
      </c>
      <c r="AU270" s="73">
        <v>9864.08</v>
      </c>
      <c r="AV270" s="73">
        <v>2278.98</v>
      </c>
      <c r="AW270" s="73">
        <v>276.73197091722602</v>
      </c>
      <c r="AX270" s="73">
        <v>367</v>
      </c>
      <c r="AY270" s="73">
        <v>133</v>
      </c>
      <c r="AZ270" s="73">
        <v>116.666666666667</v>
      </c>
      <c r="BA270" s="73">
        <v>1836</v>
      </c>
      <c r="BB270" s="73">
        <v>424</v>
      </c>
      <c r="BC270" s="73">
        <v>5330.3278833004097</v>
      </c>
      <c r="BD270" s="73">
        <v>0.68500000000000005</v>
      </c>
      <c r="BE270" s="73">
        <v>25619</v>
      </c>
      <c r="BF270" s="73">
        <v>4316</v>
      </c>
      <c r="BG270" s="73">
        <v>792</v>
      </c>
      <c r="BH270" s="73">
        <v>856</v>
      </c>
      <c r="BI270" s="73">
        <v>719</v>
      </c>
      <c r="BJ270" s="73">
        <v>388</v>
      </c>
      <c r="BK270" s="73">
        <v>475.64595287922799</v>
      </c>
      <c r="BL270" s="73">
        <v>264.02458651184799</v>
      </c>
      <c r="BM270" s="73">
        <v>93.6684736380206</v>
      </c>
      <c r="BN270" s="73">
        <v>1129.7885000000001</v>
      </c>
      <c r="BO270" s="73">
        <v>627.13019999999995</v>
      </c>
      <c r="BP270" s="73">
        <v>222.4881</v>
      </c>
      <c r="BQ270" s="73">
        <v>113090</v>
      </c>
      <c r="BR270" s="73">
        <v>6307</v>
      </c>
      <c r="BS270" s="73">
        <v>0</v>
      </c>
      <c r="BT270" s="73">
        <v>3</v>
      </c>
      <c r="BU270" s="73">
        <v>191</v>
      </c>
      <c r="BV270" s="73">
        <v>59</v>
      </c>
      <c r="BW270" s="73">
        <v>0</v>
      </c>
      <c r="BX270" s="73">
        <v>1588</v>
      </c>
      <c r="BY270" s="75">
        <v>3.7831099999999999E-4</v>
      </c>
      <c r="BZ270" s="75">
        <v>3.9722299999999999E-4</v>
      </c>
      <c r="CA270" s="72">
        <v>0</v>
      </c>
      <c r="CG270" s="76"/>
      <c r="CH270" s="77"/>
      <c r="CI270" s="78"/>
      <c r="CJ270" s="79"/>
      <c r="CO270" s="77"/>
    </row>
    <row r="271" spans="1:93" s="72" customFormat="1" x14ac:dyDescent="0.3">
      <c r="A271" s="72">
        <v>758</v>
      </c>
      <c r="B271" s="72">
        <v>10</v>
      </c>
      <c r="D271" s="72" t="s">
        <v>55</v>
      </c>
      <c r="E271" s="73">
        <v>184069</v>
      </c>
      <c r="F271" s="73">
        <v>3260.95</v>
      </c>
      <c r="G271" s="73">
        <v>34190</v>
      </c>
      <c r="H271" s="73">
        <v>11038</v>
      </c>
      <c r="I271" s="73">
        <v>25871</v>
      </c>
      <c r="J271" s="73">
        <v>17145.900000000001</v>
      </c>
      <c r="K271" s="73">
        <v>4285.6666666666697</v>
      </c>
      <c r="L271" s="73">
        <v>12102.666666666701</v>
      </c>
      <c r="M271" s="73">
        <v>37657</v>
      </c>
      <c r="N271" s="73">
        <v>91082</v>
      </c>
      <c r="O271" s="73">
        <v>205430</v>
      </c>
      <c r="P271" s="73">
        <v>288940</v>
      </c>
      <c r="Q271" s="73">
        <v>9054.4</v>
      </c>
      <c r="R271" s="73">
        <v>12559</v>
      </c>
      <c r="S271" s="73">
        <v>12559</v>
      </c>
      <c r="T271" s="73">
        <v>310</v>
      </c>
      <c r="U271" s="73">
        <v>0</v>
      </c>
      <c r="V271" s="73">
        <v>1051</v>
      </c>
      <c r="W271" s="73">
        <v>925</v>
      </c>
      <c r="X271" s="73">
        <v>126</v>
      </c>
      <c r="Y271" s="73">
        <v>87251</v>
      </c>
      <c r="Z271" s="73">
        <v>87251</v>
      </c>
      <c r="AA271" s="73">
        <v>42</v>
      </c>
      <c r="AB271" s="73">
        <v>0</v>
      </c>
      <c r="AC271" s="73">
        <v>0</v>
      </c>
      <c r="AD271" s="73">
        <v>192039.451</v>
      </c>
      <c r="AE271" s="73">
        <v>0</v>
      </c>
      <c r="AF271" s="73">
        <v>3477</v>
      </c>
      <c r="AG271" s="73">
        <v>49732.528790115801</v>
      </c>
      <c r="AH271" s="73">
        <v>6</v>
      </c>
      <c r="AI271" s="73">
        <v>23332</v>
      </c>
      <c r="AJ271" s="73">
        <v>1</v>
      </c>
      <c r="AK271" s="73">
        <v>0</v>
      </c>
      <c r="AL271" s="73">
        <v>14870</v>
      </c>
      <c r="AM271" s="73">
        <v>0</v>
      </c>
      <c r="AN271" s="73">
        <v>148</v>
      </c>
      <c r="AO271" s="73"/>
      <c r="AP271" s="73">
        <v>6304</v>
      </c>
      <c r="AQ271" s="73">
        <v>6</v>
      </c>
      <c r="AR271" s="73">
        <v>4426.6239999999998</v>
      </c>
      <c r="AS271" s="74">
        <v>498</v>
      </c>
      <c r="AT271" s="73">
        <v>648</v>
      </c>
      <c r="AU271" s="73">
        <v>58311.66</v>
      </c>
      <c r="AV271" s="73">
        <v>13793.88</v>
      </c>
      <c r="AW271" s="73">
        <v>1412.49713651365</v>
      </c>
      <c r="AX271" s="73">
        <v>2425</v>
      </c>
      <c r="AY271" s="73">
        <v>1153.3333333333301</v>
      </c>
      <c r="AZ271" s="73">
        <v>1014.33333333333</v>
      </c>
      <c r="BA271" s="73">
        <v>7817</v>
      </c>
      <c r="BB271" s="73">
        <v>2126</v>
      </c>
      <c r="BC271" s="73">
        <v>27702.738376814399</v>
      </c>
      <c r="BD271" s="73">
        <v>10.4</v>
      </c>
      <c r="BE271" s="73">
        <v>149879</v>
      </c>
      <c r="BF271" s="73">
        <v>18851</v>
      </c>
      <c r="BG271" s="73">
        <v>4301</v>
      </c>
      <c r="BH271" s="73">
        <v>4788</v>
      </c>
      <c r="BI271" s="73">
        <v>4033</v>
      </c>
      <c r="BJ271" s="73">
        <v>2167</v>
      </c>
      <c r="BK271" s="73">
        <v>2358.7378677608299</v>
      </c>
      <c r="BL271" s="73">
        <v>1488.97415846237</v>
      </c>
      <c r="BM271" s="73">
        <v>577.15680393347895</v>
      </c>
      <c r="BN271" s="73">
        <v>4936.8338999999996</v>
      </c>
      <c r="BO271" s="73">
        <v>3116.4200999999998</v>
      </c>
      <c r="BP271" s="73">
        <v>1207.9881</v>
      </c>
      <c r="BQ271" s="73">
        <v>178728</v>
      </c>
      <c r="BR271" s="73">
        <v>34583</v>
      </c>
      <c r="BS271" s="73">
        <v>0</v>
      </c>
      <c r="BT271" s="73">
        <v>1</v>
      </c>
      <c r="BU271" s="73">
        <v>925</v>
      </c>
      <c r="BV271" s="73">
        <v>126</v>
      </c>
      <c r="BW271" s="73">
        <v>0</v>
      </c>
      <c r="BX271" s="73">
        <v>12005</v>
      </c>
      <c r="BY271" s="75">
        <v>5.6601309999999997E-3</v>
      </c>
      <c r="BZ271" s="75">
        <v>7.3612529999999999E-3</v>
      </c>
      <c r="CA271" s="72">
        <v>9613</v>
      </c>
      <c r="CG271" s="76"/>
      <c r="CH271" s="77"/>
      <c r="CI271" s="78"/>
      <c r="CJ271" s="79"/>
      <c r="CO271" s="77"/>
    </row>
    <row r="272" spans="1:93" s="72" customFormat="1" x14ac:dyDescent="0.3">
      <c r="A272" s="72">
        <v>1706</v>
      </c>
      <c r="B272" s="72">
        <v>10</v>
      </c>
      <c r="D272" s="72" t="s">
        <v>66</v>
      </c>
      <c r="E272" s="73">
        <v>21138</v>
      </c>
      <c r="F272" s="73">
        <v>373.8</v>
      </c>
      <c r="G272" s="73">
        <v>5001</v>
      </c>
      <c r="H272" s="73">
        <v>1595</v>
      </c>
      <c r="I272" s="73">
        <v>2516</v>
      </c>
      <c r="J272" s="73">
        <v>1605.6</v>
      </c>
      <c r="K272" s="73">
        <v>248</v>
      </c>
      <c r="L272" s="73">
        <v>1179</v>
      </c>
      <c r="M272" s="73">
        <v>2592</v>
      </c>
      <c r="N272" s="73">
        <v>9827</v>
      </c>
      <c r="O272" s="73">
        <v>18130</v>
      </c>
      <c r="P272" s="73">
        <v>5310</v>
      </c>
      <c r="Q272" s="73">
        <v>351.2</v>
      </c>
      <c r="R272" s="73">
        <v>7651</v>
      </c>
      <c r="S272" s="73">
        <v>7651</v>
      </c>
      <c r="T272" s="73">
        <v>154</v>
      </c>
      <c r="U272" s="73">
        <v>0</v>
      </c>
      <c r="V272" s="73">
        <v>232</v>
      </c>
      <c r="W272" s="73">
        <v>161</v>
      </c>
      <c r="X272" s="73">
        <v>72</v>
      </c>
      <c r="Y272" s="73">
        <v>9104</v>
      </c>
      <c r="Z272" s="73">
        <v>9104</v>
      </c>
      <c r="AA272" s="73">
        <v>0</v>
      </c>
      <c r="AB272" s="73">
        <v>0</v>
      </c>
      <c r="AC272" s="73">
        <v>0</v>
      </c>
      <c r="AD272" s="73">
        <v>5380.4639999999999</v>
      </c>
      <c r="AE272" s="73">
        <v>0</v>
      </c>
      <c r="AF272" s="73">
        <v>697</v>
      </c>
      <c r="AG272" s="73">
        <v>1887.6599615631001</v>
      </c>
      <c r="AH272" s="73">
        <v>10</v>
      </c>
      <c r="AI272" s="73">
        <v>2458</v>
      </c>
      <c r="AJ272" s="73">
        <v>1</v>
      </c>
      <c r="AK272" s="73">
        <v>0</v>
      </c>
      <c r="AL272" s="73">
        <v>585</v>
      </c>
      <c r="AM272" s="73">
        <v>0</v>
      </c>
      <c r="AN272" s="73">
        <v>14</v>
      </c>
      <c r="AO272" s="73"/>
      <c r="AP272" s="73">
        <v>541</v>
      </c>
      <c r="AQ272" s="73">
        <v>10</v>
      </c>
      <c r="AR272" s="73">
        <v>350.62</v>
      </c>
      <c r="AS272" s="74">
        <v>42</v>
      </c>
      <c r="AT272" s="73">
        <v>31</v>
      </c>
      <c r="AU272" s="73">
        <v>6138.24</v>
      </c>
      <c r="AV272" s="73">
        <v>1354.56</v>
      </c>
      <c r="AW272" s="73">
        <v>117.346115998697</v>
      </c>
      <c r="AX272" s="73">
        <v>204</v>
      </c>
      <c r="AY272" s="73">
        <v>80.6666666666667</v>
      </c>
      <c r="AZ272" s="73">
        <v>55.3333333333333</v>
      </c>
      <c r="BA272" s="73">
        <v>931</v>
      </c>
      <c r="BB272" s="73">
        <v>181</v>
      </c>
      <c r="BC272" s="73">
        <v>3763.4740508806299</v>
      </c>
      <c r="BD272" s="73">
        <v>0.39</v>
      </c>
      <c r="BE272" s="73">
        <v>16137</v>
      </c>
      <c r="BF272" s="73">
        <v>2899</v>
      </c>
      <c r="BG272" s="73">
        <v>507</v>
      </c>
      <c r="BH272" s="73">
        <v>511</v>
      </c>
      <c r="BI272" s="73">
        <v>462</v>
      </c>
      <c r="BJ272" s="73">
        <v>238</v>
      </c>
      <c r="BK272" s="73">
        <v>304.40087873462198</v>
      </c>
      <c r="BL272" s="73">
        <v>188.00193321616899</v>
      </c>
      <c r="BM272" s="73">
        <v>53.614059753954301</v>
      </c>
      <c r="BN272" s="73">
        <v>748.56619999999998</v>
      </c>
      <c r="BO272" s="73">
        <v>462.32420000000002</v>
      </c>
      <c r="BP272" s="73">
        <v>131.84479999999999</v>
      </c>
      <c r="BQ272" s="73">
        <v>0</v>
      </c>
      <c r="BR272" s="73">
        <v>3730</v>
      </c>
      <c r="BS272" s="73">
        <v>0</v>
      </c>
      <c r="BT272" s="73">
        <v>4</v>
      </c>
      <c r="BU272" s="73">
        <v>161</v>
      </c>
      <c r="BV272" s="73">
        <v>72</v>
      </c>
      <c r="BW272" s="73">
        <v>0</v>
      </c>
      <c r="BX272" s="73">
        <v>0</v>
      </c>
      <c r="BY272" s="75">
        <v>1.6137500000000001E-4</v>
      </c>
      <c r="BZ272" s="75">
        <v>1.0402400000000001E-4</v>
      </c>
      <c r="CA272" s="72">
        <v>0</v>
      </c>
      <c r="CG272" s="76"/>
      <c r="CH272" s="77"/>
      <c r="CI272" s="78"/>
      <c r="CJ272" s="79"/>
      <c r="CO272" s="77"/>
    </row>
    <row r="273" spans="1:93" s="72" customFormat="1" x14ac:dyDescent="0.3">
      <c r="A273" s="72">
        <v>1684</v>
      </c>
      <c r="B273" s="72">
        <v>10</v>
      </c>
      <c r="D273" s="72" t="s">
        <v>67</v>
      </c>
      <c r="E273" s="73">
        <v>25130</v>
      </c>
      <c r="F273" s="73">
        <v>444.15</v>
      </c>
      <c r="G273" s="73">
        <v>5414</v>
      </c>
      <c r="H273" s="73">
        <v>1733</v>
      </c>
      <c r="I273" s="73">
        <v>3338</v>
      </c>
      <c r="J273" s="73">
        <v>2197.4</v>
      </c>
      <c r="K273" s="73">
        <v>380.33333333333297</v>
      </c>
      <c r="L273" s="73">
        <v>2014.3333333333301</v>
      </c>
      <c r="M273" s="73">
        <v>3513</v>
      </c>
      <c r="N273" s="73">
        <v>11317</v>
      </c>
      <c r="O273" s="73">
        <v>25430</v>
      </c>
      <c r="P273" s="73">
        <v>14290</v>
      </c>
      <c r="Q273" s="73">
        <v>754.4</v>
      </c>
      <c r="R273" s="73">
        <v>5118</v>
      </c>
      <c r="S273" s="73">
        <v>5118</v>
      </c>
      <c r="T273" s="73">
        <v>588</v>
      </c>
      <c r="U273" s="73">
        <v>0</v>
      </c>
      <c r="V273" s="73">
        <v>225</v>
      </c>
      <c r="W273" s="73">
        <v>146</v>
      </c>
      <c r="X273" s="73">
        <v>79</v>
      </c>
      <c r="Y273" s="73">
        <v>11406</v>
      </c>
      <c r="Z273" s="73">
        <v>11406</v>
      </c>
      <c r="AA273" s="73">
        <v>0</v>
      </c>
      <c r="AB273" s="73">
        <v>0</v>
      </c>
      <c r="AC273" s="73">
        <v>0</v>
      </c>
      <c r="AD273" s="73">
        <v>9946.0319999999992</v>
      </c>
      <c r="AE273" s="73">
        <v>0</v>
      </c>
      <c r="AF273" s="73">
        <v>1093</v>
      </c>
      <c r="AG273" s="73">
        <v>4813.7206449351597</v>
      </c>
      <c r="AH273" s="73">
        <v>5</v>
      </c>
      <c r="AI273" s="73">
        <v>2350</v>
      </c>
      <c r="AJ273" s="73">
        <v>1</v>
      </c>
      <c r="AK273" s="73">
        <v>0</v>
      </c>
      <c r="AL273" s="73">
        <v>1800</v>
      </c>
      <c r="AM273" s="73">
        <v>0</v>
      </c>
      <c r="AN273" s="73">
        <v>54</v>
      </c>
      <c r="AO273" s="73"/>
      <c r="AP273" s="73">
        <v>748</v>
      </c>
      <c r="AQ273" s="73">
        <v>5</v>
      </c>
      <c r="AR273" s="73">
        <v>453.12299999999999</v>
      </c>
      <c r="AS273" s="74">
        <v>82</v>
      </c>
      <c r="AT273" s="73">
        <v>71</v>
      </c>
      <c r="AU273" s="73">
        <v>7055.36</v>
      </c>
      <c r="AV273" s="73">
        <v>1575.63</v>
      </c>
      <c r="AW273" s="73">
        <v>186.66428258602701</v>
      </c>
      <c r="AX273" s="73">
        <v>297</v>
      </c>
      <c r="AY273" s="73">
        <v>113</v>
      </c>
      <c r="AZ273" s="73">
        <v>109</v>
      </c>
      <c r="BA273" s="73">
        <v>1634</v>
      </c>
      <c r="BB273" s="73">
        <v>369</v>
      </c>
      <c r="BC273" s="73">
        <v>4779.1250411134697</v>
      </c>
      <c r="BD273" s="73">
        <v>0.73699999999999999</v>
      </c>
      <c r="BE273" s="73">
        <v>19716</v>
      </c>
      <c r="BF273" s="73">
        <v>3169</v>
      </c>
      <c r="BG273" s="73">
        <v>512</v>
      </c>
      <c r="BH273" s="73">
        <v>607</v>
      </c>
      <c r="BI273" s="73">
        <v>580</v>
      </c>
      <c r="BJ273" s="73">
        <v>265</v>
      </c>
      <c r="BK273" s="73">
        <v>361.99496756093299</v>
      </c>
      <c r="BL273" s="73">
        <v>224.24807995791701</v>
      </c>
      <c r="BM273" s="73">
        <v>68.391811327371499</v>
      </c>
      <c r="BN273" s="73">
        <v>913.00609999999995</v>
      </c>
      <c r="BO273" s="73">
        <v>565.58759999999995</v>
      </c>
      <c r="BP273" s="73">
        <v>172.49449999999999</v>
      </c>
      <c r="BQ273" s="73">
        <v>12729</v>
      </c>
      <c r="BR273" s="73">
        <v>4577</v>
      </c>
      <c r="BS273" s="73">
        <v>0</v>
      </c>
      <c r="BT273" s="73">
        <v>3</v>
      </c>
      <c r="BU273" s="73">
        <v>146</v>
      </c>
      <c r="BV273" s="73">
        <v>79</v>
      </c>
      <c r="BW273" s="73">
        <v>0</v>
      </c>
      <c r="BX273" s="73">
        <v>0</v>
      </c>
      <c r="BY273" s="75">
        <v>1.6914100000000001E-4</v>
      </c>
      <c r="BZ273" s="75">
        <v>1.9411E-4</v>
      </c>
      <c r="CA273" s="72">
        <v>0</v>
      </c>
      <c r="CG273" s="76"/>
      <c r="CH273" s="77"/>
      <c r="CI273" s="78"/>
      <c r="CJ273" s="79"/>
      <c r="CO273" s="77"/>
    </row>
    <row r="274" spans="1:93" s="72" customFormat="1" x14ac:dyDescent="0.3">
      <c r="A274" s="72">
        <v>762</v>
      </c>
      <c r="B274" s="72">
        <v>10</v>
      </c>
      <c r="D274" s="72" t="s">
        <v>77</v>
      </c>
      <c r="E274" s="73">
        <v>32471</v>
      </c>
      <c r="F274" s="73">
        <v>586.25</v>
      </c>
      <c r="G274" s="73">
        <v>7041</v>
      </c>
      <c r="H274" s="73">
        <v>2309</v>
      </c>
      <c r="I274" s="73">
        <v>3973</v>
      </c>
      <c r="J274" s="73">
        <v>2535.6</v>
      </c>
      <c r="K274" s="73">
        <v>358</v>
      </c>
      <c r="L274" s="73">
        <v>2142</v>
      </c>
      <c r="M274" s="73">
        <v>4145</v>
      </c>
      <c r="N274" s="73">
        <v>14389</v>
      </c>
      <c r="O274" s="73">
        <v>31730</v>
      </c>
      <c r="P274" s="73">
        <v>22650</v>
      </c>
      <c r="Q274" s="73">
        <v>2255.1999999999998</v>
      </c>
      <c r="R274" s="73">
        <v>11689</v>
      </c>
      <c r="S274" s="73">
        <v>11689</v>
      </c>
      <c r="T274" s="73">
        <v>147</v>
      </c>
      <c r="U274" s="73">
        <v>0</v>
      </c>
      <c r="V274" s="73">
        <v>407</v>
      </c>
      <c r="W274" s="73">
        <v>219</v>
      </c>
      <c r="X274" s="73">
        <v>189</v>
      </c>
      <c r="Y274" s="73">
        <v>14374</v>
      </c>
      <c r="Z274" s="73">
        <v>14374</v>
      </c>
      <c r="AA274" s="73">
        <v>0</v>
      </c>
      <c r="AB274" s="73">
        <v>0</v>
      </c>
      <c r="AC274" s="73">
        <v>0</v>
      </c>
      <c r="AD274" s="73">
        <v>12749.737999999999</v>
      </c>
      <c r="AE274" s="73">
        <v>0</v>
      </c>
      <c r="AF274" s="73">
        <v>2226</v>
      </c>
      <c r="AG274" s="73">
        <v>6106.8305170665799</v>
      </c>
      <c r="AH274" s="73">
        <v>6</v>
      </c>
      <c r="AI274" s="73">
        <v>3867</v>
      </c>
      <c r="AJ274" s="73">
        <v>1</v>
      </c>
      <c r="AK274" s="73">
        <v>0</v>
      </c>
      <c r="AL274" s="73">
        <v>705</v>
      </c>
      <c r="AM274" s="73">
        <v>0</v>
      </c>
      <c r="AN274" s="73">
        <v>70</v>
      </c>
      <c r="AO274" s="73"/>
      <c r="AP274" s="73">
        <v>844</v>
      </c>
      <c r="AQ274" s="73">
        <v>6</v>
      </c>
      <c r="AR274" s="73">
        <v>604.69200000000001</v>
      </c>
      <c r="AS274" s="74">
        <v>91</v>
      </c>
      <c r="AT274" s="73">
        <v>55</v>
      </c>
      <c r="AU274" s="73">
        <v>8808.9599999999991</v>
      </c>
      <c r="AV274" s="73">
        <v>2019.78</v>
      </c>
      <c r="AW274" s="73">
        <v>116.70192019644</v>
      </c>
      <c r="AX274" s="73">
        <v>342</v>
      </c>
      <c r="AY274" s="73">
        <v>102.333333333333</v>
      </c>
      <c r="AZ274" s="73">
        <v>78.3333333333333</v>
      </c>
      <c r="BA274" s="73">
        <v>1784</v>
      </c>
      <c r="BB274" s="73">
        <v>535</v>
      </c>
      <c r="BC274" s="73">
        <v>5615.4100414065897</v>
      </c>
      <c r="BD274" s="73">
        <v>0.51300000000000001</v>
      </c>
      <c r="BE274" s="73">
        <v>25430</v>
      </c>
      <c r="BF274" s="73">
        <v>3982</v>
      </c>
      <c r="BG274" s="73">
        <v>750</v>
      </c>
      <c r="BH274" s="73">
        <v>697</v>
      </c>
      <c r="BI274" s="73">
        <v>760</v>
      </c>
      <c r="BJ274" s="73">
        <v>381</v>
      </c>
      <c r="BK274" s="73">
        <v>421.24758591902003</v>
      </c>
      <c r="BL274" s="73">
        <v>274.83406149992999</v>
      </c>
      <c r="BM274" s="73">
        <v>92.610964240990697</v>
      </c>
      <c r="BN274" s="73">
        <v>1120.4495999999999</v>
      </c>
      <c r="BO274" s="73">
        <v>731.0136</v>
      </c>
      <c r="BP274" s="73">
        <v>246.33</v>
      </c>
      <c r="BQ274" s="73">
        <v>109673</v>
      </c>
      <c r="BR274" s="73">
        <v>6108</v>
      </c>
      <c r="BS274" s="73">
        <v>0</v>
      </c>
      <c r="BT274" s="73">
        <v>3</v>
      </c>
      <c r="BU274" s="73">
        <v>219</v>
      </c>
      <c r="BV274" s="73">
        <v>189</v>
      </c>
      <c r="BW274" s="73">
        <v>0</v>
      </c>
      <c r="BX274" s="73">
        <v>720</v>
      </c>
      <c r="BY274" s="75">
        <v>2.331E-4</v>
      </c>
      <c r="BZ274" s="75">
        <v>1.51934E-4</v>
      </c>
      <c r="CA274" s="72">
        <v>0</v>
      </c>
      <c r="CG274" s="76"/>
      <c r="CH274" s="77"/>
      <c r="CI274" s="78"/>
      <c r="CJ274" s="79"/>
      <c r="CO274" s="77"/>
    </row>
    <row r="275" spans="1:93" s="72" customFormat="1" x14ac:dyDescent="0.3">
      <c r="A275" s="72">
        <v>766</v>
      </c>
      <c r="B275" s="72">
        <v>10</v>
      </c>
      <c r="D275" s="72" t="s">
        <v>83</v>
      </c>
      <c r="E275" s="73">
        <v>26222</v>
      </c>
      <c r="F275" s="73">
        <v>344.05</v>
      </c>
      <c r="G275" s="73">
        <v>5590</v>
      </c>
      <c r="H275" s="73">
        <v>1749</v>
      </c>
      <c r="I275" s="73">
        <v>3117</v>
      </c>
      <c r="J275" s="73">
        <v>1958.1</v>
      </c>
      <c r="K275" s="73">
        <v>288.66666666666703</v>
      </c>
      <c r="L275" s="73">
        <v>1434.6666666666699</v>
      </c>
      <c r="M275" s="73">
        <v>3240</v>
      </c>
      <c r="N275" s="73">
        <v>11620</v>
      </c>
      <c r="O275" s="73">
        <v>23930</v>
      </c>
      <c r="P275" s="73">
        <v>10110</v>
      </c>
      <c r="Q275" s="73">
        <v>1042.4000000000001</v>
      </c>
      <c r="R275" s="73">
        <v>2925</v>
      </c>
      <c r="S275" s="73">
        <v>2925</v>
      </c>
      <c r="T275" s="73">
        <v>49</v>
      </c>
      <c r="U275" s="73">
        <v>0</v>
      </c>
      <c r="V275" s="73">
        <v>202</v>
      </c>
      <c r="W275" s="73">
        <v>150</v>
      </c>
      <c r="X275" s="73">
        <v>51</v>
      </c>
      <c r="Y275" s="73">
        <v>11589</v>
      </c>
      <c r="Z275" s="73">
        <v>11589</v>
      </c>
      <c r="AA275" s="73">
        <v>0</v>
      </c>
      <c r="AB275" s="73">
        <v>0</v>
      </c>
      <c r="AC275" s="73">
        <v>0</v>
      </c>
      <c r="AD275" s="73">
        <v>14069.046</v>
      </c>
      <c r="AE275" s="73">
        <v>0</v>
      </c>
      <c r="AF275" s="73">
        <v>644</v>
      </c>
      <c r="AG275" s="73">
        <v>5678.2004034969696</v>
      </c>
      <c r="AH275" s="73">
        <v>3</v>
      </c>
      <c r="AI275" s="73">
        <v>2731</v>
      </c>
      <c r="AJ275" s="73">
        <v>1</v>
      </c>
      <c r="AK275" s="73">
        <v>0</v>
      </c>
      <c r="AL275" s="73">
        <v>1315</v>
      </c>
      <c r="AM275" s="73">
        <v>0</v>
      </c>
      <c r="AN275" s="73">
        <v>28</v>
      </c>
      <c r="AO275" s="73"/>
      <c r="AP275" s="73">
        <v>763</v>
      </c>
      <c r="AQ275" s="73">
        <v>3</v>
      </c>
      <c r="AR275" s="73">
        <v>374.75599999999997</v>
      </c>
      <c r="AS275" s="74">
        <v>112</v>
      </c>
      <c r="AT275" s="73">
        <v>68</v>
      </c>
      <c r="AU275" s="73">
        <v>7591.52</v>
      </c>
      <c r="AV275" s="73">
        <v>1898.11</v>
      </c>
      <c r="AW275" s="73">
        <v>212.50827710843399</v>
      </c>
      <c r="AX275" s="73">
        <v>277</v>
      </c>
      <c r="AY275" s="73">
        <v>81.6666666666667</v>
      </c>
      <c r="AZ275" s="73">
        <v>65</v>
      </c>
      <c r="BA275" s="73">
        <v>1146</v>
      </c>
      <c r="BB275" s="73">
        <v>274</v>
      </c>
      <c r="BC275" s="73">
        <v>4866.6163817127999</v>
      </c>
      <c r="BD275" s="73">
        <v>0.44500000000000001</v>
      </c>
      <c r="BE275" s="73">
        <v>20632</v>
      </c>
      <c r="BF275" s="73">
        <v>3210</v>
      </c>
      <c r="BG275" s="73">
        <v>631</v>
      </c>
      <c r="BH275" s="73">
        <v>608</v>
      </c>
      <c r="BI275" s="73">
        <v>549</v>
      </c>
      <c r="BJ275" s="73">
        <v>306</v>
      </c>
      <c r="BK275" s="73">
        <v>325.25174734662198</v>
      </c>
      <c r="BL275" s="73">
        <v>196.67170592803501</v>
      </c>
      <c r="BM275" s="73">
        <v>67.077892829407205</v>
      </c>
      <c r="BN275" s="73">
        <v>849.69500000000005</v>
      </c>
      <c r="BO275" s="73">
        <v>513.78959999999995</v>
      </c>
      <c r="BP275" s="73">
        <v>175.23580000000001</v>
      </c>
      <c r="BQ275" s="73">
        <v>20433</v>
      </c>
      <c r="BR275" s="73">
        <v>4931</v>
      </c>
      <c r="BS275" s="73">
        <v>0</v>
      </c>
      <c r="BT275" s="73">
        <v>2</v>
      </c>
      <c r="BU275" s="73">
        <v>150</v>
      </c>
      <c r="BV275" s="73">
        <v>51</v>
      </c>
      <c r="BW275" s="73">
        <v>0</v>
      </c>
      <c r="BX275" s="73">
        <v>1346</v>
      </c>
      <c r="BY275" s="75">
        <v>2.5246600000000002E-4</v>
      </c>
      <c r="BZ275" s="75">
        <v>2.0193899999999999E-4</v>
      </c>
      <c r="CA275" s="72">
        <v>0</v>
      </c>
      <c r="CG275" s="76"/>
      <c r="CH275" s="77"/>
      <c r="CI275" s="78"/>
      <c r="CJ275" s="79"/>
      <c r="CO275" s="77"/>
    </row>
    <row r="276" spans="1:93" s="72" customFormat="1" x14ac:dyDescent="0.3">
      <c r="A276" s="72">
        <v>1719</v>
      </c>
      <c r="B276" s="72">
        <v>10</v>
      </c>
      <c r="D276" s="72" t="s">
        <v>86</v>
      </c>
      <c r="E276" s="73">
        <v>27272</v>
      </c>
      <c r="F276" s="73">
        <v>334.6</v>
      </c>
      <c r="G276" s="73">
        <v>6208</v>
      </c>
      <c r="H276" s="73">
        <v>1937</v>
      </c>
      <c r="I276" s="73">
        <v>3018</v>
      </c>
      <c r="J276" s="73">
        <v>1814.2</v>
      </c>
      <c r="K276" s="73">
        <v>165.666666666667</v>
      </c>
      <c r="L276" s="73">
        <v>1326.6666666666699</v>
      </c>
      <c r="M276" s="73">
        <v>3272</v>
      </c>
      <c r="N276" s="73">
        <v>12131</v>
      </c>
      <c r="O276" s="73">
        <v>19310</v>
      </c>
      <c r="P276" s="73">
        <v>2660</v>
      </c>
      <c r="Q276" s="73">
        <v>398.4</v>
      </c>
      <c r="R276" s="73">
        <v>9472</v>
      </c>
      <c r="S276" s="73">
        <v>9472</v>
      </c>
      <c r="T276" s="73">
        <v>2471</v>
      </c>
      <c r="U276" s="73">
        <v>0</v>
      </c>
      <c r="V276" s="73">
        <v>212</v>
      </c>
      <c r="W276" s="73">
        <v>155</v>
      </c>
      <c r="X276" s="73">
        <v>57</v>
      </c>
      <c r="Y276" s="73">
        <v>12038</v>
      </c>
      <c r="Z276" s="73">
        <v>12038</v>
      </c>
      <c r="AA276" s="73">
        <v>0</v>
      </c>
      <c r="AB276" s="73">
        <v>0</v>
      </c>
      <c r="AC276" s="73">
        <v>0</v>
      </c>
      <c r="AD276" s="73">
        <v>9449.83</v>
      </c>
      <c r="AE276" s="73">
        <v>0</v>
      </c>
      <c r="AF276" s="73">
        <v>4757</v>
      </c>
      <c r="AG276" s="73">
        <v>11095.591392447501</v>
      </c>
      <c r="AH276" s="73">
        <v>7</v>
      </c>
      <c r="AI276" s="73">
        <v>3188</v>
      </c>
      <c r="AJ276" s="73">
        <v>1</v>
      </c>
      <c r="AK276" s="73">
        <v>0</v>
      </c>
      <c r="AL276" s="73">
        <v>390</v>
      </c>
      <c r="AM276" s="73">
        <v>0</v>
      </c>
      <c r="AN276" s="73">
        <v>29</v>
      </c>
      <c r="AO276" s="73"/>
      <c r="AP276" s="73">
        <v>662</v>
      </c>
      <c r="AQ276" s="73">
        <v>7</v>
      </c>
      <c r="AR276" s="73">
        <v>324.428</v>
      </c>
      <c r="AS276" s="74">
        <v>100</v>
      </c>
      <c r="AT276" s="73">
        <v>42</v>
      </c>
      <c r="AU276" s="73">
        <v>8375.76</v>
      </c>
      <c r="AV276" s="73">
        <v>1937.59</v>
      </c>
      <c r="AW276" s="73">
        <v>140.71065905265701</v>
      </c>
      <c r="AX276" s="73">
        <v>271</v>
      </c>
      <c r="AY276" s="73">
        <v>53.3333333333333</v>
      </c>
      <c r="AZ276" s="73">
        <v>41</v>
      </c>
      <c r="BA276" s="73">
        <v>1161</v>
      </c>
      <c r="BB276" s="73">
        <v>385</v>
      </c>
      <c r="BC276" s="73">
        <v>5007.4003683241299</v>
      </c>
      <c r="BD276" s="73">
        <v>0.13800000000000001</v>
      </c>
      <c r="BE276" s="73">
        <v>21064</v>
      </c>
      <c r="BF276" s="73">
        <v>3689</v>
      </c>
      <c r="BG276" s="73">
        <v>582</v>
      </c>
      <c r="BH276" s="73">
        <v>611</v>
      </c>
      <c r="BI276" s="73">
        <v>602</v>
      </c>
      <c r="BJ276" s="73">
        <v>302</v>
      </c>
      <c r="BK276" s="73">
        <v>331.85482638311998</v>
      </c>
      <c r="BL276" s="73">
        <v>187.17697291908999</v>
      </c>
      <c r="BM276" s="73">
        <v>61.337381624854601</v>
      </c>
      <c r="BN276" s="73">
        <v>874.19399999999996</v>
      </c>
      <c r="BO276" s="73">
        <v>493.07400000000001</v>
      </c>
      <c r="BP276" s="73">
        <v>161.57900000000001</v>
      </c>
      <c r="BQ276" s="73">
        <v>97820</v>
      </c>
      <c r="BR276" s="73">
        <v>4771</v>
      </c>
      <c r="BS276" s="73">
        <v>0</v>
      </c>
      <c r="BT276" s="73">
        <v>5</v>
      </c>
      <c r="BU276" s="73">
        <v>155</v>
      </c>
      <c r="BV276" s="73">
        <v>57</v>
      </c>
      <c r="BW276" s="73">
        <v>0</v>
      </c>
      <c r="BX276" s="73">
        <v>1237</v>
      </c>
      <c r="BY276" s="75">
        <v>2.5231400000000001E-4</v>
      </c>
      <c r="BZ276" s="75">
        <v>1.0967999999999999E-4</v>
      </c>
      <c r="CA276" s="72">
        <v>0</v>
      </c>
      <c r="CG276" s="76"/>
      <c r="CH276" s="77"/>
      <c r="CI276" s="78"/>
      <c r="CJ276" s="79"/>
      <c r="CO276" s="77"/>
    </row>
    <row r="277" spans="1:93" s="72" customFormat="1" x14ac:dyDescent="0.3">
      <c r="A277" s="72">
        <v>770</v>
      </c>
      <c r="B277" s="72">
        <v>10</v>
      </c>
      <c r="D277" s="72" t="s">
        <v>95</v>
      </c>
      <c r="E277" s="73">
        <v>19313</v>
      </c>
      <c r="F277" s="73">
        <v>347.9</v>
      </c>
      <c r="G277" s="73">
        <v>4354</v>
      </c>
      <c r="H277" s="73">
        <v>1493</v>
      </c>
      <c r="I277" s="73">
        <v>1919</v>
      </c>
      <c r="J277" s="73">
        <v>1025.3</v>
      </c>
      <c r="K277" s="73">
        <v>127</v>
      </c>
      <c r="L277" s="73">
        <v>1154</v>
      </c>
      <c r="M277" s="73">
        <v>2383</v>
      </c>
      <c r="N277" s="73">
        <v>8565</v>
      </c>
      <c r="O277" s="73">
        <v>15510</v>
      </c>
      <c r="P277" s="73">
        <v>4750</v>
      </c>
      <c r="Q277" s="73">
        <v>879.2</v>
      </c>
      <c r="R277" s="73">
        <v>8248</v>
      </c>
      <c r="S277" s="73">
        <v>8248</v>
      </c>
      <c r="T277" s="73">
        <v>85</v>
      </c>
      <c r="U277" s="73">
        <v>0</v>
      </c>
      <c r="V277" s="73">
        <v>219</v>
      </c>
      <c r="W277" s="73">
        <v>130</v>
      </c>
      <c r="X277" s="73">
        <v>90</v>
      </c>
      <c r="Y277" s="73">
        <v>8937</v>
      </c>
      <c r="Z277" s="73">
        <v>8937</v>
      </c>
      <c r="AA277" s="73">
        <v>0</v>
      </c>
      <c r="AB277" s="73">
        <v>0</v>
      </c>
      <c r="AC277" s="73">
        <v>0</v>
      </c>
      <c r="AD277" s="73">
        <v>5165.5860000000002</v>
      </c>
      <c r="AE277" s="73">
        <v>0</v>
      </c>
      <c r="AF277" s="73">
        <v>527</v>
      </c>
      <c r="AG277" s="73">
        <v>1221.40297611904</v>
      </c>
      <c r="AH277" s="73">
        <v>11</v>
      </c>
      <c r="AI277" s="73">
        <v>2467</v>
      </c>
      <c r="AJ277" s="73">
        <v>1</v>
      </c>
      <c r="AK277" s="73">
        <v>0</v>
      </c>
      <c r="AL277" s="73">
        <v>240</v>
      </c>
      <c r="AM277" s="73">
        <v>0</v>
      </c>
      <c r="AN277" s="73">
        <v>20</v>
      </c>
      <c r="AO277" s="73"/>
      <c r="AP277" s="73">
        <v>418</v>
      </c>
      <c r="AQ277" s="73">
        <v>11</v>
      </c>
      <c r="AR277" s="73">
        <v>271.65600000000001</v>
      </c>
      <c r="AS277" s="74">
        <v>30</v>
      </c>
      <c r="AT277" s="73">
        <v>23</v>
      </c>
      <c r="AU277" s="73">
        <v>6250.86</v>
      </c>
      <c r="AV277" s="73">
        <v>1437.59</v>
      </c>
      <c r="AW277" s="73">
        <v>103.99318602188499</v>
      </c>
      <c r="AX277" s="73">
        <v>159</v>
      </c>
      <c r="AY277" s="73">
        <v>48.6666666666667</v>
      </c>
      <c r="AZ277" s="73">
        <v>22</v>
      </c>
      <c r="BA277" s="73">
        <v>1027</v>
      </c>
      <c r="BB277" s="73">
        <v>411</v>
      </c>
      <c r="BC277" s="73">
        <v>2934.6462271062301</v>
      </c>
      <c r="BD277" s="73">
        <v>9.7000000000000003E-2</v>
      </c>
      <c r="BE277" s="73">
        <v>14959</v>
      </c>
      <c r="BF277" s="73">
        <v>2352</v>
      </c>
      <c r="BG277" s="73">
        <v>509</v>
      </c>
      <c r="BH277" s="73">
        <v>389</v>
      </c>
      <c r="BI277" s="73">
        <v>440</v>
      </c>
      <c r="BJ277" s="73">
        <v>243</v>
      </c>
      <c r="BK277" s="73">
        <v>157.058934765581</v>
      </c>
      <c r="BL277" s="73">
        <v>112.545518630413</v>
      </c>
      <c r="BM277" s="73">
        <v>40.268580060422998</v>
      </c>
      <c r="BN277" s="73">
        <v>479.15</v>
      </c>
      <c r="BO277" s="73">
        <v>343.35</v>
      </c>
      <c r="BP277" s="73">
        <v>122.85</v>
      </c>
      <c r="BQ277" s="73">
        <v>121910</v>
      </c>
      <c r="BR277" s="73">
        <v>3528</v>
      </c>
      <c r="BS277" s="73">
        <v>0</v>
      </c>
      <c r="BT277" s="73">
        <v>4</v>
      </c>
      <c r="BU277" s="73">
        <v>130</v>
      </c>
      <c r="BV277" s="73">
        <v>90</v>
      </c>
      <c r="BW277" s="73">
        <v>0</v>
      </c>
      <c r="BX277" s="73">
        <v>0</v>
      </c>
      <c r="BY277" s="75">
        <v>9.4083E-5</v>
      </c>
      <c r="BZ277" s="75">
        <v>5.6078000000000001E-5</v>
      </c>
      <c r="CA277" s="72">
        <v>0</v>
      </c>
      <c r="CG277" s="76"/>
      <c r="CH277" s="77"/>
      <c r="CI277" s="78"/>
      <c r="CJ277" s="79"/>
      <c r="CO277" s="77"/>
    </row>
    <row r="278" spans="1:93" s="72" customFormat="1" x14ac:dyDescent="0.3">
      <c r="A278" s="72">
        <v>772</v>
      </c>
      <c r="B278" s="72">
        <v>10</v>
      </c>
      <c r="D278" s="72" t="s">
        <v>97</v>
      </c>
      <c r="E278" s="73">
        <v>234394</v>
      </c>
      <c r="F278" s="73">
        <v>5776.05</v>
      </c>
      <c r="G278" s="73">
        <v>39097</v>
      </c>
      <c r="H278" s="73">
        <v>12894</v>
      </c>
      <c r="I278" s="73">
        <v>37999</v>
      </c>
      <c r="J278" s="73">
        <v>26244.9</v>
      </c>
      <c r="K278" s="73">
        <v>6444.3333333333303</v>
      </c>
      <c r="L278" s="73">
        <v>18506.333333333299</v>
      </c>
      <c r="M278" s="73">
        <v>58471</v>
      </c>
      <c r="N278" s="73">
        <v>123446</v>
      </c>
      <c r="O278" s="73">
        <v>274120</v>
      </c>
      <c r="P278" s="73">
        <v>534330</v>
      </c>
      <c r="Q278" s="73">
        <v>11314.4</v>
      </c>
      <c r="R278" s="73">
        <v>8750</v>
      </c>
      <c r="S278" s="73">
        <v>8750</v>
      </c>
      <c r="T278" s="73">
        <v>142</v>
      </c>
      <c r="U278" s="73">
        <v>0</v>
      </c>
      <c r="V278" s="73">
        <v>1261</v>
      </c>
      <c r="W278" s="73">
        <v>1124</v>
      </c>
      <c r="X278" s="73">
        <v>137</v>
      </c>
      <c r="Y278" s="73">
        <v>117541</v>
      </c>
      <c r="Z278" s="73">
        <v>117541</v>
      </c>
      <c r="AA278" s="73">
        <v>0</v>
      </c>
      <c r="AB278" s="73">
        <v>0</v>
      </c>
      <c r="AC278" s="73">
        <v>0</v>
      </c>
      <c r="AD278" s="73">
        <v>316772.995</v>
      </c>
      <c r="AE278" s="73">
        <v>0</v>
      </c>
      <c r="AF278" s="73">
        <v>1733</v>
      </c>
      <c r="AG278" s="73">
        <v>45682.051506972603</v>
      </c>
      <c r="AH278" s="73">
        <v>3</v>
      </c>
      <c r="AI278" s="73">
        <v>26709</v>
      </c>
      <c r="AJ278" s="73">
        <v>1</v>
      </c>
      <c r="AK278" s="73">
        <v>0</v>
      </c>
      <c r="AL278" s="73">
        <v>26970</v>
      </c>
      <c r="AM278" s="73">
        <v>0</v>
      </c>
      <c r="AN278" s="73">
        <v>471</v>
      </c>
      <c r="AO278" s="73"/>
      <c r="AP278" s="73">
        <v>8365</v>
      </c>
      <c r="AQ278" s="73">
        <v>3</v>
      </c>
      <c r="AR278" s="73">
        <v>6615.598</v>
      </c>
      <c r="AS278" s="74">
        <v>689</v>
      </c>
      <c r="AT278" s="73">
        <v>897</v>
      </c>
      <c r="AU278" s="73">
        <v>71378.2</v>
      </c>
      <c r="AV278" s="73">
        <v>14183.11</v>
      </c>
      <c r="AW278" s="73">
        <v>1576.5276168698899</v>
      </c>
      <c r="AX278" s="73">
        <v>3117</v>
      </c>
      <c r="AY278" s="73">
        <v>1707.6666666666699</v>
      </c>
      <c r="AZ278" s="73">
        <v>1655.6666666666699</v>
      </c>
      <c r="BA278" s="73">
        <v>12062</v>
      </c>
      <c r="BB278" s="73">
        <v>2876</v>
      </c>
      <c r="BC278" s="73">
        <v>32440.845201820001</v>
      </c>
      <c r="BD278" s="73">
        <v>16.399000000000001</v>
      </c>
      <c r="BE278" s="73">
        <v>195297</v>
      </c>
      <c r="BF278" s="73">
        <v>20809</v>
      </c>
      <c r="BG278" s="73">
        <v>5394</v>
      </c>
      <c r="BH278" s="73">
        <v>5926</v>
      </c>
      <c r="BI278" s="73">
        <v>4849</v>
      </c>
      <c r="BJ278" s="73">
        <v>2962</v>
      </c>
      <c r="BK278" s="73">
        <v>3043.1231833998299</v>
      </c>
      <c r="BL278" s="73">
        <v>2042.1457653074201</v>
      </c>
      <c r="BM278" s="73">
        <v>907.42186641257103</v>
      </c>
      <c r="BN278" s="73">
        <v>6565.0892999999996</v>
      </c>
      <c r="BO278" s="73">
        <v>4405.6282000000001</v>
      </c>
      <c r="BP278" s="73">
        <v>1957.6288</v>
      </c>
      <c r="BQ278" s="73">
        <v>340061</v>
      </c>
      <c r="BR278" s="73">
        <v>39853</v>
      </c>
      <c r="BS278" s="73">
        <v>0</v>
      </c>
      <c r="BT278" s="73">
        <v>1</v>
      </c>
      <c r="BU278" s="73">
        <v>1124</v>
      </c>
      <c r="BV278" s="73">
        <v>137</v>
      </c>
      <c r="BW278" s="73">
        <v>9</v>
      </c>
      <c r="BX278" s="73">
        <v>19215</v>
      </c>
      <c r="BY278" s="75">
        <v>9.5433710000000001E-3</v>
      </c>
      <c r="BZ278" s="75">
        <v>1.5647069999999999E-2</v>
      </c>
      <c r="CA278" s="72">
        <v>18701</v>
      </c>
      <c r="CG278" s="76"/>
      <c r="CH278" s="77"/>
      <c r="CI278" s="78"/>
      <c r="CJ278" s="79"/>
      <c r="CO278" s="77"/>
    </row>
    <row r="279" spans="1:93" s="72" customFormat="1" x14ac:dyDescent="0.3">
      <c r="A279" s="72">
        <v>777</v>
      </c>
      <c r="B279" s="72">
        <v>10</v>
      </c>
      <c r="D279" s="72" t="s">
        <v>104</v>
      </c>
      <c r="E279" s="73">
        <v>43878</v>
      </c>
      <c r="F279" s="73">
        <v>791.35</v>
      </c>
      <c r="G279" s="73">
        <v>9022</v>
      </c>
      <c r="H279" s="73">
        <v>2813</v>
      </c>
      <c r="I279" s="73">
        <v>5152</v>
      </c>
      <c r="J279" s="73">
        <v>3228.9</v>
      </c>
      <c r="K279" s="73">
        <v>667</v>
      </c>
      <c r="L279" s="73">
        <v>2757</v>
      </c>
      <c r="M279" s="73">
        <v>5722</v>
      </c>
      <c r="N279" s="73">
        <v>19400</v>
      </c>
      <c r="O279" s="73">
        <v>46790</v>
      </c>
      <c r="P279" s="73">
        <v>37840</v>
      </c>
      <c r="Q279" s="73">
        <v>2598.4</v>
      </c>
      <c r="R279" s="73">
        <v>5529</v>
      </c>
      <c r="S279" s="73">
        <v>5584.29</v>
      </c>
      <c r="T279" s="73">
        <v>64</v>
      </c>
      <c r="U279" s="73">
        <v>0</v>
      </c>
      <c r="V279" s="73">
        <v>349</v>
      </c>
      <c r="W279" s="73">
        <v>251</v>
      </c>
      <c r="X279" s="73">
        <v>98.98</v>
      </c>
      <c r="Y279" s="73">
        <v>19231</v>
      </c>
      <c r="Z279" s="73">
        <v>19231</v>
      </c>
      <c r="AA279" s="73">
        <v>0</v>
      </c>
      <c r="AB279" s="73">
        <v>0</v>
      </c>
      <c r="AC279" s="73">
        <v>0</v>
      </c>
      <c r="AD279" s="73">
        <v>32019.615000000002</v>
      </c>
      <c r="AE279" s="73">
        <v>0</v>
      </c>
      <c r="AF279" s="73">
        <v>1003.94</v>
      </c>
      <c r="AG279" s="73">
        <v>8414.8793777936698</v>
      </c>
      <c r="AH279" s="73">
        <v>3.03</v>
      </c>
      <c r="AI279" s="73">
        <v>4330</v>
      </c>
      <c r="AJ279" s="73">
        <v>1</v>
      </c>
      <c r="AK279" s="73">
        <v>0</v>
      </c>
      <c r="AL279" s="73">
        <v>2775</v>
      </c>
      <c r="AM279" s="73">
        <v>0</v>
      </c>
      <c r="AN279" s="73">
        <v>34</v>
      </c>
      <c r="AO279" s="73"/>
      <c r="AP279" s="73">
        <v>1417</v>
      </c>
      <c r="AQ279" s="73">
        <v>3</v>
      </c>
      <c r="AR279" s="73">
        <v>950.48099999999999</v>
      </c>
      <c r="AS279" s="74">
        <v>154</v>
      </c>
      <c r="AT279" s="73">
        <v>91</v>
      </c>
      <c r="AU279" s="73">
        <v>13027.89</v>
      </c>
      <c r="AV279" s="73">
        <v>3380.15</v>
      </c>
      <c r="AW279" s="73">
        <v>365.40794554244297</v>
      </c>
      <c r="AX279" s="73">
        <v>581</v>
      </c>
      <c r="AY279" s="73">
        <v>218</v>
      </c>
      <c r="AZ279" s="73">
        <v>175.666666666667</v>
      </c>
      <c r="BA279" s="73">
        <v>2090</v>
      </c>
      <c r="BB279" s="73">
        <v>474</v>
      </c>
      <c r="BC279" s="73">
        <v>7916.8846657833401</v>
      </c>
      <c r="BD279" s="73">
        <v>1.47</v>
      </c>
      <c r="BE279" s="73">
        <v>34856</v>
      </c>
      <c r="BF279" s="73">
        <v>5341</v>
      </c>
      <c r="BG279" s="73">
        <v>868</v>
      </c>
      <c r="BH279" s="73">
        <v>1081</v>
      </c>
      <c r="BI279" s="73">
        <v>875</v>
      </c>
      <c r="BJ279" s="73">
        <v>425</v>
      </c>
      <c r="BK279" s="73">
        <v>547.020758150902</v>
      </c>
      <c r="BL279" s="73">
        <v>307.93004003952001</v>
      </c>
      <c r="BM279" s="73">
        <v>98.893562477250299</v>
      </c>
      <c r="BN279" s="73">
        <v>1412.9946</v>
      </c>
      <c r="BO279" s="73">
        <v>795.4058</v>
      </c>
      <c r="BP279" s="73">
        <v>255.44929999999999</v>
      </c>
      <c r="BQ279" s="73">
        <v>39403</v>
      </c>
      <c r="BR279" s="73">
        <v>8883</v>
      </c>
      <c r="BS279" s="73">
        <v>0</v>
      </c>
      <c r="BT279" s="73">
        <v>1</v>
      </c>
      <c r="BU279" s="73">
        <v>251</v>
      </c>
      <c r="BV279" s="73">
        <v>98</v>
      </c>
      <c r="BW279" s="73">
        <v>0</v>
      </c>
      <c r="BX279" s="73">
        <v>542</v>
      </c>
      <c r="BY279" s="75">
        <v>1.68302E-4</v>
      </c>
      <c r="BZ279" s="75">
        <v>2.28271E-4</v>
      </c>
      <c r="CA279" s="72">
        <v>0</v>
      </c>
      <c r="CG279" s="76"/>
      <c r="CH279" s="77"/>
      <c r="CI279" s="78"/>
      <c r="CJ279" s="79"/>
      <c r="CO279" s="77"/>
    </row>
    <row r="280" spans="1:93" s="72" customFormat="1" x14ac:dyDescent="0.3">
      <c r="A280" s="72">
        <v>779</v>
      </c>
      <c r="B280" s="72">
        <v>10</v>
      </c>
      <c r="D280" s="72" t="s">
        <v>105</v>
      </c>
      <c r="E280" s="73">
        <v>21544</v>
      </c>
      <c r="F280" s="73">
        <v>424.9</v>
      </c>
      <c r="G280" s="73">
        <v>4543</v>
      </c>
      <c r="H280" s="73">
        <v>1438</v>
      </c>
      <c r="I280" s="73">
        <v>2742</v>
      </c>
      <c r="J280" s="73">
        <v>1768.7</v>
      </c>
      <c r="K280" s="73">
        <v>291.33333333333297</v>
      </c>
      <c r="L280" s="73">
        <v>1269.3333333333301</v>
      </c>
      <c r="M280" s="73">
        <v>2835</v>
      </c>
      <c r="N280" s="73">
        <v>9715</v>
      </c>
      <c r="O280" s="73">
        <v>20150</v>
      </c>
      <c r="P280" s="73">
        <v>6910</v>
      </c>
      <c r="Q280" s="73">
        <v>1221.5999999999999</v>
      </c>
      <c r="R280" s="73">
        <v>2658</v>
      </c>
      <c r="S280" s="73">
        <v>2658</v>
      </c>
      <c r="T280" s="73">
        <v>306</v>
      </c>
      <c r="U280" s="73">
        <v>0</v>
      </c>
      <c r="V280" s="73">
        <v>190</v>
      </c>
      <c r="W280" s="73">
        <v>147</v>
      </c>
      <c r="X280" s="73">
        <v>44</v>
      </c>
      <c r="Y280" s="73">
        <v>9733</v>
      </c>
      <c r="Z280" s="73">
        <v>9733</v>
      </c>
      <c r="AA280" s="73">
        <v>0</v>
      </c>
      <c r="AB280" s="73">
        <v>0</v>
      </c>
      <c r="AC280" s="73">
        <v>3600</v>
      </c>
      <c r="AD280" s="73">
        <v>10618.703</v>
      </c>
      <c r="AE280" s="73">
        <v>0</v>
      </c>
      <c r="AF280" s="73">
        <v>1093</v>
      </c>
      <c r="AG280" s="73">
        <v>7944.5317139001299</v>
      </c>
      <c r="AH280" s="73">
        <v>2</v>
      </c>
      <c r="AI280" s="73">
        <v>2400</v>
      </c>
      <c r="AJ280" s="73">
        <v>1</v>
      </c>
      <c r="AK280" s="73">
        <v>0</v>
      </c>
      <c r="AL280" s="73">
        <v>530</v>
      </c>
      <c r="AM280" s="73">
        <v>0</v>
      </c>
      <c r="AN280" s="73">
        <v>41</v>
      </c>
      <c r="AO280" s="73"/>
      <c r="AP280" s="73">
        <v>699</v>
      </c>
      <c r="AQ280" s="73">
        <v>2</v>
      </c>
      <c r="AR280" s="73">
        <v>387.18599999999998</v>
      </c>
      <c r="AS280" s="74">
        <v>197</v>
      </c>
      <c r="AT280" s="73">
        <v>53</v>
      </c>
      <c r="AU280" s="73">
        <v>6287.95</v>
      </c>
      <c r="AV280" s="73">
        <v>1545.05</v>
      </c>
      <c r="AW280" s="73">
        <v>197.03367499273901</v>
      </c>
      <c r="AX280" s="73">
        <v>255</v>
      </c>
      <c r="AY280" s="73">
        <v>72.6666666666667</v>
      </c>
      <c r="AZ280" s="73">
        <v>66</v>
      </c>
      <c r="BA280" s="73">
        <v>978</v>
      </c>
      <c r="BB280" s="73">
        <v>216</v>
      </c>
      <c r="BC280" s="73">
        <v>4042.6417290262598</v>
      </c>
      <c r="BD280" s="73">
        <v>0.503</v>
      </c>
      <c r="BE280" s="73">
        <v>17001</v>
      </c>
      <c r="BF280" s="73">
        <v>2663</v>
      </c>
      <c r="BG280" s="73">
        <v>442</v>
      </c>
      <c r="BH280" s="73">
        <v>549</v>
      </c>
      <c r="BI280" s="73">
        <v>477</v>
      </c>
      <c r="BJ280" s="73">
        <v>211</v>
      </c>
      <c r="BK280" s="73">
        <v>305.292920990445</v>
      </c>
      <c r="BL280" s="73">
        <v>171.36382410356501</v>
      </c>
      <c r="BM280" s="73">
        <v>49.064933730607201</v>
      </c>
      <c r="BN280" s="73">
        <v>754.65599999999995</v>
      </c>
      <c r="BO280" s="73">
        <v>423.59559999999999</v>
      </c>
      <c r="BP280" s="73">
        <v>121.28400000000001</v>
      </c>
      <c r="BQ280" s="73">
        <v>56933</v>
      </c>
      <c r="BR280" s="73">
        <v>4119</v>
      </c>
      <c r="BS280" s="73">
        <v>0</v>
      </c>
      <c r="BT280" s="73">
        <v>2</v>
      </c>
      <c r="BU280" s="73">
        <v>147</v>
      </c>
      <c r="BV280" s="73">
        <v>44</v>
      </c>
      <c r="BW280" s="73">
        <v>13</v>
      </c>
      <c r="BX280" s="73">
        <v>1532</v>
      </c>
      <c r="BY280" s="75">
        <v>3.0082299999999998E-4</v>
      </c>
      <c r="BZ280" s="75">
        <v>1.6282199999999999E-4</v>
      </c>
      <c r="CA280" s="72">
        <v>537</v>
      </c>
      <c r="CG280" s="76"/>
      <c r="CH280" s="77"/>
      <c r="CI280" s="78"/>
      <c r="CJ280" s="79"/>
      <c r="CO280" s="77"/>
    </row>
    <row r="281" spans="1:93" s="72" customFormat="1" x14ac:dyDescent="0.3">
      <c r="A281" s="72">
        <v>1771</v>
      </c>
      <c r="B281" s="72">
        <v>10</v>
      </c>
      <c r="D281" s="72" t="s">
        <v>106</v>
      </c>
      <c r="E281" s="73">
        <v>39726</v>
      </c>
      <c r="F281" s="73">
        <v>432.6</v>
      </c>
      <c r="G281" s="73">
        <v>8752</v>
      </c>
      <c r="H281" s="73">
        <v>2957</v>
      </c>
      <c r="I281" s="73">
        <v>5074</v>
      </c>
      <c r="J281" s="73">
        <v>3246.8</v>
      </c>
      <c r="K281" s="73">
        <v>686.66666666666697</v>
      </c>
      <c r="L281" s="73">
        <v>2536.6666666666702</v>
      </c>
      <c r="M281" s="73">
        <v>5852</v>
      </c>
      <c r="N281" s="73">
        <v>18016</v>
      </c>
      <c r="O281" s="73">
        <v>36200</v>
      </c>
      <c r="P281" s="73">
        <v>18130</v>
      </c>
      <c r="Q281" s="73">
        <v>828.8</v>
      </c>
      <c r="R281" s="73">
        <v>3101</v>
      </c>
      <c r="S281" s="73">
        <v>3101</v>
      </c>
      <c r="T281" s="73">
        <v>37</v>
      </c>
      <c r="U281" s="73">
        <v>0</v>
      </c>
      <c r="V281" s="73">
        <v>252</v>
      </c>
      <c r="W281" s="73">
        <v>229</v>
      </c>
      <c r="X281" s="73">
        <v>23</v>
      </c>
      <c r="Y281" s="73">
        <v>18272</v>
      </c>
      <c r="Z281" s="73">
        <v>18272</v>
      </c>
      <c r="AA281" s="73">
        <v>0</v>
      </c>
      <c r="AB281" s="73">
        <v>0</v>
      </c>
      <c r="AC281" s="73">
        <v>0</v>
      </c>
      <c r="AD281" s="73">
        <v>24831.648000000001</v>
      </c>
      <c r="AE281" s="73">
        <v>0</v>
      </c>
      <c r="AF281" s="73">
        <v>469</v>
      </c>
      <c r="AG281" s="73">
        <v>5937.3785850860404</v>
      </c>
      <c r="AH281" s="73">
        <v>2</v>
      </c>
      <c r="AI281" s="73">
        <v>3955</v>
      </c>
      <c r="AJ281" s="73">
        <v>1</v>
      </c>
      <c r="AK281" s="73">
        <v>0</v>
      </c>
      <c r="AL281" s="73">
        <v>1750</v>
      </c>
      <c r="AM281" s="73">
        <v>0</v>
      </c>
      <c r="AN281" s="73">
        <v>68</v>
      </c>
      <c r="AO281" s="73"/>
      <c r="AP281" s="73">
        <v>1307</v>
      </c>
      <c r="AQ281" s="73">
        <v>2</v>
      </c>
      <c r="AR281" s="73">
        <v>922.13099999999997</v>
      </c>
      <c r="AS281" s="74">
        <v>103</v>
      </c>
      <c r="AT281" s="73">
        <v>130</v>
      </c>
      <c r="AU281" s="73">
        <v>12422.9</v>
      </c>
      <c r="AV281" s="73">
        <v>2827.44</v>
      </c>
      <c r="AW281" s="73">
        <v>317.13368657685402</v>
      </c>
      <c r="AX281" s="73">
        <v>507</v>
      </c>
      <c r="AY281" s="73">
        <v>216.333333333333</v>
      </c>
      <c r="AZ281" s="73">
        <v>205.666666666667</v>
      </c>
      <c r="BA281" s="73">
        <v>1850</v>
      </c>
      <c r="BB281" s="73">
        <v>399</v>
      </c>
      <c r="BC281" s="73">
        <v>7316.7275565096597</v>
      </c>
      <c r="BD281" s="73">
        <v>1.379</v>
      </c>
      <c r="BE281" s="73">
        <v>30974</v>
      </c>
      <c r="BF281" s="73">
        <v>4831</v>
      </c>
      <c r="BG281" s="73">
        <v>964</v>
      </c>
      <c r="BH281" s="73">
        <v>1005</v>
      </c>
      <c r="BI281" s="73">
        <v>1014</v>
      </c>
      <c r="BJ281" s="73">
        <v>526</v>
      </c>
      <c r="BK281" s="73">
        <v>529.52408056041997</v>
      </c>
      <c r="BL281" s="73">
        <v>361.78222416812599</v>
      </c>
      <c r="BM281" s="73">
        <v>124.562543782837</v>
      </c>
      <c r="BN281" s="73">
        <v>1281.1020000000001</v>
      </c>
      <c r="BO281" s="73">
        <v>875.27639999999997</v>
      </c>
      <c r="BP281" s="73">
        <v>301.35989999999998</v>
      </c>
      <c r="BQ281" s="73">
        <v>12427</v>
      </c>
      <c r="BR281" s="73">
        <v>7497</v>
      </c>
      <c r="BS281" s="73">
        <v>0</v>
      </c>
      <c r="BT281" s="73">
        <v>2</v>
      </c>
      <c r="BU281" s="73">
        <v>229</v>
      </c>
      <c r="BV281" s="73">
        <v>23</v>
      </c>
      <c r="BW281" s="73">
        <v>0</v>
      </c>
      <c r="BX281" s="73">
        <v>1074</v>
      </c>
      <c r="BY281" s="75">
        <v>2.8959599999999998E-4</v>
      </c>
      <c r="BZ281" s="75">
        <v>5.5208099999999995E-4</v>
      </c>
      <c r="CA281" s="72">
        <v>0</v>
      </c>
      <c r="CG281" s="76"/>
      <c r="CH281" s="77"/>
      <c r="CI281" s="78"/>
      <c r="CJ281" s="79"/>
      <c r="CO281" s="77"/>
    </row>
    <row r="282" spans="1:93" s="72" customFormat="1" x14ac:dyDescent="0.3">
      <c r="A282" s="72">
        <v>1652</v>
      </c>
      <c r="B282" s="72">
        <v>10</v>
      </c>
      <c r="D282" s="72" t="s">
        <v>107</v>
      </c>
      <c r="E282" s="73">
        <v>30723</v>
      </c>
      <c r="F282" s="73">
        <v>466.9</v>
      </c>
      <c r="G282" s="73">
        <v>6082</v>
      </c>
      <c r="H282" s="73">
        <v>1830</v>
      </c>
      <c r="I282" s="73">
        <v>3818</v>
      </c>
      <c r="J282" s="73">
        <v>2488.6</v>
      </c>
      <c r="K282" s="73">
        <v>355.33333333333297</v>
      </c>
      <c r="L282" s="73">
        <v>1975.3333333333301</v>
      </c>
      <c r="M282" s="73">
        <v>3885</v>
      </c>
      <c r="N282" s="73">
        <v>13254</v>
      </c>
      <c r="O282" s="73">
        <v>26230</v>
      </c>
      <c r="P282" s="73">
        <v>11340</v>
      </c>
      <c r="Q282" s="73">
        <v>1544.8</v>
      </c>
      <c r="R282" s="73">
        <v>12201</v>
      </c>
      <c r="S282" s="73">
        <v>12201</v>
      </c>
      <c r="T282" s="73">
        <v>133</v>
      </c>
      <c r="U282" s="73">
        <v>0</v>
      </c>
      <c r="V282" s="73">
        <v>371</v>
      </c>
      <c r="W282" s="73">
        <v>194</v>
      </c>
      <c r="X282" s="73">
        <v>176</v>
      </c>
      <c r="Y282" s="73">
        <v>13294</v>
      </c>
      <c r="Z282" s="73">
        <v>13294</v>
      </c>
      <c r="AA282" s="73">
        <v>0</v>
      </c>
      <c r="AB282" s="73">
        <v>0</v>
      </c>
      <c r="AC282" s="73">
        <v>0</v>
      </c>
      <c r="AD282" s="73">
        <v>10262.968000000001</v>
      </c>
      <c r="AE282" s="73">
        <v>0</v>
      </c>
      <c r="AF282" s="73">
        <v>1043</v>
      </c>
      <c r="AG282" s="73">
        <v>2598.0289443813799</v>
      </c>
      <c r="AH282" s="73">
        <v>11</v>
      </c>
      <c r="AI282" s="73">
        <v>3511</v>
      </c>
      <c r="AJ282" s="73">
        <v>1</v>
      </c>
      <c r="AK282" s="73">
        <v>0</v>
      </c>
      <c r="AL282" s="73">
        <v>485</v>
      </c>
      <c r="AM282" s="73">
        <v>0</v>
      </c>
      <c r="AN282" s="73">
        <v>52</v>
      </c>
      <c r="AO282" s="73"/>
      <c r="AP282" s="73">
        <v>829</v>
      </c>
      <c r="AQ282" s="73">
        <v>11</v>
      </c>
      <c r="AR282" s="73">
        <v>548.09299999999996</v>
      </c>
      <c r="AS282" s="74">
        <v>120</v>
      </c>
      <c r="AT282" s="73">
        <v>70</v>
      </c>
      <c r="AU282" s="73">
        <v>8616.9599999999991</v>
      </c>
      <c r="AV282" s="73">
        <v>2133.9499999999998</v>
      </c>
      <c r="AW282" s="73">
        <v>169.017721500721</v>
      </c>
      <c r="AX282" s="73">
        <v>330</v>
      </c>
      <c r="AY282" s="73">
        <v>108.333333333333</v>
      </c>
      <c r="AZ282" s="73">
        <v>80.3333333333333</v>
      </c>
      <c r="BA282" s="73">
        <v>1620</v>
      </c>
      <c r="BB282" s="73">
        <v>381</v>
      </c>
      <c r="BC282" s="73">
        <v>4573.4455374913796</v>
      </c>
      <c r="BD282" s="73">
        <v>0.61299999999999999</v>
      </c>
      <c r="BE282" s="73">
        <v>24641</v>
      </c>
      <c r="BF282" s="73">
        <v>3644</v>
      </c>
      <c r="BG282" s="73">
        <v>608</v>
      </c>
      <c r="BH282" s="73">
        <v>648</v>
      </c>
      <c r="BI282" s="73">
        <v>599</v>
      </c>
      <c r="BJ282" s="73">
        <v>365</v>
      </c>
      <c r="BK282" s="73">
        <v>400.41487889273401</v>
      </c>
      <c r="BL282" s="73">
        <v>232.49896193771599</v>
      </c>
      <c r="BM282" s="73">
        <v>88.731487889273296</v>
      </c>
      <c r="BN282" s="73">
        <v>1003.6188</v>
      </c>
      <c r="BO282" s="73">
        <v>582.74639999999999</v>
      </c>
      <c r="BP282" s="73">
        <v>222.4008</v>
      </c>
      <c r="BQ282" s="73">
        <v>46248</v>
      </c>
      <c r="BR282" s="73">
        <v>6023</v>
      </c>
      <c r="BS282" s="73">
        <v>0</v>
      </c>
      <c r="BT282" s="73">
        <v>4</v>
      </c>
      <c r="BU282" s="73">
        <v>194</v>
      </c>
      <c r="BV282" s="73">
        <v>176</v>
      </c>
      <c r="BW282" s="73">
        <v>8</v>
      </c>
      <c r="BX282" s="73">
        <v>663</v>
      </c>
      <c r="BY282" s="75">
        <v>2.2607899999999999E-4</v>
      </c>
      <c r="BZ282" s="75">
        <v>1.18987E-4</v>
      </c>
      <c r="CA282" s="72">
        <v>663</v>
      </c>
      <c r="CG282" s="76"/>
      <c r="CH282" s="77"/>
      <c r="CI282" s="78"/>
      <c r="CJ282" s="79"/>
      <c r="CO282" s="77"/>
    </row>
    <row r="283" spans="1:93" s="72" customFormat="1" x14ac:dyDescent="0.3">
      <c r="A283" s="72">
        <v>784</v>
      </c>
      <c r="B283" s="72">
        <v>10</v>
      </c>
      <c r="D283" s="72" t="s">
        <v>109</v>
      </c>
      <c r="E283" s="73">
        <v>26431</v>
      </c>
      <c r="F283" s="73">
        <v>609.70000000000005</v>
      </c>
      <c r="G283" s="73">
        <v>5611</v>
      </c>
      <c r="H283" s="73">
        <v>1787</v>
      </c>
      <c r="I283" s="73">
        <v>3249</v>
      </c>
      <c r="J283" s="73">
        <v>2084</v>
      </c>
      <c r="K283" s="73">
        <v>426</v>
      </c>
      <c r="L283" s="73">
        <v>1576</v>
      </c>
      <c r="M283" s="73">
        <v>3276</v>
      </c>
      <c r="N283" s="73">
        <v>11808</v>
      </c>
      <c r="O283" s="73">
        <v>21060</v>
      </c>
      <c r="P283" s="73">
        <v>5390</v>
      </c>
      <c r="Q283" s="73">
        <v>0</v>
      </c>
      <c r="R283" s="73">
        <v>6538</v>
      </c>
      <c r="S283" s="73">
        <v>6538</v>
      </c>
      <c r="T283" s="73">
        <v>28</v>
      </c>
      <c r="U283" s="73">
        <v>0</v>
      </c>
      <c r="V283" s="73">
        <v>251</v>
      </c>
      <c r="W283" s="73">
        <v>180</v>
      </c>
      <c r="X283" s="73">
        <v>71</v>
      </c>
      <c r="Y283" s="73">
        <v>11650</v>
      </c>
      <c r="Z283" s="73">
        <v>11650</v>
      </c>
      <c r="AA283" s="73">
        <v>0</v>
      </c>
      <c r="AB283" s="73">
        <v>0</v>
      </c>
      <c r="AC283" s="73">
        <v>0</v>
      </c>
      <c r="AD283" s="73">
        <v>12686.85</v>
      </c>
      <c r="AE283" s="73">
        <v>0</v>
      </c>
      <c r="AF283" s="73">
        <v>530</v>
      </c>
      <c r="AG283" s="73">
        <v>2133.4800487359098</v>
      </c>
      <c r="AH283" s="73">
        <v>7</v>
      </c>
      <c r="AI283" s="73">
        <v>2741</v>
      </c>
      <c r="AJ283" s="73">
        <v>1</v>
      </c>
      <c r="AK283" s="73">
        <v>0</v>
      </c>
      <c r="AL283" s="73">
        <v>1600</v>
      </c>
      <c r="AM283" s="73">
        <v>0</v>
      </c>
      <c r="AN283" s="73">
        <v>22</v>
      </c>
      <c r="AO283" s="73"/>
      <c r="AP283" s="73">
        <v>822</v>
      </c>
      <c r="AQ283" s="73">
        <v>7</v>
      </c>
      <c r="AR283" s="73">
        <v>566.21100000000001</v>
      </c>
      <c r="AS283" s="74">
        <v>74</v>
      </c>
      <c r="AT283" s="73">
        <v>107</v>
      </c>
      <c r="AU283" s="73">
        <v>7504</v>
      </c>
      <c r="AV283" s="73">
        <v>1838.2</v>
      </c>
      <c r="AW283" s="73">
        <v>175.36515535408</v>
      </c>
      <c r="AX283" s="73">
        <v>348</v>
      </c>
      <c r="AY283" s="73">
        <v>141.333333333333</v>
      </c>
      <c r="AZ283" s="73">
        <v>129.333333333333</v>
      </c>
      <c r="BA283" s="73">
        <v>1150</v>
      </c>
      <c r="BB283" s="73">
        <v>233</v>
      </c>
      <c r="BC283" s="73">
        <v>5079.28</v>
      </c>
      <c r="BD283" s="73">
        <v>0.85499999999999998</v>
      </c>
      <c r="BE283" s="73">
        <v>20820</v>
      </c>
      <c r="BF283" s="73">
        <v>3303</v>
      </c>
      <c r="BG283" s="73">
        <v>521</v>
      </c>
      <c r="BH283" s="73">
        <v>607</v>
      </c>
      <c r="BI283" s="73">
        <v>565</v>
      </c>
      <c r="BJ283" s="73">
        <v>248</v>
      </c>
      <c r="BK283" s="73">
        <v>351.68618025751101</v>
      </c>
      <c r="BL283" s="73">
        <v>211.26214592274701</v>
      </c>
      <c r="BM283" s="73">
        <v>61.715021459227501</v>
      </c>
      <c r="BN283" s="73">
        <v>883.12720000000002</v>
      </c>
      <c r="BO283" s="73">
        <v>530.50519999999995</v>
      </c>
      <c r="BP283" s="73">
        <v>154.97399999999999</v>
      </c>
      <c r="BQ283" s="73">
        <v>9125</v>
      </c>
      <c r="BR283" s="73">
        <v>5101</v>
      </c>
      <c r="BS283" s="73">
        <v>0</v>
      </c>
      <c r="BT283" s="73">
        <v>2</v>
      </c>
      <c r="BU283" s="73">
        <v>180</v>
      </c>
      <c r="BV283" s="73">
        <v>71</v>
      </c>
      <c r="BW283" s="73">
        <v>0</v>
      </c>
      <c r="BX283" s="73">
        <v>0</v>
      </c>
      <c r="BY283" s="75">
        <v>1.98715E-4</v>
      </c>
      <c r="BZ283" s="75">
        <v>1.15251E-4</v>
      </c>
      <c r="CA283" s="72">
        <v>0</v>
      </c>
      <c r="CG283" s="76"/>
      <c r="CH283" s="77"/>
      <c r="CI283" s="78"/>
      <c r="CJ283" s="79"/>
      <c r="CO283" s="77"/>
    </row>
    <row r="284" spans="1:93" s="72" customFormat="1" x14ac:dyDescent="0.3">
      <c r="A284" s="72">
        <v>785</v>
      </c>
      <c r="B284" s="72">
        <v>10</v>
      </c>
      <c r="D284" s="72" t="s">
        <v>112</v>
      </c>
      <c r="E284" s="73">
        <v>23904</v>
      </c>
      <c r="F284" s="73">
        <v>257.25</v>
      </c>
      <c r="G284" s="73">
        <v>5546</v>
      </c>
      <c r="H284" s="73">
        <v>1695</v>
      </c>
      <c r="I284" s="73">
        <v>2588</v>
      </c>
      <c r="J284" s="73">
        <v>1535.2</v>
      </c>
      <c r="K284" s="73">
        <v>260.66666666666703</v>
      </c>
      <c r="L284" s="73">
        <v>1253.6666666666699</v>
      </c>
      <c r="M284" s="73">
        <v>2889</v>
      </c>
      <c r="N284" s="73">
        <v>10574</v>
      </c>
      <c r="O284" s="73">
        <v>19180</v>
      </c>
      <c r="P284" s="73">
        <v>5370</v>
      </c>
      <c r="Q284" s="73">
        <v>1204</v>
      </c>
      <c r="R284" s="73">
        <v>4298</v>
      </c>
      <c r="S284" s="73">
        <v>4298</v>
      </c>
      <c r="T284" s="73">
        <v>40</v>
      </c>
      <c r="U284" s="73">
        <v>0</v>
      </c>
      <c r="V284" s="73">
        <v>167</v>
      </c>
      <c r="W284" s="73">
        <v>135</v>
      </c>
      <c r="X284" s="73">
        <v>32</v>
      </c>
      <c r="Y284" s="73">
        <v>10528</v>
      </c>
      <c r="Z284" s="73">
        <v>10528</v>
      </c>
      <c r="AA284" s="73">
        <v>0</v>
      </c>
      <c r="AB284" s="73">
        <v>0</v>
      </c>
      <c r="AC284" s="73">
        <v>0</v>
      </c>
      <c r="AD284" s="73">
        <v>12412.512000000001</v>
      </c>
      <c r="AE284" s="73">
        <v>0</v>
      </c>
      <c r="AF284" s="73">
        <v>402</v>
      </c>
      <c r="AG284" s="73">
        <v>2215.1701244813298</v>
      </c>
      <c r="AH284" s="73">
        <v>3</v>
      </c>
      <c r="AI284" s="73">
        <v>2603</v>
      </c>
      <c r="AJ284" s="73">
        <v>1</v>
      </c>
      <c r="AK284" s="73">
        <v>0</v>
      </c>
      <c r="AL284" s="73">
        <v>700</v>
      </c>
      <c r="AM284" s="73">
        <v>0</v>
      </c>
      <c r="AN284" s="73">
        <v>47</v>
      </c>
      <c r="AO284" s="73"/>
      <c r="AP284" s="73">
        <v>677</v>
      </c>
      <c r="AQ284" s="73">
        <v>3</v>
      </c>
      <c r="AR284" s="73">
        <v>426.84399999999999</v>
      </c>
      <c r="AS284" s="74">
        <v>37</v>
      </c>
      <c r="AT284" s="73">
        <v>47</v>
      </c>
      <c r="AU284" s="73">
        <v>7542.08</v>
      </c>
      <c r="AV284" s="73">
        <v>1848</v>
      </c>
      <c r="AW284" s="73">
        <v>170.39032570659501</v>
      </c>
      <c r="AX284" s="73">
        <v>246</v>
      </c>
      <c r="AY284" s="73">
        <v>70</v>
      </c>
      <c r="AZ284" s="73">
        <v>71.3333333333333</v>
      </c>
      <c r="BA284" s="73">
        <v>993</v>
      </c>
      <c r="BB284" s="73">
        <v>235</v>
      </c>
      <c r="BC284" s="73">
        <v>4658.4719606606996</v>
      </c>
      <c r="BD284" s="73">
        <v>0.28899999999999998</v>
      </c>
      <c r="BE284" s="73">
        <v>18358</v>
      </c>
      <c r="BF284" s="73">
        <v>3336</v>
      </c>
      <c r="BG284" s="73">
        <v>515</v>
      </c>
      <c r="BH284" s="73">
        <v>598</v>
      </c>
      <c r="BI284" s="73">
        <v>512</v>
      </c>
      <c r="BJ284" s="73">
        <v>275</v>
      </c>
      <c r="BK284" s="73">
        <v>289.89148936170199</v>
      </c>
      <c r="BL284" s="73">
        <v>163.90243161094199</v>
      </c>
      <c r="BM284" s="73">
        <v>52.203799392097302</v>
      </c>
      <c r="BN284" s="73">
        <v>782.27800000000002</v>
      </c>
      <c r="BO284" s="73">
        <v>442.29399999999998</v>
      </c>
      <c r="BP284" s="73">
        <v>140.87299999999999</v>
      </c>
      <c r="BQ284" s="73">
        <v>27828</v>
      </c>
      <c r="BR284" s="73">
        <v>4796</v>
      </c>
      <c r="BS284" s="73">
        <v>0</v>
      </c>
      <c r="BT284" s="73">
        <v>2</v>
      </c>
      <c r="BU284" s="73">
        <v>135</v>
      </c>
      <c r="BV284" s="73">
        <v>32</v>
      </c>
      <c r="BW284" s="73">
        <v>0</v>
      </c>
      <c r="BX284" s="73">
        <v>891</v>
      </c>
      <c r="BY284" s="75">
        <v>1.16285E-4</v>
      </c>
      <c r="BZ284" s="75">
        <v>1.0025400000000001E-4</v>
      </c>
      <c r="CA284" s="72">
        <v>0</v>
      </c>
      <c r="CG284" s="76"/>
      <c r="CH284" s="77"/>
      <c r="CI284" s="78"/>
      <c r="CJ284" s="79"/>
      <c r="CO284" s="77"/>
    </row>
    <row r="285" spans="1:93" s="72" customFormat="1" x14ac:dyDescent="0.3">
      <c r="A285" s="72">
        <v>786</v>
      </c>
      <c r="B285" s="72">
        <v>10</v>
      </c>
      <c r="D285" s="72" t="s">
        <v>116</v>
      </c>
      <c r="E285" s="73">
        <v>12436</v>
      </c>
      <c r="F285" s="73">
        <v>155.4</v>
      </c>
      <c r="G285" s="73">
        <v>2829</v>
      </c>
      <c r="H285" s="73">
        <v>864</v>
      </c>
      <c r="I285" s="73">
        <v>1414</v>
      </c>
      <c r="J285" s="73">
        <v>848.2</v>
      </c>
      <c r="K285" s="73">
        <v>139.666666666667</v>
      </c>
      <c r="L285" s="73">
        <v>805.66666666666697</v>
      </c>
      <c r="M285" s="73">
        <v>1690</v>
      </c>
      <c r="N285" s="73">
        <v>5879</v>
      </c>
      <c r="O285" s="73">
        <v>11020</v>
      </c>
      <c r="P285" s="73">
        <v>2830</v>
      </c>
      <c r="Q285" s="73">
        <v>542.4</v>
      </c>
      <c r="R285" s="73">
        <v>2713</v>
      </c>
      <c r="S285" s="73">
        <v>2713</v>
      </c>
      <c r="T285" s="73">
        <v>90</v>
      </c>
      <c r="U285" s="73">
        <v>0</v>
      </c>
      <c r="V285" s="73">
        <v>88</v>
      </c>
      <c r="W285" s="73">
        <v>63</v>
      </c>
      <c r="X285" s="73">
        <v>25</v>
      </c>
      <c r="Y285" s="73">
        <v>5658</v>
      </c>
      <c r="Z285" s="73">
        <v>5658</v>
      </c>
      <c r="AA285" s="73">
        <v>0</v>
      </c>
      <c r="AB285" s="73">
        <v>0</v>
      </c>
      <c r="AC285" s="73">
        <v>2950</v>
      </c>
      <c r="AD285" s="73">
        <v>3615.462</v>
      </c>
      <c r="AE285" s="73">
        <v>0</v>
      </c>
      <c r="AF285" s="73">
        <v>549</v>
      </c>
      <c r="AG285" s="73">
        <v>2435.7345701034601</v>
      </c>
      <c r="AH285" s="73">
        <v>3</v>
      </c>
      <c r="AI285" s="73">
        <v>1215</v>
      </c>
      <c r="AJ285" s="73">
        <v>1</v>
      </c>
      <c r="AK285" s="73">
        <v>0</v>
      </c>
      <c r="AL285" s="73">
        <v>315</v>
      </c>
      <c r="AM285" s="73">
        <v>0</v>
      </c>
      <c r="AN285" s="73">
        <v>21</v>
      </c>
      <c r="AO285" s="73"/>
      <c r="AP285" s="73">
        <v>358</v>
      </c>
      <c r="AQ285" s="73">
        <v>3</v>
      </c>
      <c r="AR285" s="73">
        <v>186.648</v>
      </c>
      <c r="AS285" s="74">
        <v>34</v>
      </c>
      <c r="AT285" s="73">
        <v>41</v>
      </c>
      <c r="AU285" s="73">
        <v>3509.88</v>
      </c>
      <c r="AV285" s="73">
        <v>786.56</v>
      </c>
      <c r="AW285" s="73">
        <v>94.649403508771897</v>
      </c>
      <c r="AX285" s="73">
        <v>130</v>
      </c>
      <c r="AY285" s="73">
        <v>48</v>
      </c>
      <c r="AZ285" s="73">
        <v>36.6666666666667</v>
      </c>
      <c r="BA285" s="73">
        <v>666</v>
      </c>
      <c r="BB285" s="73">
        <v>174</v>
      </c>
      <c r="BC285" s="73">
        <v>2146.9260145798298</v>
      </c>
      <c r="BD285" s="73">
        <v>0.17399999999999999</v>
      </c>
      <c r="BE285" s="73">
        <v>9607</v>
      </c>
      <c r="BF285" s="73">
        <v>1664</v>
      </c>
      <c r="BG285" s="73">
        <v>301</v>
      </c>
      <c r="BH285" s="73">
        <v>336</v>
      </c>
      <c r="BI285" s="73">
        <v>284</v>
      </c>
      <c r="BJ285" s="73">
        <v>125</v>
      </c>
      <c r="BK285" s="73">
        <v>149.76171792152701</v>
      </c>
      <c r="BL285" s="73">
        <v>84.100424178154796</v>
      </c>
      <c r="BM285" s="73">
        <v>25.634888653234398</v>
      </c>
      <c r="BN285" s="73">
        <v>452.64690000000002</v>
      </c>
      <c r="BO285" s="73">
        <v>254.1891</v>
      </c>
      <c r="BP285" s="73">
        <v>77.480099999999993</v>
      </c>
      <c r="BQ285" s="73">
        <v>173010</v>
      </c>
      <c r="BR285" s="73">
        <v>2222</v>
      </c>
      <c r="BS285" s="73">
        <v>0</v>
      </c>
      <c r="BT285" s="73">
        <v>1</v>
      </c>
      <c r="BU285" s="73">
        <v>63</v>
      </c>
      <c r="BV285" s="73">
        <v>25</v>
      </c>
      <c r="BW285" s="73">
        <v>8</v>
      </c>
      <c r="BX285" s="73">
        <v>0</v>
      </c>
      <c r="BY285" s="75">
        <v>1.5497899999999999E-4</v>
      </c>
      <c r="BZ285" s="75">
        <v>8.1524000000000001E-5</v>
      </c>
      <c r="CA285" s="72">
        <v>0</v>
      </c>
      <c r="CG285" s="76"/>
      <c r="CH285" s="77"/>
      <c r="CI285" s="78"/>
      <c r="CJ285" s="79"/>
      <c r="CO285" s="77"/>
    </row>
    <row r="286" spans="1:93" s="72" customFormat="1" x14ac:dyDescent="0.3">
      <c r="A286" s="72">
        <v>1655</v>
      </c>
      <c r="B286" s="72">
        <v>10</v>
      </c>
      <c r="D286" s="72" t="s">
        <v>122</v>
      </c>
      <c r="E286" s="73">
        <v>30284</v>
      </c>
      <c r="F286" s="73">
        <v>606.20000000000005</v>
      </c>
      <c r="G286" s="73">
        <v>7173</v>
      </c>
      <c r="H286" s="73">
        <v>2320</v>
      </c>
      <c r="I286" s="73">
        <v>3739</v>
      </c>
      <c r="J286" s="73">
        <v>2362.5</v>
      </c>
      <c r="K286" s="73">
        <v>417.33333333333297</v>
      </c>
      <c r="L286" s="73">
        <v>1882.3333333333301</v>
      </c>
      <c r="M286" s="73">
        <v>3773</v>
      </c>
      <c r="N286" s="73">
        <v>13564</v>
      </c>
      <c r="O286" s="73">
        <v>26040</v>
      </c>
      <c r="P286" s="73">
        <v>4850</v>
      </c>
      <c r="Q286" s="73">
        <v>1025.5999999999999</v>
      </c>
      <c r="R286" s="73">
        <v>7448</v>
      </c>
      <c r="S286" s="73">
        <v>7448</v>
      </c>
      <c r="T286" s="73">
        <v>74</v>
      </c>
      <c r="U286" s="73">
        <v>0</v>
      </c>
      <c r="V286" s="73">
        <v>301</v>
      </c>
      <c r="W286" s="73">
        <v>194</v>
      </c>
      <c r="X286" s="73">
        <v>107</v>
      </c>
      <c r="Y286" s="73">
        <v>13765</v>
      </c>
      <c r="Z286" s="73">
        <v>13765</v>
      </c>
      <c r="AA286" s="73">
        <v>0</v>
      </c>
      <c r="AB286" s="73">
        <v>0</v>
      </c>
      <c r="AC286" s="73">
        <v>0</v>
      </c>
      <c r="AD286" s="73">
        <v>10420.105</v>
      </c>
      <c r="AE286" s="73">
        <v>0</v>
      </c>
      <c r="AF286" s="73">
        <v>983</v>
      </c>
      <c r="AG286" s="73">
        <v>4166.9688912523297</v>
      </c>
      <c r="AH286" s="73">
        <v>9</v>
      </c>
      <c r="AI286" s="73">
        <v>3354</v>
      </c>
      <c r="AJ286" s="73">
        <v>1</v>
      </c>
      <c r="AK286" s="73">
        <v>0</v>
      </c>
      <c r="AL286" s="73">
        <v>1715</v>
      </c>
      <c r="AM286" s="73">
        <v>0</v>
      </c>
      <c r="AN286" s="73">
        <v>17</v>
      </c>
      <c r="AO286" s="73"/>
      <c r="AP286" s="73">
        <v>904</v>
      </c>
      <c r="AQ286" s="73">
        <v>9</v>
      </c>
      <c r="AR286" s="73">
        <v>612.12099999999998</v>
      </c>
      <c r="AS286" s="74">
        <v>125</v>
      </c>
      <c r="AT286" s="73">
        <v>127</v>
      </c>
      <c r="AU286" s="73">
        <v>9041.07</v>
      </c>
      <c r="AV286" s="73">
        <v>2044.17</v>
      </c>
      <c r="AW286" s="73">
        <v>156.316240679462</v>
      </c>
      <c r="AX286" s="73">
        <v>339</v>
      </c>
      <c r="AY286" s="73">
        <v>134.666666666667</v>
      </c>
      <c r="AZ286" s="73">
        <v>120.666666666667</v>
      </c>
      <c r="BA286" s="73">
        <v>1465</v>
      </c>
      <c r="BB286" s="73">
        <v>310</v>
      </c>
      <c r="BC286" s="73">
        <v>6922.29212691263</v>
      </c>
      <c r="BD286" s="73">
        <v>0.81399999999999995</v>
      </c>
      <c r="BE286" s="73">
        <v>23111</v>
      </c>
      <c r="BF286" s="73">
        <v>4079</v>
      </c>
      <c r="BG286" s="73">
        <v>774</v>
      </c>
      <c r="BH286" s="73">
        <v>682</v>
      </c>
      <c r="BI286" s="73">
        <v>683</v>
      </c>
      <c r="BJ286" s="73">
        <v>327</v>
      </c>
      <c r="BK286" s="73">
        <v>417.06320377769703</v>
      </c>
      <c r="BL286" s="73">
        <v>252.46912459135501</v>
      </c>
      <c r="BM286" s="73">
        <v>78.435343261896094</v>
      </c>
      <c r="BN286" s="73">
        <v>1063.125</v>
      </c>
      <c r="BO286" s="73">
        <v>643.5625</v>
      </c>
      <c r="BP286" s="73">
        <v>199.9375</v>
      </c>
      <c r="BQ286" s="73">
        <v>8354</v>
      </c>
      <c r="BR286" s="73">
        <v>5417</v>
      </c>
      <c r="BS286" s="73">
        <v>0</v>
      </c>
      <c r="BT286" s="73">
        <v>5</v>
      </c>
      <c r="BU286" s="73">
        <v>194</v>
      </c>
      <c r="BV286" s="73">
        <v>107</v>
      </c>
      <c r="BW286" s="73">
        <v>10</v>
      </c>
      <c r="BX286" s="73">
        <v>1296</v>
      </c>
      <c r="BY286" s="75">
        <v>2.9650100000000001E-4</v>
      </c>
      <c r="BZ286" s="75">
        <v>1.6897E-4</v>
      </c>
      <c r="CA286" s="72">
        <v>616</v>
      </c>
      <c r="CG286" s="76"/>
      <c r="CH286" s="77"/>
      <c r="CI286" s="78"/>
      <c r="CJ286" s="79"/>
      <c r="CO286" s="77"/>
    </row>
    <row r="287" spans="1:93" s="72" customFormat="1" x14ac:dyDescent="0.3">
      <c r="A287" s="72">
        <v>1658</v>
      </c>
      <c r="B287" s="72">
        <v>10</v>
      </c>
      <c r="D287" s="72" t="s">
        <v>134</v>
      </c>
      <c r="E287" s="73">
        <v>16152</v>
      </c>
      <c r="F287" s="73">
        <v>287.35000000000002</v>
      </c>
      <c r="G287" s="73">
        <v>3952</v>
      </c>
      <c r="H287" s="73">
        <v>1305</v>
      </c>
      <c r="I287" s="73">
        <v>1587</v>
      </c>
      <c r="J287" s="73">
        <v>859.5</v>
      </c>
      <c r="K287" s="73">
        <v>116</v>
      </c>
      <c r="L287" s="73">
        <v>832</v>
      </c>
      <c r="M287" s="73">
        <v>1920</v>
      </c>
      <c r="N287" s="73">
        <v>7159</v>
      </c>
      <c r="O287" s="73">
        <v>11490</v>
      </c>
      <c r="P287" s="73">
        <v>2110</v>
      </c>
      <c r="Q287" s="73">
        <v>0</v>
      </c>
      <c r="R287" s="73">
        <v>10397</v>
      </c>
      <c r="S287" s="73">
        <v>10397</v>
      </c>
      <c r="T287" s="73">
        <v>107</v>
      </c>
      <c r="U287" s="73">
        <v>0</v>
      </c>
      <c r="V287" s="73">
        <v>173</v>
      </c>
      <c r="W287" s="73">
        <v>109</v>
      </c>
      <c r="X287" s="73">
        <v>64</v>
      </c>
      <c r="Y287" s="73">
        <v>7275</v>
      </c>
      <c r="Z287" s="73">
        <v>7275</v>
      </c>
      <c r="AA287" s="73">
        <v>0</v>
      </c>
      <c r="AB287" s="73">
        <v>0</v>
      </c>
      <c r="AC287" s="73">
        <v>0</v>
      </c>
      <c r="AD287" s="73">
        <v>4255.875</v>
      </c>
      <c r="AE287" s="73">
        <v>0</v>
      </c>
      <c r="AF287" s="73">
        <v>1383</v>
      </c>
      <c r="AG287" s="73">
        <v>2126.6389946687</v>
      </c>
      <c r="AH287" s="73">
        <v>7</v>
      </c>
      <c r="AI287" s="73">
        <v>2171</v>
      </c>
      <c r="AJ287" s="73">
        <v>1</v>
      </c>
      <c r="AK287" s="73">
        <v>0</v>
      </c>
      <c r="AL287" s="73">
        <v>260</v>
      </c>
      <c r="AM287" s="73">
        <v>0</v>
      </c>
      <c r="AN287" s="73">
        <v>18</v>
      </c>
      <c r="AO287" s="73"/>
      <c r="AP287" s="73">
        <v>367</v>
      </c>
      <c r="AQ287" s="73">
        <v>7</v>
      </c>
      <c r="AR287" s="73">
        <v>186.095</v>
      </c>
      <c r="AS287" s="74">
        <v>46</v>
      </c>
      <c r="AT287" s="73">
        <v>21</v>
      </c>
      <c r="AU287" s="73">
        <v>5500.71</v>
      </c>
      <c r="AV287" s="73">
        <v>1246.5899999999999</v>
      </c>
      <c r="AW287" s="73">
        <v>66.961589614740404</v>
      </c>
      <c r="AX287" s="73">
        <v>140</v>
      </c>
      <c r="AY287" s="73">
        <v>24</v>
      </c>
      <c r="AZ287" s="73">
        <v>19.3333333333333</v>
      </c>
      <c r="BA287" s="73">
        <v>716</v>
      </c>
      <c r="BB287" s="73">
        <v>262</v>
      </c>
      <c r="BC287" s="73">
        <v>2663.3195088950101</v>
      </c>
      <c r="BD287" s="73">
        <v>7.9000000000000001E-2</v>
      </c>
      <c r="BE287" s="73">
        <v>12200</v>
      </c>
      <c r="BF287" s="73">
        <v>2171</v>
      </c>
      <c r="BG287" s="73">
        <v>476</v>
      </c>
      <c r="BH287" s="73">
        <v>359</v>
      </c>
      <c r="BI287" s="73">
        <v>362</v>
      </c>
      <c r="BJ287" s="73">
        <v>221</v>
      </c>
      <c r="BK287" s="73">
        <v>148.03484536082499</v>
      </c>
      <c r="BL287" s="73">
        <v>99.477525773195893</v>
      </c>
      <c r="BM287" s="73">
        <v>38.396907216494803</v>
      </c>
      <c r="BN287" s="73">
        <v>399.83229999999998</v>
      </c>
      <c r="BO287" s="73">
        <v>268.68220000000002</v>
      </c>
      <c r="BP287" s="73">
        <v>103.7075</v>
      </c>
      <c r="BQ287" s="73">
        <v>191625</v>
      </c>
      <c r="BR287" s="73">
        <v>2863</v>
      </c>
      <c r="BS287" s="73">
        <v>0</v>
      </c>
      <c r="BT287" s="73">
        <v>2</v>
      </c>
      <c r="BU287" s="73">
        <v>109</v>
      </c>
      <c r="BV287" s="73">
        <v>64</v>
      </c>
      <c r="BW287" s="73">
        <v>0</v>
      </c>
      <c r="BX287" s="73">
        <v>0</v>
      </c>
      <c r="BY287" s="75">
        <v>9.9848999999999999E-5</v>
      </c>
      <c r="BZ287" s="75">
        <v>5.0760999999999997E-5</v>
      </c>
      <c r="CA287" s="72">
        <v>0</v>
      </c>
      <c r="CG287" s="76"/>
      <c r="CH287" s="77"/>
      <c r="CI287" s="78"/>
      <c r="CJ287" s="79"/>
      <c r="CO287" s="77"/>
    </row>
    <row r="288" spans="1:93" s="72" customFormat="1" x14ac:dyDescent="0.3">
      <c r="A288" s="72">
        <v>794</v>
      </c>
      <c r="B288" s="72">
        <v>10</v>
      </c>
      <c r="D288" s="72" t="s">
        <v>138</v>
      </c>
      <c r="E288" s="73">
        <v>92423</v>
      </c>
      <c r="F288" s="73">
        <v>1482.6</v>
      </c>
      <c r="G288" s="73">
        <v>16052</v>
      </c>
      <c r="H288" s="73">
        <v>5061</v>
      </c>
      <c r="I288" s="73">
        <v>13809</v>
      </c>
      <c r="J288" s="73">
        <v>9672</v>
      </c>
      <c r="K288" s="73">
        <v>2368.3333333333298</v>
      </c>
      <c r="L288" s="73">
        <v>8160.3333333333303</v>
      </c>
      <c r="M288" s="73">
        <v>14226</v>
      </c>
      <c r="N288" s="73">
        <v>41674</v>
      </c>
      <c r="O288" s="73">
        <v>106580</v>
      </c>
      <c r="P288" s="73">
        <v>145650</v>
      </c>
      <c r="Q288" s="73">
        <v>4009.6</v>
      </c>
      <c r="R288" s="73">
        <v>5312</v>
      </c>
      <c r="S288" s="73">
        <v>5312</v>
      </c>
      <c r="T288" s="73">
        <v>164</v>
      </c>
      <c r="U288" s="73">
        <v>0</v>
      </c>
      <c r="V288" s="73">
        <v>592</v>
      </c>
      <c r="W288" s="73">
        <v>505</v>
      </c>
      <c r="X288" s="73">
        <v>87</v>
      </c>
      <c r="Y288" s="73">
        <v>41370</v>
      </c>
      <c r="Z288" s="73">
        <v>41370</v>
      </c>
      <c r="AA288" s="73">
        <v>0</v>
      </c>
      <c r="AB288" s="73">
        <v>0</v>
      </c>
      <c r="AC288" s="73">
        <v>0</v>
      </c>
      <c r="AD288" s="73">
        <v>73224.899999999994</v>
      </c>
      <c r="AE288" s="73">
        <v>0</v>
      </c>
      <c r="AF288" s="73">
        <v>1477</v>
      </c>
      <c r="AG288" s="73">
        <v>24928.555697589502</v>
      </c>
      <c r="AH288" s="73">
        <v>1</v>
      </c>
      <c r="AI288" s="73">
        <v>8731</v>
      </c>
      <c r="AJ288" s="73">
        <v>1</v>
      </c>
      <c r="AK288" s="73">
        <v>0</v>
      </c>
      <c r="AL288" s="73">
        <v>8765</v>
      </c>
      <c r="AM288" s="73">
        <v>0</v>
      </c>
      <c r="AN288" s="73">
        <v>240</v>
      </c>
      <c r="AO288" s="73"/>
      <c r="AP288" s="73">
        <v>3494</v>
      </c>
      <c r="AQ288" s="73">
        <v>1</v>
      </c>
      <c r="AR288" s="73">
        <v>2925.6239999999998</v>
      </c>
      <c r="AS288" s="74">
        <v>511</v>
      </c>
      <c r="AT288" s="73">
        <v>459</v>
      </c>
      <c r="AU288" s="73">
        <v>25056.97</v>
      </c>
      <c r="AV288" s="73">
        <v>6096.72</v>
      </c>
      <c r="AW288" s="73">
        <v>823.683639257295</v>
      </c>
      <c r="AX288" s="73">
        <v>1321</v>
      </c>
      <c r="AY288" s="73">
        <v>694.33333333333303</v>
      </c>
      <c r="AZ288" s="73">
        <v>605.66666666666697</v>
      </c>
      <c r="BA288" s="73">
        <v>5792</v>
      </c>
      <c r="BB288" s="73">
        <v>1162</v>
      </c>
      <c r="BC288" s="73">
        <v>15601.8797338403</v>
      </c>
      <c r="BD288" s="73">
        <v>6.7859999999999996</v>
      </c>
      <c r="BE288" s="73">
        <v>76371</v>
      </c>
      <c r="BF288" s="73">
        <v>9455</v>
      </c>
      <c r="BG288" s="73">
        <v>1536</v>
      </c>
      <c r="BH288" s="73">
        <v>2252</v>
      </c>
      <c r="BI288" s="73">
        <v>1781</v>
      </c>
      <c r="BJ288" s="73">
        <v>851</v>
      </c>
      <c r="BK288" s="73">
        <v>1397.61218274112</v>
      </c>
      <c r="BL288" s="73">
        <v>818.507904278463</v>
      </c>
      <c r="BM288" s="73">
        <v>263.484263959391</v>
      </c>
      <c r="BN288" s="73">
        <v>3113.3424</v>
      </c>
      <c r="BO288" s="73">
        <v>1823.3208</v>
      </c>
      <c r="BP288" s="73">
        <v>586.94159999999999</v>
      </c>
      <c r="BQ288" s="73">
        <v>17521</v>
      </c>
      <c r="BR288" s="73">
        <v>18754</v>
      </c>
      <c r="BS288" s="73">
        <v>0</v>
      </c>
      <c r="BT288" s="73">
        <v>1</v>
      </c>
      <c r="BU288" s="73">
        <v>505</v>
      </c>
      <c r="BV288" s="73">
        <v>87</v>
      </c>
      <c r="BW288" s="73">
        <v>10</v>
      </c>
      <c r="BX288" s="73">
        <v>4770</v>
      </c>
      <c r="BY288" s="75">
        <v>1.2117849999999999E-3</v>
      </c>
      <c r="BZ288" s="75">
        <v>1.999514E-3</v>
      </c>
      <c r="CA288" s="72">
        <v>4770</v>
      </c>
      <c r="CG288" s="76"/>
      <c r="CH288" s="77"/>
      <c r="CI288" s="78"/>
      <c r="CJ288" s="79"/>
      <c r="CO288" s="77"/>
    </row>
    <row r="289" spans="1:93" s="72" customFormat="1" x14ac:dyDescent="0.3">
      <c r="A289" s="72">
        <v>797</v>
      </c>
      <c r="B289" s="72">
        <v>10</v>
      </c>
      <c r="D289" s="72" t="s">
        <v>143</v>
      </c>
      <c r="E289" s="73">
        <v>44692</v>
      </c>
      <c r="F289" s="73">
        <v>563.85</v>
      </c>
      <c r="G289" s="73">
        <v>9268</v>
      </c>
      <c r="H289" s="73">
        <v>2949</v>
      </c>
      <c r="I289" s="73">
        <v>5093</v>
      </c>
      <c r="J289" s="73">
        <v>3150.3</v>
      </c>
      <c r="K289" s="73">
        <v>487.33333333333297</v>
      </c>
      <c r="L289" s="73">
        <v>2511.3333333333298</v>
      </c>
      <c r="M289" s="73">
        <v>5594</v>
      </c>
      <c r="N289" s="73">
        <v>19529</v>
      </c>
      <c r="O289" s="73">
        <v>45600</v>
      </c>
      <c r="P289" s="73">
        <v>32630</v>
      </c>
      <c r="Q289" s="73">
        <v>947.2</v>
      </c>
      <c r="R289" s="73">
        <v>7878</v>
      </c>
      <c r="S289" s="73">
        <v>7878</v>
      </c>
      <c r="T289" s="73">
        <v>244</v>
      </c>
      <c r="U289" s="73">
        <v>0</v>
      </c>
      <c r="V289" s="73">
        <v>345</v>
      </c>
      <c r="W289" s="73">
        <v>288</v>
      </c>
      <c r="X289" s="73">
        <v>57</v>
      </c>
      <c r="Y289" s="73">
        <v>19427</v>
      </c>
      <c r="Z289" s="73">
        <v>19427</v>
      </c>
      <c r="AA289" s="73">
        <v>0</v>
      </c>
      <c r="AB289" s="73">
        <v>0</v>
      </c>
      <c r="AC289" s="73">
        <v>6900</v>
      </c>
      <c r="AD289" s="73">
        <v>21291.991999999998</v>
      </c>
      <c r="AE289" s="73">
        <v>0</v>
      </c>
      <c r="AF289" s="73">
        <v>1702</v>
      </c>
      <c r="AG289" s="73">
        <v>9365.4006402363993</v>
      </c>
      <c r="AH289" s="73">
        <v>3</v>
      </c>
      <c r="AI289" s="73">
        <v>5359</v>
      </c>
      <c r="AJ289" s="73">
        <v>1</v>
      </c>
      <c r="AK289" s="73">
        <v>0</v>
      </c>
      <c r="AL289" s="73">
        <v>1950</v>
      </c>
      <c r="AM289" s="73">
        <v>0</v>
      </c>
      <c r="AN289" s="73">
        <v>63</v>
      </c>
      <c r="AO289" s="73"/>
      <c r="AP289" s="73">
        <v>1164</v>
      </c>
      <c r="AQ289" s="73">
        <v>3</v>
      </c>
      <c r="AR289" s="73">
        <v>801.91399999999999</v>
      </c>
      <c r="AS289" s="74">
        <v>168</v>
      </c>
      <c r="AT289" s="73">
        <v>70</v>
      </c>
      <c r="AU289" s="73">
        <v>13557.45</v>
      </c>
      <c r="AV289" s="73">
        <v>3364.2</v>
      </c>
      <c r="AW289" s="73">
        <v>296.01181062553599</v>
      </c>
      <c r="AX289" s="73">
        <v>480</v>
      </c>
      <c r="AY289" s="73">
        <v>130.333333333333</v>
      </c>
      <c r="AZ289" s="73">
        <v>113.333333333333</v>
      </c>
      <c r="BA289" s="73">
        <v>2024</v>
      </c>
      <c r="BB289" s="73">
        <v>442</v>
      </c>
      <c r="BC289" s="73">
        <v>7645.0812643027102</v>
      </c>
      <c r="BD289" s="73">
        <v>0.56000000000000005</v>
      </c>
      <c r="BE289" s="73">
        <v>35424</v>
      </c>
      <c r="BF289" s="73">
        <v>5364</v>
      </c>
      <c r="BG289" s="73">
        <v>955</v>
      </c>
      <c r="BH289" s="73">
        <v>959</v>
      </c>
      <c r="BI289" s="73">
        <v>937</v>
      </c>
      <c r="BJ289" s="73">
        <v>482</v>
      </c>
      <c r="BK289" s="73">
        <v>517.77978586503298</v>
      </c>
      <c r="BL289" s="73">
        <v>320.59211921552497</v>
      </c>
      <c r="BM289" s="73">
        <v>104.431626087404</v>
      </c>
      <c r="BN289" s="73">
        <v>1325.095</v>
      </c>
      <c r="BO289" s="73">
        <v>820.45500000000004</v>
      </c>
      <c r="BP289" s="73">
        <v>267.26</v>
      </c>
      <c r="BQ289" s="73">
        <v>1144</v>
      </c>
      <c r="BR289" s="73">
        <v>8531</v>
      </c>
      <c r="BS289" s="73">
        <v>0</v>
      </c>
      <c r="BT289" s="73">
        <v>2</v>
      </c>
      <c r="BU289" s="73">
        <v>288</v>
      </c>
      <c r="BV289" s="73">
        <v>57</v>
      </c>
      <c r="BW289" s="73">
        <v>16</v>
      </c>
      <c r="BX289" s="73">
        <v>1162</v>
      </c>
      <c r="BY289" s="75">
        <v>3.7964100000000001E-4</v>
      </c>
      <c r="BZ289" s="75">
        <v>2.0282000000000001E-4</v>
      </c>
      <c r="CA289" s="72">
        <v>0</v>
      </c>
      <c r="CG289" s="76"/>
      <c r="CH289" s="77"/>
      <c r="CI289" s="78"/>
      <c r="CJ289" s="79"/>
      <c r="CO289" s="77"/>
    </row>
    <row r="290" spans="1:93" s="72" customFormat="1" x14ac:dyDescent="0.3">
      <c r="A290" s="72">
        <v>798</v>
      </c>
      <c r="B290" s="72">
        <v>10</v>
      </c>
      <c r="D290" s="72" t="s">
        <v>145</v>
      </c>
      <c r="E290" s="73">
        <v>15518</v>
      </c>
      <c r="F290" s="73">
        <v>304.85000000000002</v>
      </c>
      <c r="G290" s="73">
        <v>3524</v>
      </c>
      <c r="H290" s="73">
        <v>1220</v>
      </c>
      <c r="I290" s="73">
        <v>1600</v>
      </c>
      <c r="J290" s="73">
        <v>855.1</v>
      </c>
      <c r="K290" s="73">
        <v>114.333333333333</v>
      </c>
      <c r="L290" s="73">
        <v>693.33333333333303</v>
      </c>
      <c r="M290" s="73">
        <v>1847</v>
      </c>
      <c r="N290" s="73">
        <v>6715</v>
      </c>
      <c r="O290" s="73">
        <v>11900</v>
      </c>
      <c r="P290" s="73">
        <v>1620</v>
      </c>
      <c r="Q290" s="73">
        <v>0</v>
      </c>
      <c r="R290" s="73">
        <v>9484</v>
      </c>
      <c r="S290" s="73">
        <v>9484</v>
      </c>
      <c r="T290" s="73">
        <v>167</v>
      </c>
      <c r="U290" s="73">
        <v>0</v>
      </c>
      <c r="V290" s="73">
        <v>203</v>
      </c>
      <c r="W290" s="73">
        <v>106</v>
      </c>
      <c r="X290" s="73">
        <v>97</v>
      </c>
      <c r="Y290" s="73">
        <v>7449</v>
      </c>
      <c r="Z290" s="73">
        <v>7449</v>
      </c>
      <c r="AA290" s="73">
        <v>0</v>
      </c>
      <c r="AB290" s="73">
        <v>0</v>
      </c>
      <c r="AC290" s="73">
        <v>0</v>
      </c>
      <c r="AD290" s="73">
        <v>4380.0119999999997</v>
      </c>
      <c r="AE290" s="73">
        <v>0</v>
      </c>
      <c r="AF290" s="73">
        <v>1195</v>
      </c>
      <c r="AG290" s="73">
        <v>1921.45995233655</v>
      </c>
      <c r="AH290" s="73">
        <v>9</v>
      </c>
      <c r="AI290" s="73">
        <v>2118</v>
      </c>
      <c r="AJ290" s="73">
        <v>1</v>
      </c>
      <c r="AK290" s="73">
        <v>0</v>
      </c>
      <c r="AL290" s="73">
        <v>185</v>
      </c>
      <c r="AM290" s="73">
        <v>0</v>
      </c>
      <c r="AN290" s="73">
        <v>13</v>
      </c>
      <c r="AO290" s="73"/>
      <c r="AP290" s="73">
        <v>322</v>
      </c>
      <c r="AQ290" s="73">
        <v>9</v>
      </c>
      <c r="AR290" s="73">
        <v>187.52500000000001</v>
      </c>
      <c r="AS290" s="74">
        <v>19</v>
      </c>
      <c r="AT290" s="73">
        <v>39</v>
      </c>
      <c r="AU290" s="73">
        <v>4970.3999999999996</v>
      </c>
      <c r="AV290" s="73">
        <v>1146.26</v>
      </c>
      <c r="AW290" s="73">
        <v>61.316408450704202</v>
      </c>
      <c r="AX290" s="73">
        <v>122</v>
      </c>
      <c r="AY290" s="73">
        <v>35.6666666666667</v>
      </c>
      <c r="AZ290" s="73">
        <v>21.3333333333333</v>
      </c>
      <c r="BA290" s="73">
        <v>579</v>
      </c>
      <c r="BB290" s="73">
        <v>169</v>
      </c>
      <c r="BC290" s="73">
        <v>2581.5297091430798</v>
      </c>
      <c r="BD290" s="73">
        <v>7.8E-2</v>
      </c>
      <c r="BE290" s="73">
        <v>11994</v>
      </c>
      <c r="BF290" s="73">
        <v>1973</v>
      </c>
      <c r="BG290" s="73">
        <v>331</v>
      </c>
      <c r="BH290" s="73">
        <v>353</v>
      </c>
      <c r="BI290" s="73">
        <v>385</v>
      </c>
      <c r="BJ290" s="73">
        <v>153</v>
      </c>
      <c r="BK290" s="73">
        <v>133.62013693113201</v>
      </c>
      <c r="BL290" s="73">
        <v>91.8351456571352</v>
      </c>
      <c r="BM290" s="73">
        <v>23.762343938783701</v>
      </c>
      <c r="BN290" s="73">
        <v>434.05560000000003</v>
      </c>
      <c r="BO290" s="73">
        <v>298.32</v>
      </c>
      <c r="BP290" s="73">
        <v>77.190299999999993</v>
      </c>
      <c r="BQ290" s="73">
        <v>8760</v>
      </c>
      <c r="BR290" s="73">
        <v>2885</v>
      </c>
      <c r="BS290" s="73">
        <v>0</v>
      </c>
      <c r="BT290" s="73">
        <v>2</v>
      </c>
      <c r="BU290" s="73">
        <v>106</v>
      </c>
      <c r="BV290" s="73">
        <v>97</v>
      </c>
      <c r="BW290" s="73">
        <v>0</v>
      </c>
      <c r="BX290" s="73">
        <v>0</v>
      </c>
      <c r="BY290" s="75">
        <v>1.2509899999999999E-4</v>
      </c>
      <c r="BZ290" s="75">
        <v>4.1677000000000001E-5</v>
      </c>
      <c r="CA290" s="72">
        <v>0</v>
      </c>
      <c r="CG290" s="76"/>
      <c r="CH290" s="77"/>
      <c r="CI290" s="78"/>
      <c r="CJ290" s="79"/>
      <c r="CO290" s="77"/>
    </row>
    <row r="291" spans="1:93" s="72" customFormat="1" x14ac:dyDescent="0.3">
      <c r="A291" s="72">
        <v>1659</v>
      </c>
      <c r="B291" s="72">
        <v>10</v>
      </c>
      <c r="D291" s="72" t="s">
        <v>165</v>
      </c>
      <c r="E291" s="73">
        <v>22523</v>
      </c>
      <c r="F291" s="73">
        <v>353.85</v>
      </c>
      <c r="G291" s="73">
        <v>5023</v>
      </c>
      <c r="H291" s="73">
        <v>1595</v>
      </c>
      <c r="I291" s="73">
        <v>2621</v>
      </c>
      <c r="J291" s="73">
        <v>1638.9</v>
      </c>
      <c r="K291" s="73">
        <v>205.666666666667</v>
      </c>
      <c r="L291" s="73">
        <v>1274.6666666666699</v>
      </c>
      <c r="M291" s="73">
        <v>2675</v>
      </c>
      <c r="N291" s="73">
        <v>9755</v>
      </c>
      <c r="O291" s="73">
        <v>16560</v>
      </c>
      <c r="P291" s="73">
        <v>3370</v>
      </c>
      <c r="Q291" s="73">
        <v>393.6</v>
      </c>
      <c r="R291" s="73">
        <v>5530</v>
      </c>
      <c r="S291" s="73">
        <v>5530</v>
      </c>
      <c r="T291" s="73">
        <v>86</v>
      </c>
      <c r="U291" s="73">
        <v>0</v>
      </c>
      <c r="V291" s="73">
        <v>231</v>
      </c>
      <c r="W291" s="73">
        <v>144</v>
      </c>
      <c r="X291" s="73">
        <v>87</v>
      </c>
      <c r="Y291" s="73">
        <v>9821</v>
      </c>
      <c r="Z291" s="73">
        <v>9821</v>
      </c>
      <c r="AA291" s="73">
        <v>0</v>
      </c>
      <c r="AB291" s="73">
        <v>0</v>
      </c>
      <c r="AC291" s="73">
        <v>0</v>
      </c>
      <c r="AD291" s="73">
        <v>6314.9030000000002</v>
      </c>
      <c r="AE291" s="73">
        <v>0</v>
      </c>
      <c r="AF291" s="73">
        <v>1294</v>
      </c>
      <c r="AG291" s="73">
        <v>5189.59437321937</v>
      </c>
      <c r="AH291" s="73">
        <v>7</v>
      </c>
      <c r="AI291" s="73">
        <v>2566</v>
      </c>
      <c r="AJ291" s="73">
        <v>1</v>
      </c>
      <c r="AK291" s="73">
        <v>0</v>
      </c>
      <c r="AL291" s="73">
        <v>330</v>
      </c>
      <c r="AM291" s="73">
        <v>0</v>
      </c>
      <c r="AN291" s="73">
        <v>27</v>
      </c>
      <c r="AO291" s="73"/>
      <c r="AP291" s="73">
        <v>549</v>
      </c>
      <c r="AQ291" s="73">
        <v>7</v>
      </c>
      <c r="AR291" s="73">
        <v>368.18400000000003</v>
      </c>
      <c r="AS291" s="74">
        <v>60</v>
      </c>
      <c r="AT291" s="73">
        <v>37</v>
      </c>
      <c r="AU291" s="73">
        <v>6549.48</v>
      </c>
      <c r="AV291" s="73">
        <v>1547.7</v>
      </c>
      <c r="AW291" s="73">
        <v>116.38905563480699</v>
      </c>
      <c r="AX291" s="73">
        <v>219</v>
      </c>
      <c r="AY291" s="73">
        <v>72</v>
      </c>
      <c r="AZ291" s="73">
        <v>53</v>
      </c>
      <c r="BA291" s="73">
        <v>1069</v>
      </c>
      <c r="BB291" s="73">
        <v>245</v>
      </c>
      <c r="BC291" s="73">
        <v>3968.5177056374</v>
      </c>
      <c r="BD291" s="73">
        <v>0.129</v>
      </c>
      <c r="BE291" s="73">
        <v>17500</v>
      </c>
      <c r="BF291" s="73">
        <v>2913</v>
      </c>
      <c r="BG291" s="73">
        <v>515</v>
      </c>
      <c r="BH291" s="73">
        <v>489</v>
      </c>
      <c r="BI291" s="73">
        <v>517</v>
      </c>
      <c r="BJ291" s="73">
        <v>245</v>
      </c>
      <c r="BK291" s="73">
        <v>286.86173505752998</v>
      </c>
      <c r="BL291" s="73">
        <v>177.223480297322</v>
      </c>
      <c r="BM291" s="73">
        <v>55.736951430607903</v>
      </c>
      <c r="BN291" s="73">
        <v>758.76660000000004</v>
      </c>
      <c r="BO291" s="73">
        <v>468.76679999999999</v>
      </c>
      <c r="BP291" s="73">
        <v>147.42760000000001</v>
      </c>
      <c r="BQ291" s="73">
        <v>0</v>
      </c>
      <c r="BR291" s="73">
        <v>4232</v>
      </c>
      <c r="BS291" s="73">
        <v>0</v>
      </c>
      <c r="BT291" s="73">
        <v>4</v>
      </c>
      <c r="BU291" s="73">
        <v>144</v>
      </c>
      <c r="BV291" s="73">
        <v>87</v>
      </c>
      <c r="BW291" s="73">
        <v>0</v>
      </c>
      <c r="BX291" s="73">
        <v>0</v>
      </c>
      <c r="BY291" s="75">
        <v>1.6757E-4</v>
      </c>
      <c r="BZ291" s="75">
        <v>8.5952999999999995E-5</v>
      </c>
      <c r="CA291" s="72">
        <v>0</v>
      </c>
      <c r="CG291" s="76"/>
      <c r="CH291" s="77"/>
      <c r="CI291" s="78"/>
      <c r="CJ291" s="79"/>
      <c r="CO291" s="77"/>
    </row>
    <row r="292" spans="1:93" s="72" customFormat="1" x14ac:dyDescent="0.3">
      <c r="A292" s="72">
        <v>1685</v>
      </c>
      <c r="B292" s="72">
        <v>10</v>
      </c>
      <c r="D292" s="72" t="s">
        <v>166</v>
      </c>
      <c r="E292" s="73">
        <v>15730</v>
      </c>
      <c r="F292" s="73">
        <v>227.5</v>
      </c>
      <c r="G292" s="73">
        <v>3458</v>
      </c>
      <c r="H292" s="73">
        <v>1070</v>
      </c>
      <c r="I292" s="73">
        <v>1596</v>
      </c>
      <c r="J292" s="73">
        <v>914.4</v>
      </c>
      <c r="K292" s="73">
        <v>135</v>
      </c>
      <c r="L292" s="73">
        <v>900</v>
      </c>
      <c r="M292" s="73">
        <v>1771</v>
      </c>
      <c r="N292" s="73">
        <v>6689</v>
      </c>
      <c r="O292" s="73">
        <v>12330</v>
      </c>
      <c r="P292" s="73">
        <v>1910</v>
      </c>
      <c r="Q292" s="73">
        <v>0</v>
      </c>
      <c r="R292" s="73">
        <v>7036</v>
      </c>
      <c r="S292" s="73">
        <v>7036</v>
      </c>
      <c r="T292" s="73">
        <v>35</v>
      </c>
      <c r="U292" s="73">
        <v>0</v>
      </c>
      <c r="V292" s="73">
        <v>190</v>
      </c>
      <c r="W292" s="73">
        <v>104</v>
      </c>
      <c r="X292" s="73">
        <v>85</v>
      </c>
      <c r="Y292" s="73">
        <v>6816</v>
      </c>
      <c r="Z292" s="73">
        <v>6816</v>
      </c>
      <c r="AA292" s="73">
        <v>0</v>
      </c>
      <c r="AB292" s="73">
        <v>0</v>
      </c>
      <c r="AC292" s="73">
        <v>0</v>
      </c>
      <c r="AD292" s="73">
        <v>3326.2080000000001</v>
      </c>
      <c r="AE292" s="73">
        <v>0</v>
      </c>
      <c r="AF292" s="73">
        <v>501</v>
      </c>
      <c r="AG292" s="73">
        <v>1114.5142129825999</v>
      </c>
      <c r="AH292" s="73">
        <v>6</v>
      </c>
      <c r="AI292" s="73">
        <v>1909</v>
      </c>
      <c r="AJ292" s="73">
        <v>1</v>
      </c>
      <c r="AK292" s="73">
        <v>0</v>
      </c>
      <c r="AL292" s="73">
        <v>200</v>
      </c>
      <c r="AM292" s="73">
        <v>0</v>
      </c>
      <c r="AN292" s="73">
        <v>22</v>
      </c>
      <c r="AO292" s="73"/>
      <c r="AP292" s="73">
        <v>361</v>
      </c>
      <c r="AQ292" s="73">
        <v>6</v>
      </c>
      <c r="AR292" s="73">
        <v>219</v>
      </c>
      <c r="AS292" s="74">
        <v>27</v>
      </c>
      <c r="AT292" s="73">
        <v>21</v>
      </c>
      <c r="AU292" s="73">
        <v>4416</v>
      </c>
      <c r="AV292" s="73">
        <v>1131.8399999999999</v>
      </c>
      <c r="AW292" s="73">
        <v>103.11977030352701</v>
      </c>
      <c r="AX292" s="73">
        <v>149</v>
      </c>
      <c r="AY292" s="73">
        <v>46</v>
      </c>
      <c r="AZ292" s="73">
        <v>27.6666666666667</v>
      </c>
      <c r="BA292" s="73">
        <v>765</v>
      </c>
      <c r="BB292" s="73">
        <v>193</v>
      </c>
      <c r="BC292" s="73">
        <v>2585.5586064782001</v>
      </c>
      <c r="BD292" s="73">
        <v>0.12</v>
      </c>
      <c r="BE292" s="73">
        <v>12272</v>
      </c>
      <c r="BF292" s="73">
        <v>2039</v>
      </c>
      <c r="BG292" s="73">
        <v>349</v>
      </c>
      <c r="BH292" s="73">
        <v>358</v>
      </c>
      <c r="BI292" s="73">
        <v>308</v>
      </c>
      <c r="BJ292" s="73">
        <v>169</v>
      </c>
      <c r="BK292" s="73">
        <v>157.49788732394401</v>
      </c>
      <c r="BL292" s="73">
        <v>90.554577464788693</v>
      </c>
      <c r="BM292" s="73">
        <v>28.977464788732402</v>
      </c>
      <c r="BN292" s="73">
        <v>509.16379999999998</v>
      </c>
      <c r="BO292" s="73">
        <v>292.7475</v>
      </c>
      <c r="BP292" s="73">
        <v>93.679199999999994</v>
      </c>
      <c r="BQ292" s="73">
        <v>17464</v>
      </c>
      <c r="BR292" s="73">
        <v>3000</v>
      </c>
      <c r="BS292" s="73">
        <v>0</v>
      </c>
      <c r="BT292" s="73">
        <v>3</v>
      </c>
      <c r="BU292" s="73">
        <v>104</v>
      </c>
      <c r="BV292" s="73">
        <v>85</v>
      </c>
      <c r="BW292" s="73">
        <v>0</v>
      </c>
      <c r="BX292" s="73">
        <v>0</v>
      </c>
      <c r="BY292" s="75">
        <v>1.0674400000000001E-4</v>
      </c>
      <c r="BZ292" s="75">
        <v>4.6297000000000001E-5</v>
      </c>
      <c r="CA292" s="72">
        <v>0</v>
      </c>
      <c r="CG292" s="76"/>
      <c r="CH292" s="77"/>
      <c r="CI292" s="78"/>
      <c r="CJ292" s="79"/>
      <c r="CO292" s="77"/>
    </row>
    <row r="293" spans="1:93" s="72" customFormat="1" x14ac:dyDescent="0.3">
      <c r="A293" s="72">
        <v>809</v>
      </c>
      <c r="B293" s="72">
        <v>10</v>
      </c>
      <c r="D293" s="72" t="s">
        <v>182</v>
      </c>
      <c r="E293" s="73">
        <v>23408</v>
      </c>
      <c r="F293" s="73">
        <v>379.4</v>
      </c>
      <c r="G293" s="73">
        <v>5277</v>
      </c>
      <c r="H293" s="73">
        <v>1685</v>
      </c>
      <c r="I293" s="73">
        <v>2910</v>
      </c>
      <c r="J293" s="73">
        <v>1829.5</v>
      </c>
      <c r="K293" s="73">
        <v>224.333333333333</v>
      </c>
      <c r="L293" s="73">
        <v>1361.3333333333301</v>
      </c>
      <c r="M293" s="73">
        <v>2998</v>
      </c>
      <c r="N293" s="73">
        <v>10412</v>
      </c>
      <c r="O293" s="73">
        <v>18480</v>
      </c>
      <c r="P293" s="73">
        <v>5090</v>
      </c>
      <c r="Q293" s="73">
        <v>286.39999999999998</v>
      </c>
      <c r="R293" s="73">
        <v>4991</v>
      </c>
      <c r="S293" s="73">
        <v>4991</v>
      </c>
      <c r="T293" s="73">
        <v>80</v>
      </c>
      <c r="U293" s="73">
        <v>0</v>
      </c>
      <c r="V293" s="73">
        <v>174</v>
      </c>
      <c r="W293" s="73">
        <v>137</v>
      </c>
      <c r="X293" s="73">
        <v>37</v>
      </c>
      <c r="Y293" s="73">
        <v>10805</v>
      </c>
      <c r="Z293" s="73">
        <v>10805</v>
      </c>
      <c r="AA293" s="73">
        <v>0</v>
      </c>
      <c r="AB293" s="73">
        <v>0</v>
      </c>
      <c r="AC293" s="73">
        <v>0</v>
      </c>
      <c r="AD293" s="73">
        <v>11539.74</v>
      </c>
      <c r="AE293" s="73">
        <v>0</v>
      </c>
      <c r="AF293" s="73">
        <v>517</v>
      </c>
      <c r="AG293" s="73">
        <v>2386.4989154013001</v>
      </c>
      <c r="AH293" s="73">
        <v>6</v>
      </c>
      <c r="AI293" s="73">
        <v>2606</v>
      </c>
      <c r="AJ293" s="73">
        <v>1</v>
      </c>
      <c r="AK293" s="73">
        <v>0</v>
      </c>
      <c r="AL293" s="73">
        <v>605</v>
      </c>
      <c r="AM293" s="73">
        <v>0</v>
      </c>
      <c r="AN293" s="73">
        <v>35</v>
      </c>
      <c r="AO293" s="73"/>
      <c r="AP293" s="73">
        <v>639</v>
      </c>
      <c r="AQ293" s="73">
        <v>6</v>
      </c>
      <c r="AR293" s="73">
        <v>354.57600000000002</v>
      </c>
      <c r="AS293" s="74">
        <v>86</v>
      </c>
      <c r="AT293" s="73">
        <v>48</v>
      </c>
      <c r="AU293" s="73">
        <v>6987.63</v>
      </c>
      <c r="AV293" s="73">
        <v>1613.3</v>
      </c>
      <c r="AW293" s="73">
        <v>231.305341040462</v>
      </c>
      <c r="AX293" s="73">
        <v>242</v>
      </c>
      <c r="AY293" s="73">
        <v>70</v>
      </c>
      <c r="AZ293" s="73">
        <v>75</v>
      </c>
      <c r="BA293" s="73">
        <v>1137</v>
      </c>
      <c r="BB293" s="73">
        <v>238</v>
      </c>
      <c r="BC293" s="73">
        <v>5035.1835246709798</v>
      </c>
      <c r="BD293" s="73">
        <v>0.154</v>
      </c>
      <c r="BE293" s="73">
        <v>18131</v>
      </c>
      <c r="BF293" s="73">
        <v>2992</v>
      </c>
      <c r="BG293" s="73">
        <v>600</v>
      </c>
      <c r="BH293" s="73">
        <v>545</v>
      </c>
      <c r="BI293" s="73">
        <v>554</v>
      </c>
      <c r="BJ293" s="73">
        <v>312</v>
      </c>
      <c r="BK293" s="73">
        <v>304.26760758907898</v>
      </c>
      <c r="BL293" s="73">
        <v>193.02452568255401</v>
      </c>
      <c r="BM293" s="73">
        <v>66.881304951411394</v>
      </c>
      <c r="BN293" s="73">
        <v>779.35889999999995</v>
      </c>
      <c r="BO293" s="73">
        <v>494.41800000000001</v>
      </c>
      <c r="BP293" s="73">
        <v>171.3115</v>
      </c>
      <c r="BQ293" s="73">
        <v>14600</v>
      </c>
      <c r="BR293" s="73">
        <v>4272</v>
      </c>
      <c r="BS293" s="73">
        <v>0</v>
      </c>
      <c r="BT293" s="73">
        <v>2</v>
      </c>
      <c r="BU293" s="73">
        <v>137</v>
      </c>
      <c r="BV293" s="73">
        <v>37</v>
      </c>
      <c r="BW293" s="73">
        <v>0</v>
      </c>
      <c r="BX293" s="73">
        <v>1032</v>
      </c>
      <c r="BY293" s="75">
        <v>1.93668E-4</v>
      </c>
      <c r="BZ293" s="75">
        <v>1.16977E-4</v>
      </c>
      <c r="CA293" s="72">
        <v>0</v>
      </c>
      <c r="CG293" s="76"/>
      <c r="CH293" s="77"/>
      <c r="CI293" s="78"/>
      <c r="CJ293" s="79"/>
      <c r="CO293" s="77"/>
    </row>
    <row r="294" spans="1:93" s="72" customFormat="1" x14ac:dyDescent="0.3">
      <c r="A294" s="72">
        <v>1948</v>
      </c>
      <c r="B294" s="72">
        <v>10</v>
      </c>
      <c r="D294" s="72" t="s">
        <v>191</v>
      </c>
      <c r="E294" s="73">
        <v>81194</v>
      </c>
      <c r="F294" s="73">
        <v>1688.05</v>
      </c>
      <c r="G294" s="73">
        <v>16906</v>
      </c>
      <c r="H294" s="73">
        <v>5361</v>
      </c>
      <c r="I294" s="73">
        <v>9241</v>
      </c>
      <c r="J294" s="73">
        <v>5706</v>
      </c>
      <c r="K294" s="73">
        <v>796.66666666666697</v>
      </c>
      <c r="L294" s="73">
        <v>5129.6666666666697</v>
      </c>
      <c r="M294" s="73">
        <v>10430</v>
      </c>
      <c r="N294" s="73">
        <v>35528</v>
      </c>
      <c r="O294" s="73">
        <v>76950</v>
      </c>
      <c r="P294" s="73">
        <v>46700</v>
      </c>
      <c r="Q294" s="73">
        <v>3306.4</v>
      </c>
      <c r="R294" s="73">
        <v>18398</v>
      </c>
      <c r="S294" s="73">
        <v>18398</v>
      </c>
      <c r="T294" s="73">
        <v>154</v>
      </c>
      <c r="U294" s="73">
        <v>0</v>
      </c>
      <c r="V294" s="73">
        <v>873</v>
      </c>
      <c r="W294" s="73">
        <v>533</v>
      </c>
      <c r="X294" s="73">
        <v>340</v>
      </c>
      <c r="Y294" s="73">
        <v>35350</v>
      </c>
      <c r="Z294" s="73">
        <v>35350</v>
      </c>
      <c r="AA294" s="73">
        <v>0</v>
      </c>
      <c r="AB294" s="73">
        <v>0</v>
      </c>
      <c r="AC294" s="73">
        <v>0</v>
      </c>
      <c r="AD294" s="73">
        <v>35173.25</v>
      </c>
      <c r="AE294" s="73">
        <v>0</v>
      </c>
      <c r="AF294" s="73">
        <v>2943</v>
      </c>
      <c r="AG294" s="73">
        <v>12880.2254204398</v>
      </c>
      <c r="AH294" s="73">
        <v>19</v>
      </c>
      <c r="AI294" s="73">
        <v>9924</v>
      </c>
      <c r="AJ294" s="73">
        <v>1</v>
      </c>
      <c r="AK294" s="73">
        <v>0</v>
      </c>
      <c r="AL294" s="73">
        <v>3470</v>
      </c>
      <c r="AM294" s="73">
        <v>0</v>
      </c>
      <c r="AN294" s="73">
        <v>148</v>
      </c>
      <c r="AO294" s="73"/>
      <c r="AP294" s="73">
        <v>2246</v>
      </c>
      <c r="AQ294" s="73">
        <v>19</v>
      </c>
      <c r="AR294" s="73">
        <v>1425.2639999999999</v>
      </c>
      <c r="AS294" s="74">
        <v>177</v>
      </c>
      <c r="AT294" s="73">
        <v>165</v>
      </c>
      <c r="AU294" s="73">
        <v>23887.11</v>
      </c>
      <c r="AV294" s="73">
        <v>5851.4</v>
      </c>
      <c r="AW294" s="73">
        <v>552.91037167862498</v>
      </c>
      <c r="AX294" s="73">
        <v>883</v>
      </c>
      <c r="AY294" s="73">
        <v>264.66666666666703</v>
      </c>
      <c r="AZ294" s="73">
        <v>208.333333333333</v>
      </c>
      <c r="BA294" s="73">
        <v>4333</v>
      </c>
      <c r="BB294" s="73">
        <v>862</v>
      </c>
      <c r="BC294" s="73">
        <v>13366.5930186228</v>
      </c>
      <c r="BD294" s="73">
        <v>0.64</v>
      </c>
      <c r="BE294" s="73">
        <v>64288</v>
      </c>
      <c r="BF294" s="73">
        <v>9719</v>
      </c>
      <c r="BG294" s="73">
        <v>1826</v>
      </c>
      <c r="BH294" s="73">
        <v>1745</v>
      </c>
      <c r="BI294" s="73">
        <v>1673</v>
      </c>
      <c r="BJ294" s="73">
        <v>881</v>
      </c>
      <c r="BK294" s="73">
        <v>935.88084865629401</v>
      </c>
      <c r="BL294" s="73">
        <v>571.24565770862796</v>
      </c>
      <c r="BM294" s="73">
        <v>191.43751060820401</v>
      </c>
      <c r="BN294" s="73">
        <v>2492.5601999999999</v>
      </c>
      <c r="BO294" s="73">
        <v>1521.4160999999999</v>
      </c>
      <c r="BP294" s="73">
        <v>509.8614</v>
      </c>
      <c r="BQ294" s="73">
        <v>33953</v>
      </c>
      <c r="BR294" s="73">
        <v>15492</v>
      </c>
      <c r="BS294" s="73">
        <v>0</v>
      </c>
      <c r="BT294" s="73">
        <v>6</v>
      </c>
      <c r="BU294" s="73">
        <v>533</v>
      </c>
      <c r="BV294" s="73">
        <v>340</v>
      </c>
      <c r="BW294" s="73">
        <v>0</v>
      </c>
      <c r="BX294" s="73">
        <v>1732</v>
      </c>
      <c r="BY294" s="75">
        <v>4.7864099999999997E-4</v>
      </c>
      <c r="BZ294" s="75">
        <v>3.5838999999999999E-4</v>
      </c>
      <c r="CA294" s="72">
        <v>0</v>
      </c>
      <c r="CG294" s="76"/>
      <c r="CH294" s="77"/>
      <c r="CI294" s="78"/>
      <c r="CJ294" s="79"/>
      <c r="CO294" s="77"/>
    </row>
    <row r="295" spans="1:93" s="72" customFormat="1" x14ac:dyDescent="0.3">
      <c r="A295" s="72">
        <v>815</v>
      </c>
      <c r="B295" s="72">
        <v>10</v>
      </c>
      <c r="D295" s="72" t="s">
        <v>197</v>
      </c>
      <c r="E295" s="73">
        <v>10939</v>
      </c>
      <c r="F295" s="73">
        <v>168.35</v>
      </c>
      <c r="G295" s="73">
        <v>2395</v>
      </c>
      <c r="H295" s="73">
        <v>745</v>
      </c>
      <c r="I295" s="73">
        <v>1350</v>
      </c>
      <c r="J295" s="73">
        <v>879.8</v>
      </c>
      <c r="K295" s="73">
        <v>95.6666666666667</v>
      </c>
      <c r="L295" s="73">
        <v>717.66666666666697</v>
      </c>
      <c r="M295" s="73">
        <v>1217</v>
      </c>
      <c r="N295" s="73">
        <v>4685</v>
      </c>
      <c r="O295" s="73">
        <v>8520</v>
      </c>
      <c r="P295" s="73">
        <v>1190</v>
      </c>
      <c r="Q295" s="73">
        <v>346.4</v>
      </c>
      <c r="R295" s="73">
        <v>5221</v>
      </c>
      <c r="S295" s="73">
        <v>5221</v>
      </c>
      <c r="T295" s="73">
        <v>97</v>
      </c>
      <c r="U295" s="73">
        <v>0</v>
      </c>
      <c r="V295" s="73">
        <v>143</v>
      </c>
      <c r="W295" s="73">
        <v>76</v>
      </c>
      <c r="X295" s="73">
        <v>67</v>
      </c>
      <c r="Y295" s="73">
        <v>4702</v>
      </c>
      <c r="Z295" s="73">
        <v>4702</v>
      </c>
      <c r="AA295" s="73">
        <v>0</v>
      </c>
      <c r="AB295" s="73">
        <v>0</v>
      </c>
      <c r="AC295" s="73">
        <v>0</v>
      </c>
      <c r="AD295" s="73">
        <v>1518.7460000000001</v>
      </c>
      <c r="AE295" s="73">
        <v>0</v>
      </c>
      <c r="AF295" s="73">
        <v>752</v>
      </c>
      <c r="AG295" s="73">
        <v>1546.84618277548</v>
      </c>
      <c r="AH295" s="73">
        <v>6</v>
      </c>
      <c r="AI295" s="73">
        <v>1295</v>
      </c>
      <c r="AJ295" s="73">
        <v>1</v>
      </c>
      <c r="AK295" s="73">
        <v>0</v>
      </c>
      <c r="AL295" s="73">
        <v>125</v>
      </c>
      <c r="AM295" s="73">
        <v>0</v>
      </c>
      <c r="AN295" s="73">
        <v>17</v>
      </c>
      <c r="AO295" s="73"/>
      <c r="AP295" s="73">
        <v>238</v>
      </c>
      <c r="AQ295" s="73">
        <v>6</v>
      </c>
      <c r="AR295" s="73">
        <v>153.6</v>
      </c>
      <c r="AS295" s="74">
        <v>35</v>
      </c>
      <c r="AT295" s="73">
        <v>9</v>
      </c>
      <c r="AU295" s="73">
        <v>3101.48</v>
      </c>
      <c r="AV295" s="73">
        <v>675.2</v>
      </c>
      <c r="AW295" s="73">
        <v>51.987692307692299</v>
      </c>
      <c r="AX295" s="73">
        <v>98</v>
      </c>
      <c r="AY295" s="73">
        <v>30</v>
      </c>
      <c r="AZ295" s="73">
        <v>17.3333333333333</v>
      </c>
      <c r="BA295" s="73">
        <v>622</v>
      </c>
      <c r="BB295" s="73">
        <v>134</v>
      </c>
      <c r="BC295" s="73">
        <v>2198.7279515196001</v>
      </c>
      <c r="BD295" s="73">
        <v>0.10199999999999999</v>
      </c>
      <c r="BE295" s="73">
        <v>8544</v>
      </c>
      <c r="BF295" s="73">
        <v>1379</v>
      </c>
      <c r="BG295" s="73">
        <v>271</v>
      </c>
      <c r="BH295" s="73">
        <v>216</v>
      </c>
      <c r="BI295" s="73">
        <v>218</v>
      </c>
      <c r="BJ295" s="73">
        <v>119</v>
      </c>
      <c r="BK295" s="73">
        <v>153.05750744364099</v>
      </c>
      <c r="BL295" s="73">
        <v>87.194130157379803</v>
      </c>
      <c r="BM295" s="73">
        <v>33.493024245002097</v>
      </c>
      <c r="BN295" s="73">
        <v>370.63580000000002</v>
      </c>
      <c r="BO295" s="73">
        <v>211.1446</v>
      </c>
      <c r="BP295" s="73">
        <v>81.104900000000001</v>
      </c>
      <c r="BQ295" s="73">
        <v>3969</v>
      </c>
      <c r="BR295" s="73">
        <v>1920</v>
      </c>
      <c r="BS295" s="73">
        <v>0</v>
      </c>
      <c r="BT295" s="73">
        <v>3</v>
      </c>
      <c r="BU295" s="73">
        <v>76</v>
      </c>
      <c r="BV295" s="73">
        <v>67</v>
      </c>
      <c r="BW295" s="73">
        <v>0</v>
      </c>
      <c r="BX295" s="73">
        <v>0</v>
      </c>
      <c r="BY295" s="75">
        <v>1.1184900000000001E-4</v>
      </c>
      <c r="BZ295" s="75">
        <v>4.4675000000000002E-5</v>
      </c>
      <c r="CA295" s="72">
        <v>0</v>
      </c>
      <c r="CG295" s="76"/>
      <c r="CH295" s="77"/>
      <c r="CI295" s="78"/>
      <c r="CJ295" s="79"/>
      <c r="CO295" s="77"/>
    </row>
    <row r="296" spans="1:93" s="72" customFormat="1" x14ac:dyDescent="0.3">
      <c r="A296" s="72">
        <v>1709</v>
      </c>
      <c r="B296" s="72">
        <v>10</v>
      </c>
      <c r="D296" s="72" t="s">
        <v>198</v>
      </c>
      <c r="E296" s="73">
        <v>37129</v>
      </c>
      <c r="F296" s="73">
        <v>1951.95</v>
      </c>
      <c r="G296" s="73">
        <v>8115</v>
      </c>
      <c r="H296" s="73">
        <v>2535</v>
      </c>
      <c r="I296" s="73">
        <v>4563</v>
      </c>
      <c r="J296" s="73">
        <v>2887.1</v>
      </c>
      <c r="K296" s="73">
        <v>473.33333333333297</v>
      </c>
      <c r="L296" s="73">
        <v>2012.3333333333301</v>
      </c>
      <c r="M296" s="73">
        <v>5014</v>
      </c>
      <c r="N296" s="73">
        <v>16685</v>
      </c>
      <c r="O296" s="73">
        <v>30070</v>
      </c>
      <c r="P296" s="73">
        <v>4780</v>
      </c>
      <c r="Q296" s="73">
        <v>815.2</v>
      </c>
      <c r="R296" s="73">
        <v>15920</v>
      </c>
      <c r="S296" s="73">
        <v>16875.2</v>
      </c>
      <c r="T296" s="73">
        <v>2482</v>
      </c>
      <c r="U296" s="73">
        <v>0</v>
      </c>
      <c r="V296" s="73">
        <v>516</v>
      </c>
      <c r="W296" s="73">
        <v>221.27</v>
      </c>
      <c r="X296" s="73">
        <v>328.65</v>
      </c>
      <c r="Y296" s="73">
        <v>16759</v>
      </c>
      <c r="Z296" s="73">
        <v>18267.310000000001</v>
      </c>
      <c r="AA296" s="73">
        <v>0</v>
      </c>
      <c r="AB296" s="73">
        <v>0</v>
      </c>
      <c r="AC296" s="73">
        <v>12350</v>
      </c>
      <c r="AD296" s="73">
        <v>12518.973</v>
      </c>
      <c r="AE296" s="73">
        <v>0</v>
      </c>
      <c r="AF296" s="73">
        <v>3800.1</v>
      </c>
      <c r="AG296" s="73">
        <v>10084.068530594501</v>
      </c>
      <c r="AH296" s="73">
        <v>21</v>
      </c>
      <c r="AI296" s="73">
        <v>4489</v>
      </c>
      <c r="AJ296" s="73">
        <v>1</v>
      </c>
      <c r="AK296" s="73">
        <v>0</v>
      </c>
      <c r="AL296" s="73">
        <v>1185</v>
      </c>
      <c r="AM296" s="73">
        <v>0</v>
      </c>
      <c r="AN296" s="73">
        <v>26</v>
      </c>
      <c r="AO296" s="73"/>
      <c r="AP296" s="73">
        <v>1074</v>
      </c>
      <c r="AQ296" s="73">
        <v>20</v>
      </c>
      <c r="AR296" s="73">
        <v>602.36</v>
      </c>
      <c r="AS296" s="74">
        <v>142</v>
      </c>
      <c r="AT296" s="73">
        <v>68</v>
      </c>
      <c r="AU296" s="73">
        <v>11599.27</v>
      </c>
      <c r="AV296" s="73">
        <v>2649.28</v>
      </c>
      <c r="AW296" s="73">
        <v>304.61216807909602</v>
      </c>
      <c r="AX296" s="73">
        <v>410</v>
      </c>
      <c r="AY296" s="73">
        <v>134.333333333333</v>
      </c>
      <c r="AZ296" s="73">
        <v>121.333333333333</v>
      </c>
      <c r="BA296" s="73">
        <v>1539</v>
      </c>
      <c r="BB296" s="73">
        <v>316</v>
      </c>
      <c r="BC296" s="73">
        <v>7403.1776391331396</v>
      </c>
      <c r="BD296" s="73">
        <v>0.73299999999999998</v>
      </c>
      <c r="BE296" s="73">
        <v>29014</v>
      </c>
      <c r="BF296" s="73">
        <v>4738</v>
      </c>
      <c r="BG296" s="73">
        <v>842</v>
      </c>
      <c r="BH296" s="73">
        <v>918</v>
      </c>
      <c r="BI296" s="73">
        <v>871</v>
      </c>
      <c r="BJ296" s="73">
        <v>399</v>
      </c>
      <c r="BK296" s="73">
        <v>497.69269646160302</v>
      </c>
      <c r="BL296" s="73">
        <v>296.99626469359703</v>
      </c>
      <c r="BM296" s="73">
        <v>101.467981383137</v>
      </c>
      <c r="BN296" s="73">
        <v>1220.3136</v>
      </c>
      <c r="BO296" s="73">
        <v>728.21759999999995</v>
      </c>
      <c r="BP296" s="73">
        <v>248.7936</v>
      </c>
      <c r="BQ296" s="73">
        <v>26592</v>
      </c>
      <c r="BR296" s="73">
        <v>6845</v>
      </c>
      <c r="BS296" s="73">
        <v>0</v>
      </c>
      <c r="BT296" s="73">
        <v>7</v>
      </c>
      <c r="BU296" s="73">
        <v>203</v>
      </c>
      <c r="BV296" s="73">
        <v>313</v>
      </c>
      <c r="BW296" s="73">
        <v>27</v>
      </c>
      <c r="BX296" s="73">
        <v>1513</v>
      </c>
      <c r="BY296" s="75">
        <v>4.8159199999999998E-4</v>
      </c>
      <c r="BZ296" s="75">
        <v>1.94336E-4</v>
      </c>
      <c r="CA296" s="72">
        <v>1513</v>
      </c>
      <c r="CG296" s="76"/>
      <c r="CH296" s="77"/>
      <c r="CI296" s="78"/>
      <c r="CJ296" s="79"/>
      <c r="CO296" s="77"/>
    </row>
    <row r="297" spans="1:93" s="72" customFormat="1" x14ac:dyDescent="0.3">
      <c r="A297" s="72">
        <v>820</v>
      </c>
      <c r="B297" s="72">
        <v>10</v>
      </c>
      <c r="D297" s="72" t="s">
        <v>215</v>
      </c>
      <c r="E297" s="73">
        <v>23383</v>
      </c>
      <c r="F297" s="73">
        <v>248.5</v>
      </c>
      <c r="G297" s="73">
        <v>6056</v>
      </c>
      <c r="H297" s="73">
        <v>2058</v>
      </c>
      <c r="I297" s="73">
        <v>2068</v>
      </c>
      <c r="J297" s="73">
        <v>1019.6</v>
      </c>
      <c r="K297" s="73">
        <v>312.33333333333297</v>
      </c>
      <c r="L297" s="73">
        <v>1036.3333333333301</v>
      </c>
      <c r="M297" s="73">
        <v>2895</v>
      </c>
      <c r="N297" s="73">
        <v>10269</v>
      </c>
      <c r="O297" s="73">
        <v>19490</v>
      </c>
      <c r="P297" s="73">
        <v>7340</v>
      </c>
      <c r="Q297" s="73">
        <v>512.79999999999995</v>
      </c>
      <c r="R297" s="73">
        <v>3362</v>
      </c>
      <c r="S297" s="73">
        <v>3362</v>
      </c>
      <c r="T297" s="73">
        <v>32</v>
      </c>
      <c r="U297" s="73">
        <v>0</v>
      </c>
      <c r="V297" s="73">
        <v>176</v>
      </c>
      <c r="W297" s="73">
        <v>147</v>
      </c>
      <c r="X297" s="73">
        <v>29</v>
      </c>
      <c r="Y297" s="73">
        <v>10484</v>
      </c>
      <c r="Z297" s="73">
        <v>10484</v>
      </c>
      <c r="AA297" s="73">
        <v>0</v>
      </c>
      <c r="AB297" s="73">
        <v>0</v>
      </c>
      <c r="AC297" s="73">
        <v>0</v>
      </c>
      <c r="AD297" s="73">
        <v>11668.691999999999</v>
      </c>
      <c r="AE297" s="73">
        <v>0</v>
      </c>
      <c r="AF297" s="73">
        <v>523</v>
      </c>
      <c r="AG297" s="73">
        <v>3603.2142015321201</v>
      </c>
      <c r="AH297" s="73">
        <v>3</v>
      </c>
      <c r="AI297" s="73">
        <v>3001</v>
      </c>
      <c r="AJ297" s="73">
        <v>1</v>
      </c>
      <c r="AK297" s="73">
        <v>0</v>
      </c>
      <c r="AL297" s="73">
        <v>460</v>
      </c>
      <c r="AM297" s="73">
        <v>0</v>
      </c>
      <c r="AN297" s="73">
        <v>23</v>
      </c>
      <c r="AO297" s="73"/>
      <c r="AP297" s="73">
        <v>645</v>
      </c>
      <c r="AQ297" s="73">
        <v>3</v>
      </c>
      <c r="AR297" s="73">
        <v>349.28</v>
      </c>
      <c r="AS297" s="74">
        <v>20</v>
      </c>
      <c r="AT297" s="73">
        <v>38</v>
      </c>
      <c r="AU297" s="73">
        <v>8825.2800000000007</v>
      </c>
      <c r="AV297" s="73">
        <v>2005.28</v>
      </c>
      <c r="AW297" s="73">
        <v>141.00404207573601</v>
      </c>
      <c r="AX297" s="73">
        <v>261</v>
      </c>
      <c r="AY297" s="73">
        <v>101</v>
      </c>
      <c r="AZ297" s="73">
        <v>66.6666666666667</v>
      </c>
      <c r="BA297" s="73">
        <v>724</v>
      </c>
      <c r="BB297" s="73">
        <v>166</v>
      </c>
      <c r="BC297" s="73">
        <v>3883.3973276977499</v>
      </c>
      <c r="BD297" s="73">
        <v>0.51</v>
      </c>
      <c r="BE297" s="73">
        <v>17327</v>
      </c>
      <c r="BF297" s="73">
        <v>3399</v>
      </c>
      <c r="BG297" s="73">
        <v>599</v>
      </c>
      <c r="BH297" s="73">
        <v>582</v>
      </c>
      <c r="BI297" s="73">
        <v>591</v>
      </c>
      <c r="BJ297" s="73">
        <v>301</v>
      </c>
      <c r="BK297" s="73">
        <v>199.36856161770299</v>
      </c>
      <c r="BL297" s="73">
        <v>132.16676840900399</v>
      </c>
      <c r="BM297" s="73">
        <v>39.776459366653903</v>
      </c>
      <c r="BN297" s="73">
        <v>606.79999999999995</v>
      </c>
      <c r="BO297" s="73">
        <v>402.26400000000001</v>
      </c>
      <c r="BP297" s="73">
        <v>121.06399999999999</v>
      </c>
      <c r="BQ297" s="73">
        <v>10585</v>
      </c>
      <c r="BR297" s="73">
        <v>4366</v>
      </c>
      <c r="BS297" s="73">
        <v>0</v>
      </c>
      <c r="BT297" s="73">
        <v>2</v>
      </c>
      <c r="BU297" s="73">
        <v>147</v>
      </c>
      <c r="BV297" s="73">
        <v>29</v>
      </c>
      <c r="BW297" s="73">
        <v>0</v>
      </c>
      <c r="BX297" s="73">
        <v>0</v>
      </c>
      <c r="BY297" s="75">
        <v>8.1248999999999994E-5</v>
      </c>
      <c r="BZ297" s="75">
        <v>6.7951E-5</v>
      </c>
      <c r="CA297" s="72">
        <v>0</v>
      </c>
      <c r="CG297" s="76"/>
      <c r="CH297" s="77"/>
      <c r="CI297" s="78"/>
      <c r="CJ297" s="79"/>
      <c r="CO297" s="77"/>
    </row>
    <row r="298" spans="1:93" s="72" customFormat="1" x14ac:dyDescent="0.3">
      <c r="A298" s="72">
        <v>823</v>
      </c>
      <c r="B298" s="72">
        <v>10</v>
      </c>
      <c r="D298" s="72" t="s">
        <v>218</v>
      </c>
      <c r="E298" s="73">
        <v>18714</v>
      </c>
      <c r="F298" s="73">
        <v>551.25</v>
      </c>
      <c r="G298" s="73">
        <v>4037</v>
      </c>
      <c r="H298" s="73">
        <v>1186</v>
      </c>
      <c r="I298" s="73">
        <v>1915</v>
      </c>
      <c r="J298" s="73">
        <v>1087.0999999999999</v>
      </c>
      <c r="K298" s="73">
        <v>123.666666666667</v>
      </c>
      <c r="L298" s="73">
        <v>857.66666666666697</v>
      </c>
      <c r="M298" s="73">
        <v>2124</v>
      </c>
      <c r="N298" s="73">
        <v>7956</v>
      </c>
      <c r="O298" s="73">
        <v>14550</v>
      </c>
      <c r="P298" s="73">
        <v>3050</v>
      </c>
      <c r="Q298" s="73">
        <v>720</v>
      </c>
      <c r="R298" s="73">
        <v>10176</v>
      </c>
      <c r="S298" s="73">
        <v>10176</v>
      </c>
      <c r="T298" s="73">
        <v>108</v>
      </c>
      <c r="U298" s="73">
        <v>0</v>
      </c>
      <c r="V298" s="73">
        <v>238</v>
      </c>
      <c r="W298" s="73">
        <v>130</v>
      </c>
      <c r="X298" s="73">
        <v>108</v>
      </c>
      <c r="Y298" s="73">
        <v>8279</v>
      </c>
      <c r="Z298" s="73">
        <v>8279</v>
      </c>
      <c r="AA298" s="73">
        <v>0</v>
      </c>
      <c r="AB298" s="73">
        <v>0</v>
      </c>
      <c r="AC298" s="73">
        <v>0</v>
      </c>
      <c r="AD298" s="73">
        <v>5099.8639999999996</v>
      </c>
      <c r="AE298" s="73">
        <v>0</v>
      </c>
      <c r="AF298" s="73">
        <v>1325</v>
      </c>
      <c r="AG298" s="73">
        <v>2411.1289381563602</v>
      </c>
      <c r="AH298" s="73">
        <v>9</v>
      </c>
      <c r="AI298" s="73">
        <v>2638</v>
      </c>
      <c r="AJ298" s="73">
        <v>1</v>
      </c>
      <c r="AK298" s="73">
        <v>0</v>
      </c>
      <c r="AL298" s="73">
        <v>235</v>
      </c>
      <c r="AM298" s="73">
        <v>0</v>
      </c>
      <c r="AN298" s="73">
        <v>24</v>
      </c>
      <c r="AO298" s="73"/>
      <c r="AP298" s="73">
        <v>401</v>
      </c>
      <c r="AQ298" s="73">
        <v>9</v>
      </c>
      <c r="AR298" s="73">
        <v>199.892</v>
      </c>
      <c r="AS298" s="74">
        <v>24</v>
      </c>
      <c r="AT298" s="73">
        <v>36</v>
      </c>
      <c r="AU298" s="73">
        <v>5862.64</v>
      </c>
      <c r="AV298" s="73">
        <v>1383.75</v>
      </c>
      <c r="AW298" s="73">
        <v>77.018666666666704</v>
      </c>
      <c r="AX298" s="73">
        <v>170</v>
      </c>
      <c r="AY298" s="73">
        <v>40.6666666666667</v>
      </c>
      <c r="AZ298" s="73">
        <v>26.6666666666667</v>
      </c>
      <c r="BA298" s="73">
        <v>734</v>
      </c>
      <c r="BB298" s="73">
        <v>114</v>
      </c>
      <c r="BC298" s="73">
        <v>2886.2750018794</v>
      </c>
      <c r="BD298" s="73">
        <v>9.6000000000000002E-2</v>
      </c>
      <c r="BE298" s="73">
        <v>14677</v>
      </c>
      <c r="BF298" s="73">
        <v>2367</v>
      </c>
      <c r="BG298" s="73">
        <v>484</v>
      </c>
      <c r="BH298" s="73">
        <v>407</v>
      </c>
      <c r="BI298" s="73">
        <v>381</v>
      </c>
      <c r="BJ298" s="73">
        <v>194</v>
      </c>
      <c r="BK298" s="73">
        <v>184.22530498852501</v>
      </c>
      <c r="BL298" s="73">
        <v>101.36987558883899</v>
      </c>
      <c r="BM298" s="73">
        <v>35.978427346297899</v>
      </c>
      <c r="BN298" s="73">
        <v>518.4085</v>
      </c>
      <c r="BO298" s="73">
        <v>285.25400000000002</v>
      </c>
      <c r="BP298" s="73">
        <v>101.24299999999999</v>
      </c>
      <c r="BQ298" s="73">
        <v>4593</v>
      </c>
      <c r="BR298" s="73">
        <v>3388</v>
      </c>
      <c r="BS298" s="73">
        <v>0</v>
      </c>
      <c r="BT298" s="73">
        <v>2</v>
      </c>
      <c r="BU298" s="73">
        <v>130</v>
      </c>
      <c r="BV298" s="73">
        <v>108</v>
      </c>
      <c r="BW298" s="73">
        <v>10</v>
      </c>
      <c r="BX298" s="73">
        <v>0</v>
      </c>
      <c r="BY298" s="75">
        <v>1.8325500000000001E-4</v>
      </c>
      <c r="BZ298" s="75">
        <v>5.5822000000000002E-5</v>
      </c>
      <c r="CA298" s="72">
        <v>0</v>
      </c>
      <c r="CG298" s="76"/>
      <c r="CH298" s="77"/>
      <c r="CI298" s="78"/>
      <c r="CJ298" s="79"/>
      <c r="CO298" s="77"/>
    </row>
    <row r="299" spans="1:93" s="72" customFormat="1" x14ac:dyDescent="0.3">
      <c r="A299" s="72">
        <v>824</v>
      </c>
      <c r="B299" s="72">
        <v>10</v>
      </c>
      <c r="D299" s="72" t="s">
        <v>219</v>
      </c>
      <c r="E299" s="73">
        <v>32122</v>
      </c>
      <c r="F299" s="73">
        <v>493.21195</v>
      </c>
      <c r="G299" s="73">
        <v>7729</v>
      </c>
      <c r="H299" s="73">
        <v>2609</v>
      </c>
      <c r="I299" s="73">
        <v>3769</v>
      </c>
      <c r="J299" s="73">
        <v>2268.3000000000002</v>
      </c>
      <c r="K299" s="73">
        <v>288</v>
      </c>
      <c r="L299" s="73">
        <v>1670</v>
      </c>
      <c r="M299" s="73">
        <v>4171</v>
      </c>
      <c r="N299" s="73">
        <v>14679</v>
      </c>
      <c r="O299" s="73">
        <v>27460</v>
      </c>
      <c r="P299" s="73">
        <v>9240</v>
      </c>
      <c r="Q299" s="73">
        <v>1293.5999999999999</v>
      </c>
      <c r="R299" s="73">
        <v>8009</v>
      </c>
      <c r="S299" s="73">
        <v>8009</v>
      </c>
      <c r="T299" s="73">
        <v>135</v>
      </c>
      <c r="U299" s="73">
        <v>0</v>
      </c>
      <c r="V299" s="73">
        <v>287</v>
      </c>
      <c r="W299" s="73">
        <v>204</v>
      </c>
      <c r="X299" s="73">
        <v>83</v>
      </c>
      <c r="Y299" s="73">
        <v>15007</v>
      </c>
      <c r="Z299" s="73">
        <v>15007</v>
      </c>
      <c r="AA299" s="73">
        <v>0</v>
      </c>
      <c r="AB299" s="73">
        <v>0</v>
      </c>
      <c r="AC299" s="73">
        <v>0</v>
      </c>
      <c r="AD299" s="73">
        <v>13791.433000000001</v>
      </c>
      <c r="AE299" s="73">
        <v>0</v>
      </c>
      <c r="AF299" s="73">
        <v>1366</v>
      </c>
      <c r="AG299" s="73">
        <v>5387.8501964636498</v>
      </c>
      <c r="AH299" s="73">
        <v>5</v>
      </c>
      <c r="AI299" s="73">
        <v>4712</v>
      </c>
      <c r="AJ299" s="73">
        <v>1</v>
      </c>
      <c r="AK299" s="73">
        <v>0</v>
      </c>
      <c r="AL299" s="73">
        <v>775</v>
      </c>
      <c r="AM299" s="73">
        <v>0</v>
      </c>
      <c r="AN299" s="73">
        <v>34</v>
      </c>
      <c r="AO299" s="73"/>
      <c r="AP299" s="73">
        <v>855</v>
      </c>
      <c r="AQ299" s="73">
        <v>5</v>
      </c>
      <c r="AR299" s="73">
        <v>534.35199999999998</v>
      </c>
      <c r="AS299" s="74">
        <v>73</v>
      </c>
      <c r="AT299" s="73">
        <v>91</v>
      </c>
      <c r="AU299" s="73">
        <v>10666.5</v>
      </c>
      <c r="AV299" s="73">
        <v>2492.88</v>
      </c>
      <c r="AW299" s="73">
        <v>231.223849056604</v>
      </c>
      <c r="AX299" s="73">
        <v>348</v>
      </c>
      <c r="AY299" s="73">
        <v>100</v>
      </c>
      <c r="AZ299" s="73">
        <v>70.3333333333333</v>
      </c>
      <c r="BA299" s="73">
        <v>1382</v>
      </c>
      <c r="BB299" s="73">
        <v>429</v>
      </c>
      <c r="BC299" s="73">
        <v>6021.4723145307698</v>
      </c>
      <c r="BD299" s="73">
        <v>0.215</v>
      </c>
      <c r="BE299" s="73">
        <v>24394</v>
      </c>
      <c r="BF299" s="73">
        <v>4204</v>
      </c>
      <c r="BG299" s="73">
        <v>916</v>
      </c>
      <c r="BH299" s="73">
        <v>800</v>
      </c>
      <c r="BI299" s="73">
        <v>796</v>
      </c>
      <c r="BJ299" s="73">
        <v>439</v>
      </c>
      <c r="BK299" s="73">
        <v>372.28112880655698</v>
      </c>
      <c r="BL299" s="73">
        <v>263.90696341707201</v>
      </c>
      <c r="BM299" s="73">
        <v>87.817838342106995</v>
      </c>
      <c r="BN299" s="73">
        <v>854.16840000000002</v>
      </c>
      <c r="BO299" s="73">
        <v>605.51279999999997</v>
      </c>
      <c r="BP299" s="73">
        <v>201.49080000000001</v>
      </c>
      <c r="BQ299" s="73">
        <v>143399</v>
      </c>
      <c r="BR299" s="73">
        <v>5872</v>
      </c>
      <c r="BS299" s="73">
        <v>0</v>
      </c>
      <c r="BT299" s="73">
        <v>4</v>
      </c>
      <c r="BU299" s="73">
        <v>204</v>
      </c>
      <c r="BV299" s="73">
        <v>83</v>
      </c>
      <c r="BW299" s="73">
        <v>10</v>
      </c>
      <c r="BX299" s="73">
        <v>1176</v>
      </c>
      <c r="BY299" s="75">
        <v>2.8360800000000003E-4</v>
      </c>
      <c r="BZ299" s="75">
        <v>1.5185200000000001E-4</v>
      </c>
      <c r="CA299" s="72">
        <v>1176</v>
      </c>
      <c r="CG299" s="76"/>
      <c r="CH299" s="77"/>
      <c r="CI299" s="78"/>
      <c r="CJ299" s="79"/>
      <c r="CO299" s="77"/>
    </row>
    <row r="300" spans="1:93" s="72" customFormat="1" x14ac:dyDescent="0.3">
      <c r="A300" s="72">
        <v>826</v>
      </c>
      <c r="B300" s="72">
        <v>10</v>
      </c>
      <c r="D300" s="72" t="s">
        <v>226</v>
      </c>
      <c r="E300" s="73">
        <v>55982</v>
      </c>
      <c r="F300" s="73">
        <v>1114.05</v>
      </c>
      <c r="G300" s="73">
        <v>12555</v>
      </c>
      <c r="H300" s="73">
        <v>3979</v>
      </c>
      <c r="I300" s="73">
        <v>7362</v>
      </c>
      <c r="J300" s="73">
        <v>4763.1000000000004</v>
      </c>
      <c r="K300" s="73">
        <v>845.33333333333303</v>
      </c>
      <c r="L300" s="73">
        <v>3493.3333333333298</v>
      </c>
      <c r="M300" s="73">
        <v>8086</v>
      </c>
      <c r="N300" s="73">
        <v>25512</v>
      </c>
      <c r="O300" s="73">
        <v>56890</v>
      </c>
      <c r="P300" s="73">
        <v>46030</v>
      </c>
      <c r="Q300" s="73">
        <v>1844.8</v>
      </c>
      <c r="R300" s="73">
        <v>7142</v>
      </c>
      <c r="S300" s="73">
        <v>7142</v>
      </c>
      <c r="T300" s="73">
        <v>167</v>
      </c>
      <c r="U300" s="73">
        <v>0</v>
      </c>
      <c r="V300" s="73">
        <v>455</v>
      </c>
      <c r="W300" s="73">
        <v>323</v>
      </c>
      <c r="X300" s="73">
        <v>132</v>
      </c>
      <c r="Y300" s="73">
        <v>25989</v>
      </c>
      <c r="Z300" s="73">
        <v>25989</v>
      </c>
      <c r="AA300" s="73">
        <v>0</v>
      </c>
      <c r="AB300" s="73">
        <v>0</v>
      </c>
      <c r="AC300" s="73">
        <v>0</v>
      </c>
      <c r="AD300" s="73">
        <v>39971.082000000002</v>
      </c>
      <c r="AE300" s="73">
        <v>0</v>
      </c>
      <c r="AF300" s="73">
        <v>1364</v>
      </c>
      <c r="AG300" s="73">
        <v>10447.318100971401</v>
      </c>
      <c r="AH300" s="73">
        <v>7</v>
      </c>
      <c r="AI300" s="73">
        <v>6306</v>
      </c>
      <c r="AJ300" s="73">
        <v>1</v>
      </c>
      <c r="AK300" s="73">
        <v>0</v>
      </c>
      <c r="AL300" s="73">
        <v>4465</v>
      </c>
      <c r="AM300" s="73">
        <v>0</v>
      </c>
      <c r="AN300" s="73">
        <v>80</v>
      </c>
      <c r="AO300" s="73"/>
      <c r="AP300" s="73">
        <v>1864</v>
      </c>
      <c r="AQ300" s="73">
        <v>7</v>
      </c>
      <c r="AR300" s="73">
        <v>1284.981</v>
      </c>
      <c r="AS300" s="74">
        <v>198</v>
      </c>
      <c r="AT300" s="73">
        <v>153</v>
      </c>
      <c r="AU300" s="73">
        <v>17538.5</v>
      </c>
      <c r="AV300" s="73">
        <v>3949.44</v>
      </c>
      <c r="AW300" s="73">
        <v>510.92435831381698</v>
      </c>
      <c r="AX300" s="73">
        <v>702</v>
      </c>
      <c r="AY300" s="73">
        <v>266.33333333333297</v>
      </c>
      <c r="AZ300" s="73">
        <v>223</v>
      </c>
      <c r="BA300" s="73">
        <v>2648</v>
      </c>
      <c r="BB300" s="73">
        <v>575</v>
      </c>
      <c r="BC300" s="73">
        <v>10842.969335443</v>
      </c>
      <c r="BD300" s="73">
        <v>1.5589999999999999</v>
      </c>
      <c r="BE300" s="73">
        <v>43427</v>
      </c>
      <c r="BF300" s="73">
        <v>7339</v>
      </c>
      <c r="BG300" s="73">
        <v>1237</v>
      </c>
      <c r="BH300" s="73">
        <v>1496</v>
      </c>
      <c r="BI300" s="73">
        <v>1346</v>
      </c>
      <c r="BJ300" s="73">
        <v>677</v>
      </c>
      <c r="BK300" s="73">
        <v>821.799238139213</v>
      </c>
      <c r="BL300" s="73">
        <v>498.137896802493</v>
      </c>
      <c r="BM300" s="73">
        <v>170.99435530416699</v>
      </c>
      <c r="BN300" s="73">
        <v>1927.6715999999999</v>
      </c>
      <c r="BO300" s="73">
        <v>1168.4682</v>
      </c>
      <c r="BP300" s="73">
        <v>401.0967</v>
      </c>
      <c r="BQ300" s="73">
        <v>9030</v>
      </c>
      <c r="BR300" s="73">
        <v>10447</v>
      </c>
      <c r="BS300" s="73">
        <v>0</v>
      </c>
      <c r="BT300" s="73">
        <v>2</v>
      </c>
      <c r="BU300" s="73">
        <v>323</v>
      </c>
      <c r="BV300" s="73">
        <v>132</v>
      </c>
      <c r="BW300" s="73">
        <v>10</v>
      </c>
      <c r="BX300" s="73">
        <v>1991</v>
      </c>
      <c r="BY300" s="75">
        <v>4.02929E-4</v>
      </c>
      <c r="BZ300" s="75">
        <v>8.4261600000000002E-4</v>
      </c>
      <c r="CA300" s="72">
        <v>1991</v>
      </c>
      <c r="CG300" s="76"/>
      <c r="CH300" s="77"/>
      <c r="CI300" s="78"/>
      <c r="CJ300" s="79"/>
      <c r="CO300" s="77"/>
    </row>
    <row r="301" spans="1:93" s="72" customFormat="1" x14ac:dyDescent="0.3">
      <c r="A301" s="72">
        <v>828</v>
      </c>
      <c r="B301" s="72">
        <v>10</v>
      </c>
      <c r="D301" s="72" t="s">
        <v>231</v>
      </c>
      <c r="E301" s="73">
        <v>91915</v>
      </c>
      <c r="F301" s="73">
        <v>1316.7</v>
      </c>
      <c r="G301" s="73">
        <v>18396</v>
      </c>
      <c r="H301" s="73">
        <v>5816</v>
      </c>
      <c r="I301" s="73">
        <v>12367</v>
      </c>
      <c r="J301" s="73">
        <v>8256</v>
      </c>
      <c r="K301" s="73">
        <v>1549.6666666666699</v>
      </c>
      <c r="L301" s="73">
        <v>7804.6666666666697</v>
      </c>
      <c r="M301" s="73">
        <v>13630</v>
      </c>
      <c r="N301" s="73">
        <v>41411</v>
      </c>
      <c r="O301" s="73">
        <v>95990</v>
      </c>
      <c r="P301" s="73">
        <v>98190</v>
      </c>
      <c r="Q301" s="73">
        <v>4248</v>
      </c>
      <c r="R301" s="73">
        <v>16197</v>
      </c>
      <c r="S301" s="73">
        <v>16197</v>
      </c>
      <c r="T301" s="73">
        <v>896</v>
      </c>
      <c r="U301" s="73">
        <v>0</v>
      </c>
      <c r="V301" s="73">
        <v>777</v>
      </c>
      <c r="W301" s="73">
        <v>589</v>
      </c>
      <c r="X301" s="73">
        <v>188</v>
      </c>
      <c r="Y301" s="73">
        <v>41110</v>
      </c>
      <c r="Z301" s="73">
        <v>41110</v>
      </c>
      <c r="AA301" s="73">
        <v>0</v>
      </c>
      <c r="AB301" s="73">
        <v>0</v>
      </c>
      <c r="AC301" s="73">
        <v>1400</v>
      </c>
      <c r="AD301" s="73">
        <v>57595.11</v>
      </c>
      <c r="AE301" s="73">
        <v>0</v>
      </c>
      <c r="AF301" s="73">
        <v>3495</v>
      </c>
      <c r="AG301" s="73">
        <v>18826.0934300591</v>
      </c>
      <c r="AH301" s="73">
        <v>23</v>
      </c>
      <c r="AI301" s="73">
        <v>9852</v>
      </c>
      <c r="AJ301" s="73">
        <v>1</v>
      </c>
      <c r="AK301" s="73">
        <v>0</v>
      </c>
      <c r="AL301" s="73">
        <v>6450</v>
      </c>
      <c r="AM301" s="73">
        <v>0</v>
      </c>
      <c r="AN301" s="73">
        <v>373</v>
      </c>
      <c r="AO301" s="73"/>
      <c r="AP301" s="73">
        <v>2924</v>
      </c>
      <c r="AQ301" s="73">
        <v>23</v>
      </c>
      <c r="AR301" s="73">
        <v>2117.3220000000001</v>
      </c>
      <c r="AS301" s="74">
        <v>368</v>
      </c>
      <c r="AT301" s="73">
        <v>278</v>
      </c>
      <c r="AU301" s="73">
        <v>27173.19</v>
      </c>
      <c r="AV301" s="73">
        <v>6272</v>
      </c>
      <c r="AW301" s="73">
        <v>740.230523612262</v>
      </c>
      <c r="AX301" s="73">
        <v>1077</v>
      </c>
      <c r="AY301" s="73">
        <v>444</v>
      </c>
      <c r="AZ301" s="73">
        <v>383.66666666666703</v>
      </c>
      <c r="BA301" s="73">
        <v>6255</v>
      </c>
      <c r="BB301" s="73">
        <v>1377</v>
      </c>
      <c r="BC301" s="73">
        <v>16734.357417633499</v>
      </c>
      <c r="BD301" s="73">
        <v>3.331</v>
      </c>
      <c r="BE301" s="73">
        <v>73519</v>
      </c>
      <c r="BF301" s="73">
        <v>10621</v>
      </c>
      <c r="BG301" s="73">
        <v>1959</v>
      </c>
      <c r="BH301" s="73">
        <v>2226</v>
      </c>
      <c r="BI301" s="73">
        <v>1980</v>
      </c>
      <c r="BJ301" s="73">
        <v>1049</v>
      </c>
      <c r="BK301" s="73">
        <v>1310.7981513013899</v>
      </c>
      <c r="BL301" s="73">
        <v>793.46767209924599</v>
      </c>
      <c r="BM301" s="73">
        <v>280.95704208221798</v>
      </c>
      <c r="BN301" s="73">
        <v>3036.3604</v>
      </c>
      <c r="BO301" s="73">
        <v>1838.0052000000001</v>
      </c>
      <c r="BP301" s="73">
        <v>650.81479999999999</v>
      </c>
      <c r="BQ301" s="73">
        <v>21223</v>
      </c>
      <c r="BR301" s="73">
        <v>17214</v>
      </c>
      <c r="BS301" s="73">
        <v>0</v>
      </c>
      <c r="BT301" s="73">
        <v>6</v>
      </c>
      <c r="BU301" s="73">
        <v>589</v>
      </c>
      <c r="BV301" s="73">
        <v>188</v>
      </c>
      <c r="BW301" s="73">
        <v>10</v>
      </c>
      <c r="BX301" s="73">
        <v>2590</v>
      </c>
      <c r="BY301" s="75">
        <v>7.3687700000000004E-4</v>
      </c>
      <c r="BZ301" s="75">
        <v>1.0370729999999999E-3</v>
      </c>
      <c r="CA301" s="72">
        <v>0</v>
      </c>
      <c r="CG301" s="76"/>
      <c r="CH301" s="77"/>
      <c r="CI301" s="78"/>
      <c r="CJ301" s="79"/>
      <c r="CO301" s="77"/>
    </row>
    <row r="302" spans="1:93" s="72" customFormat="1" x14ac:dyDescent="0.3">
      <c r="A302" s="72">
        <v>1667</v>
      </c>
      <c r="B302" s="72">
        <v>10</v>
      </c>
      <c r="D302" s="72" t="s">
        <v>246</v>
      </c>
      <c r="E302" s="73">
        <v>13112</v>
      </c>
      <c r="F302" s="73">
        <v>209.65</v>
      </c>
      <c r="G302" s="73">
        <v>2659</v>
      </c>
      <c r="H302" s="73">
        <v>740</v>
      </c>
      <c r="I302" s="73">
        <v>1371</v>
      </c>
      <c r="J302" s="73">
        <v>794.1</v>
      </c>
      <c r="K302" s="73">
        <v>77.3333333333333</v>
      </c>
      <c r="L302" s="73">
        <v>657.33333333333303</v>
      </c>
      <c r="M302" s="73">
        <v>1551</v>
      </c>
      <c r="N302" s="73">
        <v>5562</v>
      </c>
      <c r="O302" s="73">
        <v>11720</v>
      </c>
      <c r="P302" s="73">
        <v>2560</v>
      </c>
      <c r="Q302" s="73">
        <v>0</v>
      </c>
      <c r="R302" s="73">
        <v>7779</v>
      </c>
      <c r="S302" s="73">
        <v>7779</v>
      </c>
      <c r="T302" s="73">
        <v>87</v>
      </c>
      <c r="U302" s="73">
        <v>0</v>
      </c>
      <c r="V302" s="73">
        <v>183</v>
      </c>
      <c r="W302" s="73">
        <v>86</v>
      </c>
      <c r="X302" s="73">
        <v>98</v>
      </c>
      <c r="Y302" s="73">
        <v>5769</v>
      </c>
      <c r="Z302" s="73">
        <v>5769</v>
      </c>
      <c r="AA302" s="73">
        <v>0</v>
      </c>
      <c r="AB302" s="73">
        <v>0</v>
      </c>
      <c r="AC302" s="73">
        <v>0</v>
      </c>
      <c r="AD302" s="73">
        <v>3276.7919999999999</v>
      </c>
      <c r="AE302" s="73">
        <v>0</v>
      </c>
      <c r="AF302" s="73">
        <v>396</v>
      </c>
      <c r="AG302" s="73">
        <v>660.10068649885602</v>
      </c>
      <c r="AH302" s="73">
        <v>8</v>
      </c>
      <c r="AI302" s="73">
        <v>1625</v>
      </c>
      <c r="AJ302" s="73">
        <v>1</v>
      </c>
      <c r="AK302" s="73">
        <v>0</v>
      </c>
      <c r="AL302" s="73">
        <v>140</v>
      </c>
      <c r="AM302" s="73">
        <v>0</v>
      </c>
      <c r="AN302" s="73">
        <v>23</v>
      </c>
      <c r="AO302" s="73"/>
      <c r="AP302" s="73">
        <v>293</v>
      </c>
      <c r="AQ302" s="73">
        <v>8</v>
      </c>
      <c r="AR302" s="73">
        <v>231.44</v>
      </c>
      <c r="AS302" s="74">
        <v>33</v>
      </c>
      <c r="AT302" s="73">
        <v>29</v>
      </c>
      <c r="AU302" s="73">
        <v>3843.7</v>
      </c>
      <c r="AV302" s="73">
        <v>973.41</v>
      </c>
      <c r="AW302" s="73">
        <v>98.164815553340006</v>
      </c>
      <c r="AX302" s="73">
        <v>119</v>
      </c>
      <c r="AY302" s="73">
        <v>23.6666666666667</v>
      </c>
      <c r="AZ302" s="73">
        <v>16</v>
      </c>
      <c r="BA302" s="73">
        <v>580</v>
      </c>
      <c r="BB302" s="73">
        <v>115</v>
      </c>
      <c r="BC302" s="73">
        <v>2294.9011944869799</v>
      </c>
      <c r="BD302" s="73">
        <v>6.6000000000000003E-2</v>
      </c>
      <c r="BE302" s="73">
        <v>10453</v>
      </c>
      <c r="BF302" s="73">
        <v>1685</v>
      </c>
      <c r="BG302" s="73">
        <v>234</v>
      </c>
      <c r="BH302" s="73">
        <v>256</v>
      </c>
      <c r="BI302" s="73">
        <v>242</v>
      </c>
      <c r="BJ302" s="73">
        <v>127</v>
      </c>
      <c r="BK302" s="73">
        <v>135.860062402496</v>
      </c>
      <c r="BL302" s="73">
        <v>68.824752990119606</v>
      </c>
      <c r="BM302" s="73">
        <v>24.226313052522102</v>
      </c>
      <c r="BN302" s="73">
        <v>424.31130000000002</v>
      </c>
      <c r="BO302" s="73">
        <v>214.95</v>
      </c>
      <c r="BP302" s="73">
        <v>75.662400000000005</v>
      </c>
      <c r="BQ302" s="73">
        <v>0</v>
      </c>
      <c r="BR302" s="73">
        <v>2630</v>
      </c>
      <c r="BS302" s="73">
        <v>0</v>
      </c>
      <c r="BT302" s="73">
        <v>3</v>
      </c>
      <c r="BU302" s="73">
        <v>86</v>
      </c>
      <c r="BV302" s="73">
        <v>98</v>
      </c>
      <c r="BW302" s="73">
        <v>0</v>
      </c>
      <c r="BX302" s="73">
        <v>0</v>
      </c>
      <c r="BY302" s="75">
        <v>8.0006999999999995E-5</v>
      </c>
      <c r="BZ302" s="75">
        <v>4.1189999999999997E-5</v>
      </c>
      <c r="CA302" s="72">
        <v>0</v>
      </c>
      <c r="CG302" s="76"/>
      <c r="CH302" s="77"/>
      <c r="CI302" s="78"/>
      <c r="CJ302" s="79"/>
      <c r="CO302" s="77"/>
    </row>
    <row r="303" spans="1:93" s="72" customFormat="1" x14ac:dyDescent="0.3">
      <c r="A303" s="72">
        <v>1674</v>
      </c>
      <c r="B303" s="72">
        <v>10</v>
      </c>
      <c r="D303" s="72" t="s">
        <v>254</v>
      </c>
      <c r="E303" s="73">
        <v>77251</v>
      </c>
      <c r="F303" s="73">
        <v>1395.8</v>
      </c>
      <c r="G303" s="73">
        <v>16691</v>
      </c>
      <c r="H303" s="73">
        <v>5416</v>
      </c>
      <c r="I303" s="73">
        <v>11341</v>
      </c>
      <c r="J303" s="73">
        <v>7750.6</v>
      </c>
      <c r="K303" s="73">
        <v>1742.6666666666699</v>
      </c>
      <c r="L303" s="73">
        <v>5870.6666666666697</v>
      </c>
      <c r="M303" s="73">
        <v>12755</v>
      </c>
      <c r="N303" s="73">
        <v>36526</v>
      </c>
      <c r="O303" s="73">
        <v>83400</v>
      </c>
      <c r="P303" s="73">
        <v>85540</v>
      </c>
      <c r="Q303" s="73">
        <v>3169.6</v>
      </c>
      <c r="R303" s="73">
        <v>10650</v>
      </c>
      <c r="S303" s="73">
        <v>10650</v>
      </c>
      <c r="T303" s="73">
        <v>67</v>
      </c>
      <c r="U303" s="73">
        <v>0</v>
      </c>
      <c r="V303" s="73">
        <v>588</v>
      </c>
      <c r="W303" s="73">
        <v>466</v>
      </c>
      <c r="X303" s="73">
        <v>121</v>
      </c>
      <c r="Y303" s="73">
        <v>35904</v>
      </c>
      <c r="Z303" s="73">
        <v>35904</v>
      </c>
      <c r="AA303" s="73">
        <v>0</v>
      </c>
      <c r="AB303" s="73">
        <v>0</v>
      </c>
      <c r="AC303" s="73">
        <v>0</v>
      </c>
      <c r="AD303" s="73">
        <v>62472.959999999999</v>
      </c>
      <c r="AE303" s="73">
        <v>0</v>
      </c>
      <c r="AF303" s="73">
        <v>1313</v>
      </c>
      <c r="AG303" s="73">
        <v>9464.4548847625301</v>
      </c>
      <c r="AH303" s="73">
        <v>9</v>
      </c>
      <c r="AI303" s="73">
        <v>7723</v>
      </c>
      <c r="AJ303" s="73">
        <v>1</v>
      </c>
      <c r="AK303" s="73">
        <v>0</v>
      </c>
      <c r="AL303" s="73">
        <v>7830</v>
      </c>
      <c r="AM303" s="73">
        <v>0</v>
      </c>
      <c r="AN303" s="73">
        <v>75</v>
      </c>
      <c r="AO303" s="73"/>
      <c r="AP303" s="73">
        <v>2635</v>
      </c>
      <c r="AQ303" s="73">
        <v>9</v>
      </c>
      <c r="AR303" s="73">
        <v>2127.1370000000002</v>
      </c>
      <c r="AS303" s="74">
        <v>224</v>
      </c>
      <c r="AT303" s="73">
        <v>313</v>
      </c>
      <c r="AU303" s="73">
        <v>22587.52</v>
      </c>
      <c r="AV303" s="73">
        <v>4946.3599999999997</v>
      </c>
      <c r="AW303" s="73">
        <v>575.82369860279402</v>
      </c>
      <c r="AX303" s="73">
        <v>1020</v>
      </c>
      <c r="AY303" s="73">
        <v>537.33333333333303</v>
      </c>
      <c r="AZ303" s="73">
        <v>448.66666666666703</v>
      </c>
      <c r="BA303" s="73">
        <v>4128</v>
      </c>
      <c r="BB303" s="73">
        <v>1037</v>
      </c>
      <c r="BC303" s="73">
        <v>15012.7197808703</v>
      </c>
      <c r="BD303" s="73">
        <v>4.8179999999999996</v>
      </c>
      <c r="BE303" s="73">
        <v>60560</v>
      </c>
      <c r="BF303" s="73">
        <v>9481</v>
      </c>
      <c r="BG303" s="73">
        <v>1794</v>
      </c>
      <c r="BH303" s="73">
        <v>2042</v>
      </c>
      <c r="BI303" s="73">
        <v>1863</v>
      </c>
      <c r="BJ303" s="73">
        <v>859</v>
      </c>
      <c r="BK303" s="73">
        <v>1258.5226715686299</v>
      </c>
      <c r="BL303" s="73">
        <v>798.07175245097994</v>
      </c>
      <c r="BM303" s="73">
        <v>256.66954656862703</v>
      </c>
      <c r="BN303" s="73">
        <v>2783.8249999999998</v>
      </c>
      <c r="BO303" s="73">
        <v>1765.3175000000001</v>
      </c>
      <c r="BP303" s="73">
        <v>567.74749999999995</v>
      </c>
      <c r="BQ303" s="73">
        <v>87296</v>
      </c>
      <c r="BR303" s="73">
        <v>14087</v>
      </c>
      <c r="BS303" s="73">
        <v>0</v>
      </c>
      <c r="BT303" s="73">
        <v>4</v>
      </c>
      <c r="BU303" s="73">
        <v>466</v>
      </c>
      <c r="BV303" s="73">
        <v>121</v>
      </c>
      <c r="BW303" s="73">
        <v>10</v>
      </c>
      <c r="BX303" s="73">
        <v>3464</v>
      </c>
      <c r="BY303" s="75">
        <v>1.117552E-3</v>
      </c>
      <c r="BZ303" s="75">
        <v>1.6063830000000001E-3</v>
      </c>
      <c r="CA303" s="72">
        <v>3464</v>
      </c>
      <c r="CG303" s="76"/>
      <c r="CH303" s="77"/>
      <c r="CI303" s="78"/>
      <c r="CJ303" s="79"/>
      <c r="CO303" s="77"/>
    </row>
    <row r="304" spans="1:93" s="72" customFormat="1" x14ac:dyDescent="0.3">
      <c r="A304" s="72">
        <v>840</v>
      </c>
      <c r="B304" s="72">
        <v>10</v>
      </c>
      <c r="D304" s="72" t="s">
        <v>257</v>
      </c>
      <c r="E304" s="73">
        <v>22878</v>
      </c>
      <c r="F304" s="73">
        <v>316.05</v>
      </c>
      <c r="G304" s="73">
        <v>5144</v>
      </c>
      <c r="H304" s="73">
        <v>1644</v>
      </c>
      <c r="I304" s="73">
        <v>2930</v>
      </c>
      <c r="J304" s="73">
        <v>1919.8</v>
      </c>
      <c r="K304" s="73">
        <v>293.33333333333297</v>
      </c>
      <c r="L304" s="73">
        <v>1993.3333333333301</v>
      </c>
      <c r="M304" s="73">
        <v>2779</v>
      </c>
      <c r="N304" s="73">
        <v>10138</v>
      </c>
      <c r="O304" s="73">
        <v>21090</v>
      </c>
      <c r="P304" s="73">
        <v>9110</v>
      </c>
      <c r="Q304" s="73">
        <v>304.8</v>
      </c>
      <c r="R304" s="73">
        <v>6438</v>
      </c>
      <c r="S304" s="73">
        <v>6438</v>
      </c>
      <c r="T304" s="73">
        <v>9</v>
      </c>
      <c r="U304" s="73">
        <v>0</v>
      </c>
      <c r="V304" s="73">
        <v>210</v>
      </c>
      <c r="W304" s="73">
        <v>146</v>
      </c>
      <c r="X304" s="73">
        <v>64</v>
      </c>
      <c r="Y304" s="73">
        <v>10102</v>
      </c>
      <c r="Z304" s="73">
        <v>10102</v>
      </c>
      <c r="AA304" s="73">
        <v>0</v>
      </c>
      <c r="AB304" s="73">
        <v>0</v>
      </c>
      <c r="AC304" s="73">
        <v>0</v>
      </c>
      <c r="AD304" s="73">
        <v>6818.85</v>
      </c>
      <c r="AE304" s="73">
        <v>0</v>
      </c>
      <c r="AF304" s="73">
        <v>237</v>
      </c>
      <c r="AG304" s="73">
        <v>841.02466263378301</v>
      </c>
      <c r="AH304" s="73">
        <v>6</v>
      </c>
      <c r="AI304" s="73">
        <v>2718</v>
      </c>
      <c r="AJ304" s="73">
        <v>1</v>
      </c>
      <c r="AK304" s="73">
        <v>0</v>
      </c>
      <c r="AL304" s="73">
        <v>415</v>
      </c>
      <c r="AM304" s="73">
        <v>0</v>
      </c>
      <c r="AN304" s="73">
        <v>14</v>
      </c>
      <c r="AO304" s="73"/>
      <c r="AP304" s="73">
        <v>571</v>
      </c>
      <c r="AQ304" s="73">
        <v>6</v>
      </c>
      <c r="AR304" s="73">
        <v>344.73599999999999</v>
      </c>
      <c r="AS304" s="74">
        <v>116</v>
      </c>
      <c r="AT304" s="73">
        <v>59</v>
      </c>
      <c r="AU304" s="73">
        <v>6452.55</v>
      </c>
      <c r="AV304" s="73">
        <v>1413.75</v>
      </c>
      <c r="AW304" s="73">
        <v>111.72561971831</v>
      </c>
      <c r="AX304" s="73">
        <v>178</v>
      </c>
      <c r="AY304" s="73">
        <v>68.6666666666667</v>
      </c>
      <c r="AZ304" s="73">
        <v>62.6666666666667</v>
      </c>
      <c r="BA304" s="73">
        <v>1700</v>
      </c>
      <c r="BB304" s="73">
        <v>230</v>
      </c>
      <c r="BC304" s="73">
        <v>5999.6065071770299</v>
      </c>
      <c r="BD304" s="73">
        <v>0.56999999999999995</v>
      </c>
      <c r="BE304" s="73">
        <v>17734</v>
      </c>
      <c r="BF304" s="73">
        <v>3069</v>
      </c>
      <c r="BG304" s="73">
        <v>431</v>
      </c>
      <c r="BH304" s="73">
        <v>571</v>
      </c>
      <c r="BI304" s="73">
        <v>511</v>
      </c>
      <c r="BJ304" s="73">
        <v>228</v>
      </c>
      <c r="BK304" s="73">
        <v>348.34620867155002</v>
      </c>
      <c r="BL304" s="73">
        <v>197.83328053850701</v>
      </c>
      <c r="BM304" s="73">
        <v>54.351890714710002</v>
      </c>
      <c r="BN304" s="73">
        <v>875.25750000000005</v>
      </c>
      <c r="BO304" s="73">
        <v>497.07749999999999</v>
      </c>
      <c r="BP304" s="73">
        <v>136.565</v>
      </c>
      <c r="BQ304" s="73">
        <v>7938</v>
      </c>
      <c r="BR304" s="73">
        <v>3591</v>
      </c>
      <c r="BS304" s="73">
        <v>0</v>
      </c>
      <c r="BT304" s="73">
        <v>2</v>
      </c>
      <c r="BU304" s="73">
        <v>146</v>
      </c>
      <c r="BV304" s="73">
        <v>64</v>
      </c>
      <c r="BW304" s="73">
        <v>0</v>
      </c>
      <c r="BX304" s="73">
        <v>637</v>
      </c>
      <c r="BY304" s="75">
        <v>1.4663499999999999E-4</v>
      </c>
      <c r="BZ304" s="75">
        <v>1.07153E-4</v>
      </c>
      <c r="CA304" s="72">
        <v>0</v>
      </c>
      <c r="CG304" s="76"/>
      <c r="CH304" s="77"/>
      <c r="CI304" s="78"/>
      <c r="CJ304" s="79"/>
      <c r="CO304" s="77"/>
    </row>
    <row r="305" spans="1:93" s="72" customFormat="1" x14ac:dyDescent="0.3">
      <c r="A305" s="72">
        <v>796</v>
      </c>
      <c r="B305" s="72">
        <v>10</v>
      </c>
      <c r="D305" s="72" t="s">
        <v>264</v>
      </c>
      <c r="E305" s="73">
        <v>155111</v>
      </c>
      <c r="F305" s="73">
        <v>3274.95</v>
      </c>
      <c r="G305" s="73">
        <v>28209</v>
      </c>
      <c r="H305" s="73">
        <v>8569</v>
      </c>
      <c r="I305" s="73">
        <v>21814</v>
      </c>
      <c r="J305" s="73">
        <v>14361</v>
      </c>
      <c r="K305" s="73">
        <v>3309</v>
      </c>
      <c r="L305" s="73">
        <v>12189</v>
      </c>
      <c r="M305" s="73">
        <v>29457</v>
      </c>
      <c r="N305" s="73">
        <v>75620</v>
      </c>
      <c r="O305" s="73">
        <v>177890</v>
      </c>
      <c r="P305" s="73">
        <v>260870</v>
      </c>
      <c r="Q305" s="73">
        <v>6538.4</v>
      </c>
      <c r="R305" s="73">
        <v>10942</v>
      </c>
      <c r="S305" s="73">
        <v>10942</v>
      </c>
      <c r="T305" s="73">
        <v>840</v>
      </c>
      <c r="U305" s="73">
        <v>0</v>
      </c>
      <c r="V305" s="73">
        <v>889</v>
      </c>
      <c r="W305" s="73">
        <v>807</v>
      </c>
      <c r="X305" s="73">
        <v>82</v>
      </c>
      <c r="Y305" s="73">
        <v>74530</v>
      </c>
      <c r="Z305" s="73">
        <v>74530</v>
      </c>
      <c r="AA305" s="73">
        <v>54</v>
      </c>
      <c r="AB305" s="73">
        <v>0</v>
      </c>
      <c r="AC305" s="73">
        <v>7350</v>
      </c>
      <c r="AD305" s="73">
        <v>148314.70000000001</v>
      </c>
      <c r="AE305" s="73">
        <v>0</v>
      </c>
      <c r="AF305" s="73">
        <v>5152</v>
      </c>
      <c r="AG305" s="73">
        <v>67826.504158886397</v>
      </c>
      <c r="AH305" s="73">
        <v>8</v>
      </c>
      <c r="AI305" s="73">
        <v>21370</v>
      </c>
      <c r="AJ305" s="73">
        <v>1</v>
      </c>
      <c r="AK305" s="73">
        <v>0</v>
      </c>
      <c r="AL305" s="73">
        <v>12020</v>
      </c>
      <c r="AM305" s="73">
        <v>0</v>
      </c>
      <c r="AN305" s="73">
        <v>478</v>
      </c>
      <c r="AO305" s="73"/>
      <c r="AP305" s="73">
        <v>5308</v>
      </c>
      <c r="AQ305" s="73">
        <v>8</v>
      </c>
      <c r="AR305" s="73">
        <v>3639.5659999999998</v>
      </c>
      <c r="AS305" s="74">
        <v>515</v>
      </c>
      <c r="AT305" s="73">
        <v>691</v>
      </c>
      <c r="AU305" s="73">
        <v>50651.519999999997</v>
      </c>
      <c r="AV305" s="73">
        <v>11205.6</v>
      </c>
      <c r="AW305" s="73">
        <v>1384.8914250043999</v>
      </c>
      <c r="AX305" s="73">
        <v>1994</v>
      </c>
      <c r="AY305" s="73">
        <v>793</v>
      </c>
      <c r="AZ305" s="73">
        <v>785.66666666666697</v>
      </c>
      <c r="BA305" s="73">
        <v>8880</v>
      </c>
      <c r="BB305" s="73">
        <v>2280</v>
      </c>
      <c r="BC305" s="73">
        <v>24082.062808598901</v>
      </c>
      <c r="BD305" s="73">
        <v>7.266</v>
      </c>
      <c r="BE305" s="73">
        <v>126902</v>
      </c>
      <c r="BF305" s="73">
        <v>16650</v>
      </c>
      <c r="BG305" s="73">
        <v>2990</v>
      </c>
      <c r="BH305" s="73">
        <v>4425</v>
      </c>
      <c r="BI305" s="73">
        <v>3160</v>
      </c>
      <c r="BJ305" s="73">
        <v>1558</v>
      </c>
      <c r="BK305" s="73">
        <v>2067.9223399973198</v>
      </c>
      <c r="BL305" s="73">
        <v>1136.2782369515601</v>
      </c>
      <c r="BM305" s="73">
        <v>396.16551724137901</v>
      </c>
      <c r="BN305" s="73">
        <v>4493.4884000000002</v>
      </c>
      <c r="BO305" s="73">
        <v>2469.0738999999999</v>
      </c>
      <c r="BP305" s="73">
        <v>860.84720000000004</v>
      </c>
      <c r="BQ305" s="73">
        <v>218253</v>
      </c>
      <c r="BR305" s="73">
        <v>28658</v>
      </c>
      <c r="BS305" s="73">
        <v>0</v>
      </c>
      <c r="BT305" s="73">
        <v>5</v>
      </c>
      <c r="BU305" s="73">
        <v>807</v>
      </c>
      <c r="BV305" s="73">
        <v>82</v>
      </c>
      <c r="BW305" s="73">
        <v>0</v>
      </c>
      <c r="BX305" s="73">
        <v>8390</v>
      </c>
      <c r="BY305" s="75">
        <v>3.4843320000000001E-3</v>
      </c>
      <c r="BZ305" s="75">
        <v>5.3910310000000001E-3</v>
      </c>
      <c r="CA305" s="72">
        <v>8390</v>
      </c>
      <c r="CG305" s="76"/>
      <c r="CH305" s="77"/>
      <c r="CI305" s="78"/>
      <c r="CJ305" s="79"/>
      <c r="CO305" s="77"/>
    </row>
    <row r="306" spans="1:93" s="72" customFormat="1" x14ac:dyDescent="0.3">
      <c r="A306" s="72">
        <v>1702</v>
      </c>
      <c r="B306" s="72">
        <v>10</v>
      </c>
      <c r="D306" s="72" t="s">
        <v>266</v>
      </c>
      <c r="E306" s="73">
        <v>11664</v>
      </c>
      <c r="F306" s="73">
        <v>252.35</v>
      </c>
      <c r="G306" s="73">
        <v>2530</v>
      </c>
      <c r="H306" s="73">
        <v>782</v>
      </c>
      <c r="I306" s="73">
        <v>1230</v>
      </c>
      <c r="J306" s="73">
        <v>724.9</v>
      </c>
      <c r="K306" s="73">
        <v>72</v>
      </c>
      <c r="L306" s="73">
        <v>744</v>
      </c>
      <c r="M306" s="73">
        <v>1254</v>
      </c>
      <c r="N306" s="73">
        <v>5005</v>
      </c>
      <c r="O306" s="73">
        <v>9260</v>
      </c>
      <c r="P306" s="73">
        <v>1110</v>
      </c>
      <c r="Q306" s="73">
        <v>689.6</v>
      </c>
      <c r="R306" s="73">
        <v>9926</v>
      </c>
      <c r="S306" s="73">
        <v>9926</v>
      </c>
      <c r="T306" s="73">
        <v>50</v>
      </c>
      <c r="U306" s="73">
        <v>0</v>
      </c>
      <c r="V306" s="73">
        <v>228</v>
      </c>
      <c r="W306" s="73">
        <v>68</v>
      </c>
      <c r="X306" s="73">
        <v>160</v>
      </c>
      <c r="Y306" s="73">
        <v>5051</v>
      </c>
      <c r="Z306" s="73">
        <v>5051</v>
      </c>
      <c r="AA306" s="73">
        <v>0</v>
      </c>
      <c r="AB306" s="73">
        <v>0</v>
      </c>
      <c r="AC306" s="73">
        <v>0</v>
      </c>
      <c r="AD306" s="73">
        <v>1383.9739999999999</v>
      </c>
      <c r="AE306" s="73">
        <v>0</v>
      </c>
      <c r="AF306" s="73">
        <v>722</v>
      </c>
      <c r="AG306" s="73">
        <v>844.16680032076999</v>
      </c>
      <c r="AH306" s="73">
        <v>7</v>
      </c>
      <c r="AI306" s="73">
        <v>1531</v>
      </c>
      <c r="AJ306" s="73">
        <v>1</v>
      </c>
      <c r="AK306" s="73">
        <v>0</v>
      </c>
      <c r="AL306" s="73">
        <v>150</v>
      </c>
      <c r="AM306" s="73">
        <v>0</v>
      </c>
      <c r="AN306" s="73">
        <v>23</v>
      </c>
      <c r="AO306" s="73"/>
      <c r="AP306" s="73">
        <v>208</v>
      </c>
      <c r="AQ306" s="73">
        <v>7</v>
      </c>
      <c r="AR306" s="73">
        <v>150.78</v>
      </c>
      <c r="AS306" s="74">
        <v>9</v>
      </c>
      <c r="AT306" s="73">
        <v>16</v>
      </c>
      <c r="AU306" s="73">
        <v>3238.17</v>
      </c>
      <c r="AV306" s="73">
        <v>750.42</v>
      </c>
      <c r="AW306" s="73">
        <v>52.003714285714302</v>
      </c>
      <c r="AX306" s="73">
        <v>83</v>
      </c>
      <c r="AY306" s="73">
        <v>25.3333333333333</v>
      </c>
      <c r="AZ306" s="73">
        <v>14.3333333333333</v>
      </c>
      <c r="BA306" s="73">
        <v>672</v>
      </c>
      <c r="BB306" s="73">
        <v>263</v>
      </c>
      <c r="BC306" s="73">
        <v>1829.3766948130301</v>
      </c>
      <c r="BD306" s="73">
        <v>5.8999999999999997E-2</v>
      </c>
      <c r="BE306" s="73">
        <v>9134</v>
      </c>
      <c r="BF306" s="73">
        <v>1383</v>
      </c>
      <c r="BG306" s="73">
        <v>365</v>
      </c>
      <c r="BH306" s="73">
        <v>206</v>
      </c>
      <c r="BI306" s="73">
        <v>239</v>
      </c>
      <c r="BJ306" s="73">
        <v>165</v>
      </c>
      <c r="BK306" s="73">
        <v>116.391585824589</v>
      </c>
      <c r="BL306" s="73">
        <v>73.336745198970505</v>
      </c>
      <c r="BM306" s="73">
        <v>34.587388635913697</v>
      </c>
      <c r="BN306" s="73">
        <v>336.565</v>
      </c>
      <c r="BO306" s="73">
        <v>212.065</v>
      </c>
      <c r="BP306" s="73">
        <v>100.015</v>
      </c>
      <c r="BQ306" s="73">
        <v>46720</v>
      </c>
      <c r="BR306" s="73">
        <v>2154</v>
      </c>
      <c r="BS306" s="73">
        <v>0</v>
      </c>
      <c r="BT306" s="73">
        <v>2</v>
      </c>
      <c r="BU306" s="73">
        <v>68</v>
      </c>
      <c r="BV306" s="73">
        <v>160</v>
      </c>
      <c r="BW306" s="73">
        <v>0</v>
      </c>
      <c r="BX306" s="73">
        <v>0</v>
      </c>
      <c r="BY306" s="75">
        <v>1.09211E-4</v>
      </c>
      <c r="BZ306" s="75">
        <v>4.1091999999999999E-5</v>
      </c>
      <c r="CA306" s="72">
        <v>0</v>
      </c>
      <c r="CG306" s="76"/>
      <c r="CH306" s="77"/>
      <c r="CI306" s="78"/>
      <c r="CJ306" s="79"/>
      <c r="CO306" s="77"/>
    </row>
    <row r="307" spans="1:93" s="72" customFormat="1" x14ac:dyDescent="0.3">
      <c r="A307" s="72">
        <v>845</v>
      </c>
      <c r="B307" s="72">
        <v>10</v>
      </c>
      <c r="D307" s="72" t="s">
        <v>267</v>
      </c>
      <c r="E307" s="73">
        <v>29208</v>
      </c>
      <c r="F307" s="73">
        <v>265.3</v>
      </c>
      <c r="G307" s="73">
        <v>6318</v>
      </c>
      <c r="H307" s="73">
        <v>2075</v>
      </c>
      <c r="I307" s="73">
        <v>2904</v>
      </c>
      <c r="J307" s="73">
        <v>1665.5</v>
      </c>
      <c r="K307" s="73">
        <v>227</v>
      </c>
      <c r="L307" s="73">
        <v>1609</v>
      </c>
      <c r="M307" s="73">
        <v>3329</v>
      </c>
      <c r="N307" s="73">
        <v>12397</v>
      </c>
      <c r="O307" s="73">
        <v>23240</v>
      </c>
      <c r="P307" s="73">
        <v>4490</v>
      </c>
      <c r="Q307" s="73">
        <v>782.4</v>
      </c>
      <c r="R307" s="73">
        <v>5835</v>
      </c>
      <c r="S307" s="73">
        <v>5835</v>
      </c>
      <c r="T307" s="73">
        <v>99</v>
      </c>
      <c r="U307" s="73">
        <v>0</v>
      </c>
      <c r="V307" s="73">
        <v>226</v>
      </c>
      <c r="W307" s="73">
        <v>169</v>
      </c>
      <c r="X307" s="73">
        <v>58</v>
      </c>
      <c r="Y307" s="73">
        <v>12385</v>
      </c>
      <c r="Z307" s="73">
        <v>12385</v>
      </c>
      <c r="AA307" s="73">
        <v>0</v>
      </c>
      <c r="AB307" s="73">
        <v>0</v>
      </c>
      <c r="AC307" s="73">
        <v>0</v>
      </c>
      <c r="AD307" s="73">
        <v>7852.09</v>
      </c>
      <c r="AE307" s="73">
        <v>0</v>
      </c>
      <c r="AF307" s="73">
        <v>1302</v>
      </c>
      <c r="AG307" s="73">
        <v>6408.6309403437799</v>
      </c>
      <c r="AH307" s="73">
        <v>7</v>
      </c>
      <c r="AI307" s="73">
        <v>3798</v>
      </c>
      <c r="AJ307" s="73">
        <v>1</v>
      </c>
      <c r="AK307" s="73">
        <v>0</v>
      </c>
      <c r="AL307" s="73">
        <v>485</v>
      </c>
      <c r="AM307" s="73">
        <v>0</v>
      </c>
      <c r="AN307" s="73">
        <v>45</v>
      </c>
      <c r="AO307" s="73"/>
      <c r="AP307" s="73">
        <v>687</v>
      </c>
      <c r="AQ307" s="73">
        <v>7</v>
      </c>
      <c r="AR307" s="73">
        <v>409.791</v>
      </c>
      <c r="AS307" s="74">
        <v>77</v>
      </c>
      <c r="AT307" s="73">
        <v>65</v>
      </c>
      <c r="AU307" s="73">
        <v>9353.76</v>
      </c>
      <c r="AV307" s="73">
        <v>2490.1799999999998</v>
      </c>
      <c r="AW307" s="73">
        <v>185.63254394299301</v>
      </c>
      <c r="AX307" s="73">
        <v>270</v>
      </c>
      <c r="AY307" s="73">
        <v>63.6666666666667</v>
      </c>
      <c r="AZ307" s="73">
        <v>40</v>
      </c>
      <c r="BA307" s="73">
        <v>1382</v>
      </c>
      <c r="BB307" s="73">
        <v>373</v>
      </c>
      <c r="BC307" s="73">
        <v>4694.96107895554</v>
      </c>
      <c r="BD307" s="73">
        <v>0.14499999999999999</v>
      </c>
      <c r="BE307" s="73">
        <v>22890</v>
      </c>
      <c r="BF307" s="73">
        <v>3551</v>
      </c>
      <c r="BG307" s="73">
        <v>692</v>
      </c>
      <c r="BH307" s="73">
        <v>655</v>
      </c>
      <c r="BI307" s="73">
        <v>634</v>
      </c>
      <c r="BJ307" s="73">
        <v>331</v>
      </c>
      <c r="BK307" s="73">
        <v>285.89850625756998</v>
      </c>
      <c r="BL307" s="73">
        <v>184.36822769479201</v>
      </c>
      <c r="BM307" s="73">
        <v>62.531893419459003</v>
      </c>
      <c r="BN307" s="73">
        <v>750.90319999999997</v>
      </c>
      <c r="BO307" s="73">
        <v>484.23719999999997</v>
      </c>
      <c r="BP307" s="73">
        <v>164.238</v>
      </c>
      <c r="BQ307" s="73">
        <v>124569</v>
      </c>
      <c r="BR307" s="73">
        <v>5939</v>
      </c>
      <c r="BS307" s="73">
        <v>0</v>
      </c>
      <c r="BT307" s="73">
        <v>4</v>
      </c>
      <c r="BU307" s="73">
        <v>169</v>
      </c>
      <c r="BV307" s="73">
        <v>58</v>
      </c>
      <c r="BW307" s="73">
        <v>0</v>
      </c>
      <c r="BX307" s="73">
        <v>0</v>
      </c>
      <c r="BY307" s="75">
        <v>1.9521E-4</v>
      </c>
      <c r="BZ307" s="75">
        <v>1.06859E-4</v>
      </c>
      <c r="CA307" s="72">
        <v>0</v>
      </c>
      <c r="CG307" s="76"/>
      <c r="CH307" s="77"/>
      <c r="CI307" s="78"/>
      <c r="CJ307" s="79"/>
      <c r="CO307" s="77"/>
    </row>
    <row r="308" spans="1:93" s="72" customFormat="1" x14ac:dyDescent="0.3">
      <c r="A308" s="72">
        <v>847</v>
      </c>
      <c r="B308" s="72">
        <v>10</v>
      </c>
      <c r="D308" s="72" t="s">
        <v>273</v>
      </c>
      <c r="E308" s="73">
        <v>19368</v>
      </c>
      <c r="F308" s="73">
        <v>352.1</v>
      </c>
      <c r="G308" s="73">
        <v>3921</v>
      </c>
      <c r="H308" s="73">
        <v>1348</v>
      </c>
      <c r="I308" s="73">
        <v>2349</v>
      </c>
      <c r="J308" s="73">
        <v>1525</v>
      </c>
      <c r="K308" s="73">
        <v>179.666666666667</v>
      </c>
      <c r="L308" s="73">
        <v>1053.6666666666699</v>
      </c>
      <c r="M308" s="73">
        <v>2409</v>
      </c>
      <c r="N308" s="73">
        <v>8439</v>
      </c>
      <c r="O308" s="73">
        <v>16670</v>
      </c>
      <c r="P308" s="73">
        <v>6180</v>
      </c>
      <c r="Q308" s="73">
        <v>438.4</v>
      </c>
      <c r="R308" s="73">
        <v>8016</v>
      </c>
      <c r="S308" s="73">
        <v>8016</v>
      </c>
      <c r="T308" s="73">
        <v>134</v>
      </c>
      <c r="U308" s="73">
        <v>0</v>
      </c>
      <c r="V308" s="73">
        <v>263</v>
      </c>
      <c r="W308" s="73">
        <v>133</v>
      </c>
      <c r="X308" s="73">
        <v>130</v>
      </c>
      <c r="Y308" s="73">
        <v>8240</v>
      </c>
      <c r="Z308" s="73">
        <v>8240</v>
      </c>
      <c r="AA308" s="73">
        <v>0</v>
      </c>
      <c r="AB308" s="73">
        <v>0</v>
      </c>
      <c r="AC308" s="73">
        <v>0</v>
      </c>
      <c r="AD308" s="73">
        <v>6048.16</v>
      </c>
      <c r="AE308" s="73">
        <v>0</v>
      </c>
      <c r="AF308" s="73">
        <v>911</v>
      </c>
      <c r="AG308" s="73">
        <v>2164.9384049079799</v>
      </c>
      <c r="AH308" s="73">
        <v>5</v>
      </c>
      <c r="AI308" s="73">
        <v>2640</v>
      </c>
      <c r="AJ308" s="73">
        <v>1</v>
      </c>
      <c r="AK308" s="73">
        <v>0</v>
      </c>
      <c r="AL308" s="73">
        <v>250</v>
      </c>
      <c r="AM308" s="73">
        <v>0</v>
      </c>
      <c r="AN308" s="73">
        <v>17</v>
      </c>
      <c r="AO308" s="73"/>
      <c r="AP308" s="73">
        <v>405</v>
      </c>
      <c r="AQ308" s="73">
        <v>5</v>
      </c>
      <c r="AR308" s="73">
        <v>354.24599999999998</v>
      </c>
      <c r="AS308" s="74">
        <v>31</v>
      </c>
      <c r="AT308" s="73">
        <v>49</v>
      </c>
      <c r="AU308" s="73">
        <v>5485.96</v>
      </c>
      <c r="AV308" s="73">
        <v>1282.48</v>
      </c>
      <c r="AW308" s="73">
        <v>50.9341875</v>
      </c>
      <c r="AX308" s="73">
        <v>154</v>
      </c>
      <c r="AY308" s="73">
        <v>56</v>
      </c>
      <c r="AZ308" s="73">
        <v>32.3333333333333</v>
      </c>
      <c r="BA308" s="73">
        <v>874</v>
      </c>
      <c r="BB308" s="73">
        <v>214</v>
      </c>
      <c r="BC308" s="73">
        <v>3024.5434468481499</v>
      </c>
      <c r="BD308" s="73">
        <v>0.13200000000000001</v>
      </c>
      <c r="BE308" s="73">
        <v>15447</v>
      </c>
      <c r="BF308" s="73">
        <v>2122</v>
      </c>
      <c r="BG308" s="73">
        <v>451</v>
      </c>
      <c r="BH308" s="73">
        <v>372</v>
      </c>
      <c r="BI308" s="73">
        <v>422</v>
      </c>
      <c r="BJ308" s="73">
        <v>199</v>
      </c>
      <c r="BK308" s="73">
        <v>238.373786407767</v>
      </c>
      <c r="BL308" s="73">
        <v>158.42233009708701</v>
      </c>
      <c r="BM308" s="73">
        <v>51.635315533980602</v>
      </c>
      <c r="BN308" s="73">
        <v>588.74480000000005</v>
      </c>
      <c r="BO308" s="73">
        <v>391.27760000000001</v>
      </c>
      <c r="BP308" s="73">
        <v>127.5309</v>
      </c>
      <c r="BQ308" s="73">
        <v>0</v>
      </c>
      <c r="BR308" s="73">
        <v>3473</v>
      </c>
      <c r="BS308" s="73">
        <v>0</v>
      </c>
      <c r="BT308" s="73">
        <v>3</v>
      </c>
      <c r="BU308" s="73">
        <v>133</v>
      </c>
      <c r="BV308" s="73">
        <v>130</v>
      </c>
      <c r="BW308" s="73">
        <v>0</v>
      </c>
      <c r="BX308" s="73">
        <v>0</v>
      </c>
      <c r="BY308" s="75">
        <v>1.2492100000000001E-4</v>
      </c>
      <c r="BZ308" s="75">
        <v>7.0666000000000004E-5</v>
      </c>
      <c r="CA308" s="72">
        <v>0</v>
      </c>
      <c r="CG308" s="76"/>
      <c r="CH308" s="77"/>
      <c r="CI308" s="78"/>
      <c r="CJ308" s="79"/>
      <c r="CO308" s="77"/>
    </row>
    <row r="309" spans="1:93" s="72" customFormat="1" x14ac:dyDescent="0.3">
      <c r="A309" s="72">
        <v>848</v>
      </c>
      <c r="B309" s="72">
        <v>10</v>
      </c>
      <c r="D309" s="72" t="s">
        <v>274</v>
      </c>
      <c r="E309" s="73">
        <v>17322</v>
      </c>
      <c r="F309" s="73">
        <v>471.1</v>
      </c>
      <c r="G309" s="73">
        <v>3886</v>
      </c>
      <c r="H309" s="73">
        <v>1515</v>
      </c>
      <c r="I309" s="73">
        <v>1599</v>
      </c>
      <c r="J309" s="73">
        <v>863.5</v>
      </c>
      <c r="K309" s="73">
        <v>194.333333333333</v>
      </c>
      <c r="L309" s="73">
        <v>796.33333333333303</v>
      </c>
      <c r="M309" s="73">
        <v>2086</v>
      </c>
      <c r="N309" s="73">
        <v>7513</v>
      </c>
      <c r="O309" s="73">
        <v>15220</v>
      </c>
      <c r="P309" s="73">
        <v>5320</v>
      </c>
      <c r="Q309" s="73">
        <v>0</v>
      </c>
      <c r="R309" s="73">
        <v>2594</v>
      </c>
      <c r="S309" s="73">
        <v>2594</v>
      </c>
      <c r="T309" s="73">
        <v>57</v>
      </c>
      <c r="U309" s="73">
        <v>0</v>
      </c>
      <c r="V309" s="73">
        <v>177</v>
      </c>
      <c r="W309" s="73">
        <v>142</v>
      </c>
      <c r="X309" s="73">
        <v>35</v>
      </c>
      <c r="Y309" s="73">
        <v>7355</v>
      </c>
      <c r="Z309" s="73">
        <v>7355</v>
      </c>
      <c r="AA309" s="73">
        <v>0</v>
      </c>
      <c r="AB309" s="73">
        <v>0</v>
      </c>
      <c r="AC309" s="73">
        <v>0</v>
      </c>
      <c r="AD309" s="73">
        <v>5074.95</v>
      </c>
      <c r="AE309" s="73">
        <v>0</v>
      </c>
      <c r="AF309" s="73">
        <v>563</v>
      </c>
      <c r="AG309" s="73">
        <v>3678.71972840438</v>
      </c>
      <c r="AH309" s="73">
        <v>2</v>
      </c>
      <c r="AI309" s="73">
        <v>2231</v>
      </c>
      <c r="AJ309" s="73">
        <v>1</v>
      </c>
      <c r="AK309" s="73">
        <v>0</v>
      </c>
      <c r="AL309" s="73">
        <v>355</v>
      </c>
      <c r="AM309" s="73">
        <v>0</v>
      </c>
      <c r="AN309" s="73">
        <v>16</v>
      </c>
      <c r="AO309" s="73"/>
      <c r="AP309" s="73">
        <v>470</v>
      </c>
      <c r="AQ309" s="73">
        <v>2</v>
      </c>
      <c r="AR309" s="73">
        <v>277.05599999999998</v>
      </c>
      <c r="AS309" s="74">
        <v>31</v>
      </c>
      <c r="AT309" s="73">
        <v>35</v>
      </c>
      <c r="AU309" s="73">
        <v>6174.4</v>
      </c>
      <c r="AV309" s="73">
        <v>1562.62</v>
      </c>
      <c r="AW309" s="73">
        <v>106.475245119306</v>
      </c>
      <c r="AX309" s="73">
        <v>176</v>
      </c>
      <c r="AY309" s="73">
        <v>74.6666666666667</v>
      </c>
      <c r="AZ309" s="73">
        <v>50.6666666666667</v>
      </c>
      <c r="BA309" s="73">
        <v>602</v>
      </c>
      <c r="BB309" s="73">
        <v>200</v>
      </c>
      <c r="BC309" s="73">
        <v>2704.7897207761498</v>
      </c>
      <c r="BD309" s="73">
        <v>0.24199999999999999</v>
      </c>
      <c r="BE309" s="73">
        <v>13436</v>
      </c>
      <c r="BF309" s="73">
        <v>1753</v>
      </c>
      <c r="BG309" s="73">
        <v>618</v>
      </c>
      <c r="BH309" s="73">
        <v>370</v>
      </c>
      <c r="BI309" s="73">
        <v>447</v>
      </c>
      <c r="BJ309" s="73">
        <v>311</v>
      </c>
      <c r="BK309" s="73">
        <v>128.32161794697501</v>
      </c>
      <c r="BL309" s="73">
        <v>117.050917743032</v>
      </c>
      <c r="BM309" s="73">
        <v>52.009585316111497</v>
      </c>
      <c r="BN309" s="73">
        <v>332.81849999999997</v>
      </c>
      <c r="BO309" s="73">
        <v>303.5865</v>
      </c>
      <c r="BP309" s="73">
        <v>134.89349999999999</v>
      </c>
      <c r="BQ309" s="73">
        <v>64240</v>
      </c>
      <c r="BR309" s="73">
        <v>3552</v>
      </c>
      <c r="BS309" s="73">
        <v>0</v>
      </c>
      <c r="BT309" s="73">
        <v>1</v>
      </c>
      <c r="BU309" s="73">
        <v>142</v>
      </c>
      <c r="BV309" s="73">
        <v>35</v>
      </c>
      <c r="BW309" s="73">
        <v>0</v>
      </c>
      <c r="BX309" s="73">
        <v>0</v>
      </c>
      <c r="BY309" s="75">
        <v>3.9898000000000003E-5</v>
      </c>
      <c r="BZ309" s="75">
        <v>5.3606999999999997E-5</v>
      </c>
      <c r="CA309" s="72">
        <v>0</v>
      </c>
      <c r="CG309" s="76"/>
      <c r="CH309" s="77"/>
      <c r="CI309" s="78"/>
      <c r="CJ309" s="79"/>
      <c r="CO309" s="77"/>
    </row>
    <row r="310" spans="1:93" s="72" customFormat="1" x14ac:dyDescent="0.3">
      <c r="A310" s="72">
        <v>851</v>
      </c>
      <c r="B310" s="72">
        <v>10</v>
      </c>
      <c r="D310" s="72" t="s">
        <v>278</v>
      </c>
      <c r="E310" s="73">
        <v>24416</v>
      </c>
      <c r="F310" s="73">
        <v>468.3</v>
      </c>
      <c r="G310" s="73">
        <v>5311</v>
      </c>
      <c r="H310" s="73">
        <v>1619</v>
      </c>
      <c r="I310" s="73">
        <v>3481</v>
      </c>
      <c r="J310" s="73">
        <v>2419.6</v>
      </c>
      <c r="K310" s="73">
        <v>317.66666666666703</v>
      </c>
      <c r="L310" s="73">
        <v>1349.6666666666699</v>
      </c>
      <c r="M310" s="73">
        <v>3973</v>
      </c>
      <c r="N310" s="73">
        <v>11561</v>
      </c>
      <c r="O310" s="73">
        <v>22510</v>
      </c>
      <c r="P310" s="73">
        <v>5070</v>
      </c>
      <c r="Q310" s="73">
        <v>411.2</v>
      </c>
      <c r="R310" s="73">
        <v>14642</v>
      </c>
      <c r="S310" s="73">
        <v>15374.1</v>
      </c>
      <c r="T310" s="73">
        <v>1272</v>
      </c>
      <c r="U310" s="73">
        <v>0</v>
      </c>
      <c r="V310" s="73">
        <v>224</v>
      </c>
      <c r="W310" s="73">
        <v>146.06</v>
      </c>
      <c r="X310" s="73">
        <v>93.45</v>
      </c>
      <c r="Y310" s="73">
        <v>10614</v>
      </c>
      <c r="Z310" s="73">
        <v>11569.26</v>
      </c>
      <c r="AA310" s="73">
        <v>0</v>
      </c>
      <c r="AB310" s="73">
        <v>0</v>
      </c>
      <c r="AC310" s="73">
        <v>6200</v>
      </c>
      <c r="AD310" s="73">
        <v>7769.4480000000003</v>
      </c>
      <c r="AE310" s="73">
        <v>0</v>
      </c>
      <c r="AF310" s="73">
        <v>3623.55</v>
      </c>
      <c r="AG310" s="73">
        <v>6696.7561643835597</v>
      </c>
      <c r="AH310" s="73">
        <v>8.4</v>
      </c>
      <c r="AI310" s="73">
        <v>2533</v>
      </c>
      <c r="AJ310" s="73">
        <v>1</v>
      </c>
      <c r="AK310" s="73">
        <v>0</v>
      </c>
      <c r="AL310" s="73">
        <v>470</v>
      </c>
      <c r="AM310" s="73">
        <v>0</v>
      </c>
      <c r="AN310" s="73">
        <v>10</v>
      </c>
      <c r="AO310" s="73"/>
      <c r="AP310" s="73">
        <v>637</v>
      </c>
      <c r="AQ310" s="73">
        <v>8</v>
      </c>
      <c r="AR310" s="73">
        <v>441.27800000000002</v>
      </c>
      <c r="AS310" s="74">
        <v>65</v>
      </c>
      <c r="AT310" s="73">
        <v>67</v>
      </c>
      <c r="AU310" s="73">
        <v>7315.75</v>
      </c>
      <c r="AV310" s="73">
        <v>1570.8</v>
      </c>
      <c r="AW310" s="73">
        <v>152.70435579668799</v>
      </c>
      <c r="AX310" s="73">
        <v>224</v>
      </c>
      <c r="AY310" s="73">
        <v>97</v>
      </c>
      <c r="AZ310" s="73">
        <v>73</v>
      </c>
      <c r="BA310" s="73">
        <v>1032</v>
      </c>
      <c r="BB310" s="73">
        <v>201</v>
      </c>
      <c r="BC310" s="73">
        <v>4856.6146850802297</v>
      </c>
      <c r="BD310" s="73">
        <v>0.68899999999999995</v>
      </c>
      <c r="BE310" s="73">
        <v>19105</v>
      </c>
      <c r="BF310" s="73">
        <v>3087</v>
      </c>
      <c r="BG310" s="73">
        <v>605</v>
      </c>
      <c r="BH310" s="73">
        <v>575</v>
      </c>
      <c r="BI310" s="73">
        <v>550</v>
      </c>
      <c r="BJ310" s="73">
        <v>269</v>
      </c>
      <c r="BK310" s="73">
        <v>426.974825701903</v>
      </c>
      <c r="BL310" s="73">
        <v>248.47974373469</v>
      </c>
      <c r="BM310" s="73">
        <v>87.765781043904298</v>
      </c>
      <c r="BN310" s="73">
        <v>886.49090000000001</v>
      </c>
      <c r="BO310" s="73">
        <v>515.89700000000005</v>
      </c>
      <c r="BP310" s="73">
        <v>182.22049999999999</v>
      </c>
      <c r="BQ310" s="73">
        <v>11907</v>
      </c>
      <c r="BR310" s="73">
        <v>4163</v>
      </c>
      <c r="BS310" s="73">
        <v>0</v>
      </c>
      <c r="BT310" s="73">
        <v>4</v>
      </c>
      <c r="BU310" s="73">
        <v>134</v>
      </c>
      <c r="BV310" s="73">
        <v>89</v>
      </c>
      <c r="BW310" s="73">
        <v>8</v>
      </c>
      <c r="BX310" s="73">
        <v>1329</v>
      </c>
      <c r="BY310" s="75">
        <v>3.2956100000000002E-4</v>
      </c>
      <c r="BZ310" s="75">
        <v>1.27284E-4</v>
      </c>
      <c r="CA310" s="72">
        <v>747</v>
      </c>
      <c r="CG310" s="76"/>
      <c r="CH310" s="77"/>
      <c r="CI310" s="78"/>
      <c r="CJ310" s="79"/>
      <c r="CO310" s="77"/>
    </row>
    <row r="311" spans="1:93" s="72" customFormat="1" x14ac:dyDescent="0.3">
      <c r="A311" s="72">
        <v>855</v>
      </c>
      <c r="B311" s="72">
        <v>10</v>
      </c>
      <c r="D311" s="72" t="s">
        <v>289</v>
      </c>
      <c r="E311" s="73">
        <v>221232</v>
      </c>
      <c r="F311" s="73">
        <v>4446.5824199999997</v>
      </c>
      <c r="G311" s="73">
        <v>37596</v>
      </c>
      <c r="H311" s="73">
        <v>11803</v>
      </c>
      <c r="I311" s="73">
        <v>35378</v>
      </c>
      <c r="J311" s="73">
        <v>24741.4</v>
      </c>
      <c r="K311" s="73">
        <v>6660</v>
      </c>
      <c r="L311" s="73">
        <v>18157</v>
      </c>
      <c r="M311" s="73">
        <v>49860</v>
      </c>
      <c r="N311" s="73">
        <v>113273</v>
      </c>
      <c r="O311" s="73">
        <v>248120</v>
      </c>
      <c r="P311" s="73">
        <v>382610</v>
      </c>
      <c r="Q311" s="73">
        <v>8804.7999999999993</v>
      </c>
      <c r="R311" s="73">
        <v>12580</v>
      </c>
      <c r="S311" s="73">
        <v>12580</v>
      </c>
      <c r="T311" s="73">
        <v>268</v>
      </c>
      <c r="U311" s="73">
        <v>0</v>
      </c>
      <c r="V311" s="73">
        <v>1313</v>
      </c>
      <c r="W311" s="73">
        <v>1074</v>
      </c>
      <c r="X311" s="73">
        <v>239</v>
      </c>
      <c r="Y311" s="73">
        <v>106366</v>
      </c>
      <c r="Z311" s="73">
        <v>106366</v>
      </c>
      <c r="AA311" s="73">
        <v>0</v>
      </c>
      <c r="AB311" s="73">
        <v>0</v>
      </c>
      <c r="AC311" s="73">
        <v>0</v>
      </c>
      <c r="AD311" s="73">
        <v>297931.16600000003</v>
      </c>
      <c r="AE311" s="73">
        <v>0</v>
      </c>
      <c r="AF311" s="73">
        <v>2990</v>
      </c>
      <c r="AG311" s="73">
        <v>51485.342465753398</v>
      </c>
      <c r="AH311" s="73">
        <v>5</v>
      </c>
      <c r="AI311" s="73">
        <v>21919</v>
      </c>
      <c r="AJ311" s="73">
        <v>1</v>
      </c>
      <c r="AK311" s="73">
        <v>0</v>
      </c>
      <c r="AL311" s="73">
        <v>25164</v>
      </c>
      <c r="AM311" s="73">
        <v>0</v>
      </c>
      <c r="AN311" s="73">
        <v>366</v>
      </c>
      <c r="AO311" s="73"/>
      <c r="AP311" s="73">
        <v>8203</v>
      </c>
      <c r="AQ311" s="73">
        <v>5</v>
      </c>
      <c r="AR311" s="73">
        <v>6594.6719999999996</v>
      </c>
      <c r="AS311" s="74">
        <v>806</v>
      </c>
      <c r="AT311" s="73">
        <v>866</v>
      </c>
      <c r="AU311" s="73">
        <v>58018.04</v>
      </c>
      <c r="AV311" s="73">
        <v>13021</v>
      </c>
      <c r="AW311" s="73">
        <v>1668.2818413944999</v>
      </c>
      <c r="AX311" s="73">
        <v>3278</v>
      </c>
      <c r="AY311" s="73">
        <v>1969.6666666666699</v>
      </c>
      <c r="AZ311" s="73">
        <v>1807</v>
      </c>
      <c r="BA311" s="73">
        <v>11497</v>
      </c>
      <c r="BB311" s="73">
        <v>3104</v>
      </c>
      <c r="BC311" s="73">
        <v>35342.976410894298</v>
      </c>
      <c r="BD311" s="73">
        <v>18.056000000000001</v>
      </c>
      <c r="BE311" s="73">
        <v>183636</v>
      </c>
      <c r="BF311" s="73">
        <v>21704</v>
      </c>
      <c r="BG311" s="73">
        <v>4089</v>
      </c>
      <c r="BH311" s="73">
        <v>5690</v>
      </c>
      <c r="BI311" s="73">
        <v>4403</v>
      </c>
      <c r="BJ311" s="73">
        <v>2052</v>
      </c>
      <c r="BK311" s="73">
        <v>3213.45581294775</v>
      </c>
      <c r="BL311" s="73">
        <v>1876.43489272888</v>
      </c>
      <c r="BM311" s="73">
        <v>594.07644924129897</v>
      </c>
      <c r="BN311" s="73">
        <v>7321.95</v>
      </c>
      <c r="BO311" s="73">
        <v>4275.51</v>
      </c>
      <c r="BP311" s="73">
        <v>1353.62</v>
      </c>
      <c r="BQ311" s="73">
        <v>614190</v>
      </c>
      <c r="BR311" s="73">
        <v>39254</v>
      </c>
      <c r="BS311" s="73">
        <v>0</v>
      </c>
      <c r="BT311" s="73">
        <v>2</v>
      </c>
      <c r="BU311" s="73">
        <v>1074</v>
      </c>
      <c r="BV311" s="73">
        <v>239</v>
      </c>
      <c r="BW311" s="73">
        <v>10</v>
      </c>
      <c r="BX311" s="73">
        <v>16436</v>
      </c>
      <c r="BY311" s="75">
        <v>8.612115E-3</v>
      </c>
      <c r="BZ311" s="75">
        <v>1.1803869E-2</v>
      </c>
      <c r="CA311" s="72">
        <v>16436</v>
      </c>
      <c r="CG311" s="76"/>
      <c r="CH311" s="77"/>
      <c r="CI311" s="78"/>
      <c r="CJ311" s="79"/>
      <c r="CO311" s="77"/>
    </row>
    <row r="312" spans="1:93" s="72" customFormat="1" x14ac:dyDescent="0.3">
      <c r="A312" s="72">
        <v>856</v>
      </c>
      <c r="B312" s="72">
        <v>10</v>
      </c>
      <c r="D312" s="72" t="s">
        <v>294</v>
      </c>
      <c r="E312" s="73">
        <v>42119</v>
      </c>
      <c r="F312" s="73">
        <v>848.75</v>
      </c>
      <c r="G312" s="73">
        <v>9043</v>
      </c>
      <c r="H312" s="73">
        <v>2949</v>
      </c>
      <c r="I312" s="73">
        <v>5618</v>
      </c>
      <c r="J312" s="73">
        <v>3687.4</v>
      </c>
      <c r="K312" s="73">
        <v>614</v>
      </c>
      <c r="L312" s="73">
        <v>3082</v>
      </c>
      <c r="M312" s="73">
        <v>6431</v>
      </c>
      <c r="N312" s="73">
        <v>19264</v>
      </c>
      <c r="O312" s="73">
        <v>46610</v>
      </c>
      <c r="P312" s="73">
        <v>43900</v>
      </c>
      <c r="Q312" s="73">
        <v>2208</v>
      </c>
      <c r="R312" s="73">
        <v>6697</v>
      </c>
      <c r="S312" s="73">
        <v>6697</v>
      </c>
      <c r="T312" s="73">
        <v>56</v>
      </c>
      <c r="U312" s="73">
        <v>0</v>
      </c>
      <c r="V312" s="73">
        <v>401</v>
      </c>
      <c r="W312" s="73">
        <v>294</v>
      </c>
      <c r="X312" s="73">
        <v>107</v>
      </c>
      <c r="Y312" s="73">
        <v>19306</v>
      </c>
      <c r="Z312" s="73">
        <v>19306</v>
      </c>
      <c r="AA312" s="73">
        <v>0</v>
      </c>
      <c r="AB312" s="73">
        <v>0</v>
      </c>
      <c r="AC312" s="73">
        <v>0</v>
      </c>
      <c r="AD312" s="73">
        <v>26738.81</v>
      </c>
      <c r="AE312" s="73">
        <v>0</v>
      </c>
      <c r="AF312" s="73">
        <v>631</v>
      </c>
      <c r="AG312" s="73">
        <v>3935.5973641344599</v>
      </c>
      <c r="AH312" s="73">
        <v>8</v>
      </c>
      <c r="AI312" s="73">
        <v>5068</v>
      </c>
      <c r="AJ312" s="73">
        <v>1</v>
      </c>
      <c r="AK312" s="73">
        <v>0</v>
      </c>
      <c r="AL312" s="73">
        <v>2270</v>
      </c>
      <c r="AM312" s="73">
        <v>0</v>
      </c>
      <c r="AN312" s="73">
        <v>69</v>
      </c>
      <c r="AO312" s="73"/>
      <c r="AP312" s="73">
        <v>1373</v>
      </c>
      <c r="AQ312" s="73">
        <v>8</v>
      </c>
      <c r="AR312" s="73">
        <v>887.22299999999996</v>
      </c>
      <c r="AS312" s="74">
        <v>146</v>
      </c>
      <c r="AT312" s="73">
        <v>133</v>
      </c>
      <c r="AU312" s="73">
        <v>12732.32</v>
      </c>
      <c r="AV312" s="73">
        <v>2957.46</v>
      </c>
      <c r="AW312" s="73">
        <v>334.182581683168</v>
      </c>
      <c r="AX312" s="73">
        <v>543</v>
      </c>
      <c r="AY312" s="73">
        <v>196.666666666667</v>
      </c>
      <c r="AZ312" s="73">
        <v>166.666666666667</v>
      </c>
      <c r="BA312" s="73">
        <v>2468</v>
      </c>
      <c r="BB312" s="73">
        <v>595</v>
      </c>
      <c r="BC312" s="73">
        <v>7011.2580546646896</v>
      </c>
      <c r="BD312" s="73">
        <v>1.2070000000000001</v>
      </c>
      <c r="BE312" s="73">
        <v>33076</v>
      </c>
      <c r="BF312" s="73">
        <v>5136</v>
      </c>
      <c r="BG312" s="73">
        <v>958</v>
      </c>
      <c r="BH312" s="73">
        <v>1085</v>
      </c>
      <c r="BI312" s="73">
        <v>1014</v>
      </c>
      <c r="BJ312" s="73">
        <v>445</v>
      </c>
      <c r="BK312" s="73">
        <v>599.73251838806596</v>
      </c>
      <c r="BL312" s="73">
        <v>374.54632756656002</v>
      </c>
      <c r="BM312" s="73">
        <v>118.991515591008</v>
      </c>
      <c r="BN312" s="73">
        <v>1398.242</v>
      </c>
      <c r="BO312" s="73">
        <v>873.23329999999999</v>
      </c>
      <c r="BP312" s="73">
        <v>277.42189999999999</v>
      </c>
      <c r="BQ312" s="73">
        <v>29838</v>
      </c>
      <c r="BR312" s="73">
        <v>7993</v>
      </c>
      <c r="BS312" s="73">
        <v>0</v>
      </c>
      <c r="BT312" s="73">
        <v>2</v>
      </c>
      <c r="BU312" s="73">
        <v>294</v>
      </c>
      <c r="BV312" s="73">
        <v>107</v>
      </c>
      <c r="BW312" s="73">
        <v>0</v>
      </c>
      <c r="BX312" s="73">
        <v>550</v>
      </c>
      <c r="BY312" s="75">
        <v>1.9106799999999999E-4</v>
      </c>
      <c r="BZ312" s="75">
        <v>3.5193300000000002E-4</v>
      </c>
      <c r="CA312" s="72">
        <v>0</v>
      </c>
      <c r="CG312" s="76"/>
      <c r="CH312" s="77"/>
      <c r="CI312" s="78"/>
      <c r="CJ312" s="79"/>
      <c r="CO312" s="77"/>
    </row>
    <row r="313" spans="1:93" s="72" customFormat="1" x14ac:dyDescent="0.3">
      <c r="A313" s="72">
        <v>858</v>
      </c>
      <c r="B313" s="72">
        <v>10</v>
      </c>
      <c r="D313" s="72" t="s">
        <v>302</v>
      </c>
      <c r="E313" s="73">
        <v>31193</v>
      </c>
      <c r="F313" s="73">
        <v>464.1</v>
      </c>
      <c r="G313" s="73">
        <v>7949</v>
      </c>
      <c r="H313" s="73">
        <v>2749</v>
      </c>
      <c r="I313" s="73">
        <v>4607</v>
      </c>
      <c r="J313" s="73">
        <v>3112.9</v>
      </c>
      <c r="K313" s="73">
        <v>502.33333333333297</v>
      </c>
      <c r="L313" s="73">
        <v>1905.3333333333301</v>
      </c>
      <c r="M313" s="73">
        <v>5036</v>
      </c>
      <c r="N313" s="73">
        <v>14849</v>
      </c>
      <c r="O313" s="73">
        <v>31840</v>
      </c>
      <c r="P313" s="73">
        <v>22680</v>
      </c>
      <c r="Q313" s="73">
        <v>1914.4</v>
      </c>
      <c r="R313" s="73">
        <v>5496</v>
      </c>
      <c r="S313" s="73">
        <v>5496</v>
      </c>
      <c r="T313" s="73">
        <v>154</v>
      </c>
      <c r="U313" s="73">
        <v>0</v>
      </c>
      <c r="V313" s="73">
        <v>236</v>
      </c>
      <c r="W313" s="73">
        <v>183</v>
      </c>
      <c r="X313" s="73">
        <v>52</v>
      </c>
      <c r="Y313" s="73">
        <v>14941</v>
      </c>
      <c r="Z313" s="73">
        <v>14941</v>
      </c>
      <c r="AA313" s="73">
        <v>0</v>
      </c>
      <c r="AB313" s="73">
        <v>0</v>
      </c>
      <c r="AC313" s="73">
        <v>0</v>
      </c>
      <c r="AD313" s="73">
        <v>22142.562000000002</v>
      </c>
      <c r="AE313" s="73">
        <v>0</v>
      </c>
      <c r="AF313" s="73">
        <v>1307</v>
      </c>
      <c r="AG313" s="73">
        <v>7215.7966371681396</v>
      </c>
      <c r="AH313" s="73">
        <v>3</v>
      </c>
      <c r="AI313" s="73">
        <v>3536</v>
      </c>
      <c r="AJ313" s="73">
        <v>1</v>
      </c>
      <c r="AK313" s="73">
        <v>0</v>
      </c>
      <c r="AL313" s="73">
        <v>630</v>
      </c>
      <c r="AM313" s="73">
        <v>0</v>
      </c>
      <c r="AN313" s="73">
        <v>48</v>
      </c>
      <c r="AO313" s="73"/>
      <c r="AP313" s="73">
        <v>1003</v>
      </c>
      <c r="AQ313" s="73">
        <v>3</v>
      </c>
      <c r="AR313" s="73">
        <v>583.98400000000004</v>
      </c>
      <c r="AS313" s="74">
        <v>86</v>
      </c>
      <c r="AT313" s="73">
        <v>43</v>
      </c>
      <c r="AU313" s="73">
        <v>9710.31</v>
      </c>
      <c r="AV313" s="73">
        <v>2010</v>
      </c>
      <c r="AW313" s="73">
        <v>184.67548447621201</v>
      </c>
      <c r="AX313" s="73">
        <v>371</v>
      </c>
      <c r="AY313" s="73">
        <v>129.666666666667</v>
      </c>
      <c r="AZ313" s="73">
        <v>135.666666666667</v>
      </c>
      <c r="BA313" s="73">
        <v>1403</v>
      </c>
      <c r="BB313" s="73">
        <v>306</v>
      </c>
      <c r="BC313" s="73">
        <v>6239.4073244904603</v>
      </c>
      <c r="BD313" s="73">
        <v>0.999</v>
      </c>
      <c r="BE313" s="73">
        <v>23244</v>
      </c>
      <c r="BF313" s="73">
        <v>4254</v>
      </c>
      <c r="BG313" s="73">
        <v>946</v>
      </c>
      <c r="BH313" s="73">
        <v>872</v>
      </c>
      <c r="BI313" s="73">
        <v>856</v>
      </c>
      <c r="BJ313" s="73">
        <v>466</v>
      </c>
      <c r="BK313" s="73">
        <v>542.11671240211501</v>
      </c>
      <c r="BL313" s="73">
        <v>382.52355264038499</v>
      </c>
      <c r="BM313" s="73">
        <v>137.508466635433</v>
      </c>
      <c r="BN313" s="73">
        <v>1178.9662000000001</v>
      </c>
      <c r="BO313" s="73">
        <v>831.89160000000004</v>
      </c>
      <c r="BP313" s="73">
        <v>299.04599999999999</v>
      </c>
      <c r="BQ313" s="73">
        <v>15347</v>
      </c>
      <c r="BR313" s="73">
        <v>5168</v>
      </c>
      <c r="BS313" s="73">
        <v>0</v>
      </c>
      <c r="BT313" s="73">
        <v>1</v>
      </c>
      <c r="BU313" s="73">
        <v>183</v>
      </c>
      <c r="BV313" s="73">
        <v>52</v>
      </c>
      <c r="BW313" s="73">
        <v>0</v>
      </c>
      <c r="BX313" s="73">
        <v>1372</v>
      </c>
      <c r="BY313" s="75">
        <v>3.6847799999999999E-4</v>
      </c>
      <c r="BZ313" s="75">
        <v>5.0010799999999998E-4</v>
      </c>
      <c r="CA313" s="72">
        <v>0</v>
      </c>
      <c r="CG313" s="76"/>
      <c r="CH313" s="77"/>
      <c r="CI313" s="78"/>
      <c r="CJ313" s="79"/>
      <c r="CO313" s="77"/>
    </row>
    <row r="314" spans="1:93" s="72" customFormat="1" x14ac:dyDescent="0.3">
      <c r="A314" s="72">
        <v>861</v>
      </c>
      <c r="B314" s="72">
        <v>10</v>
      </c>
      <c r="D314" s="72" t="s">
        <v>306</v>
      </c>
      <c r="E314" s="73">
        <v>45466</v>
      </c>
      <c r="F314" s="73">
        <v>990.5</v>
      </c>
      <c r="G314" s="73">
        <v>9844</v>
      </c>
      <c r="H314" s="73">
        <v>3258</v>
      </c>
      <c r="I314" s="73">
        <v>5212</v>
      </c>
      <c r="J314" s="73">
        <v>3175.2</v>
      </c>
      <c r="K314" s="73">
        <v>487.66666666666703</v>
      </c>
      <c r="L314" s="73">
        <v>2759.6666666666702</v>
      </c>
      <c r="M314" s="73">
        <v>6420</v>
      </c>
      <c r="N314" s="73">
        <v>20724</v>
      </c>
      <c r="O314" s="73">
        <v>46120</v>
      </c>
      <c r="P314" s="73">
        <v>34930</v>
      </c>
      <c r="Q314" s="73">
        <v>1160.8</v>
      </c>
      <c r="R314" s="73">
        <v>3168</v>
      </c>
      <c r="S314" s="73">
        <v>3168</v>
      </c>
      <c r="T314" s="73">
        <v>21</v>
      </c>
      <c r="U314" s="73">
        <v>0</v>
      </c>
      <c r="V314" s="73">
        <v>306</v>
      </c>
      <c r="W314" s="73">
        <v>270</v>
      </c>
      <c r="X314" s="73">
        <v>36</v>
      </c>
      <c r="Y314" s="73">
        <v>20368</v>
      </c>
      <c r="Z314" s="73">
        <v>20368</v>
      </c>
      <c r="AA314" s="73">
        <v>0</v>
      </c>
      <c r="AB314" s="73">
        <v>0</v>
      </c>
      <c r="AC314" s="73">
        <v>0</v>
      </c>
      <c r="AD314" s="73">
        <v>34279.343999999997</v>
      </c>
      <c r="AE314" s="73">
        <v>0</v>
      </c>
      <c r="AF314" s="73">
        <v>267</v>
      </c>
      <c r="AG314" s="73">
        <v>3806.6547507055502</v>
      </c>
      <c r="AH314" s="73">
        <v>2</v>
      </c>
      <c r="AI314" s="73">
        <v>4543</v>
      </c>
      <c r="AJ314" s="73">
        <v>1</v>
      </c>
      <c r="AK314" s="73">
        <v>0</v>
      </c>
      <c r="AL314" s="73">
        <v>1310</v>
      </c>
      <c r="AM314" s="73">
        <v>0</v>
      </c>
      <c r="AN314" s="73">
        <v>49</v>
      </c>
      <c r="AO314" s="73"/>
      <c r="AP314" s="73">
        <v>1353</v>
      </c>
      <c r="AQ314" s="73">
        <v>2</v>
      </c>
      <c r="AR314" s="73">
        <v>797.96600000000001</v>
      </c>
      <c r="AS314" s="74">
        <v>77</v>
      </c>
      <c r="AT314" s="73">
        <v>89</v>
      </c>
      <c r="AU314" s="73">
        <v>14613.87</v>
      </c>
      <c r="AV314" s="73">
        <v>3595.25</v>
      </c>
      <c r="AW314" s="73">
        <v>303.05370803949199</v>
      </c>
      <c r="AX314" s="73">
        <v>461</v>
      </c>
      <c r="AY314" s="73">
        <v>139</v>
      </c>
      <c r="AZ314" s="73">
        <v>105</v>
      </c>
      <c r="BA314" s="73">
        <v>2272</v>
      </c>
      <c r="BB314" s="73">
        <v>766</v>
      </c>
      <c r="BC314" s="73">
        <v>7683.3598817742704</v>
      </c>
      <c r="BD314" s="73">
        <v>0.38900000000000001</v>
      </c>
      <c r="BE314" s="73">
        <v>35622</v>
      </c>
      <c r="BF314" s="73">
        <v>5467</v>
      </c>
      <c r="BG314" s="73">
        <v>1119</v>
      </c>
      <c r="BH314" s="73">
        <v>1116</v>
      </c>
      <c r="BI314" s="73">
        <v>999</v>
      </c>
      <c r="BJ314" s="73">
        <v>602</v>
      </c>
      <c r="BK314" s="73">
        <v>510.38908091123301</v>
      </c>
      <c r="BL314" s="73">
        <v>344.05274941084099</v>
      </c>
      <c r="BM314" s="73">
        <v>133.443205027494</v>
      </c>
      <c r="BN314" s="73">
        <v>1276.8599999999999</v>
      </c>
      <c r="BO314" s="73">
        <v>860.73</v>
      </c>
      <c r="BP314" s="73">
        <v>333.84</v>
      </c>
      <c r="BQ314" s="73">
        <v>152737</v>
      </c>
      <c r="BR314" s="73">
        <v>8489</v>
      </c>
      <c r="BS314" s="73">
        <v>0</v>
      </c>
      <c r="BT314" s="73">
        <v>1</v>
      </c>
      <c r="BU314" s="73">
        <v>270</v>
      </c>
      <c r="BV314" s="73">
        <v>36</v>
      </c>
      <c r="BW314" s="73">
        <v>0</v>
      </c>
      <c r="BX314" s="73">
        <v>0</v>
      </c>
      <c r="BY314" s="75">
        <v>1.8201799999999999E-4</v>
      </c>
      <c r="BZ314" s="75">
        <v>3.8190400000000002E-4</v>
      </c>
      <c r="CA314" s="72">
        <v>0</v>
      </c>
      <c r="CG314" s="76"/>
      <c r="CH314" s="77"/>
      <c r="CI314" s="78"/>
      <c r="CJ314" s="79"/>
      <c r="CO314" s="77"/>
    </row>
    <row r="315" spans="1:93" s="72" customFormat="1" x14ac:dyDescent="0.3">
      <c r="A315" s="72">
        <v>865</v>
      </c>
      <c r="B315" s="72">
        <v>10</v>
      </c>
      <c r="D315" s="72" t="s">
        <v>317</v>
      </c>
      <c r="E315" s="73">
        <v>31424</v>
      </c>
      <c r="F315" s="73">
        <v>559.38603000000001</v>
      </c>
      <c r="G315" s="73">
        <v>6735</v>
      </c>
      <c r="H315" s="73">
        <v>2069</v>
      </c>
      <c r="I315" s="73">
        <v>3661</v>
      </c>
      <c r="J315" s="73">
        <v>2224.8000000000002</v>
      </c>
      <c r="K315" s="73">
        <v>256</v>
      </c>
      <c r="L315" s="73">
        <v>1888</v>
      </c>
      <c r="M315" s="73">
        <v>4344</v>
      </c>
      <c r="N315" s="73">
        <v>14519</v>
      </c>
      <c r="O315" s="73">
        <v>28620</v>
      </c>
      <c r="P315" s="73">
        <v>13940</v>
      </c>
      <c r="Q315" s="73">
        <v>1767.2</v>
      </c>
      <c r="R315" s="73">
        <v>5993</v>
      </c>
      <c r="S315" s="73">
        <v>5993</v>
      </c>
      <c r="T315" s="73">
        <v>118</v>
      </c>
      <c r="U315" s="73">
        <v>0</v>
      </c>
      <c r="V315" s="73">
        <v>207</v>
      </c>
      <c r="W315" s="73">
        <v>170</v>
      </c>
      <c r="X315" s="73">
        <v>38</v>
      </c>
      <c r="Y315" s="73">
        <v>14362</v>
      </c>
      <c r="Z315" s="73">
        <v>14362</v>
      </c>
      <c r="AA315" s="73">
        <v>0</v>
      </c>
      <c r="AB315" s="73">
        <v>0</v>
      </c>
      <c r="AC315" s="73">
        <v>0</v>
      </c>
      <c r="AD315" s="73">
        <v>16703.006000000001</v>
      </c>
      <c r="AE315" s="73">
        <v>0</v>
      </c>
      <c r="AF315" s="73">
        <v>1305</v>
      </c>
      <c r="AG315" s="73">
        <v>6710.5743740795297</v>
      </c>
      <c r="AH315" s="73">
        <v>5</v>
      </c>
      <c r="AI315" s="73">
        <v>4358</v>
      </c>
      <c r="AJ315" s="73">
        <v>1</v>
      </c>
      <c r="AK315" s="73">
        <v>0</v>
      </c>
      <c r="AL315" s="73">
        <v>721</v>
      </c>
      <c r="AM315" s="73">
        <v>0</v>
      </c>
      <c r="AN315" s="73">
        <v>82</v>
      </c>
      <c r="AO315" s="73"/>
      <c r="AP315" s="73">
        <v>910</v>
      </c>
      <c r="AQ315" s="73">
        <v>5</v>
      </c>
      <c r="AR315" s="73">
        <v>475.08</v>
      </c>
      <c r="AS315" s="74">
        <v>55</v>
      </c>
      <c r="AT315" s="73">
        <v>51</v>
      </c>
      <c r="AU315" s="73">
        <v>10884.68</v>
      </c>
      <c r="AV315" s="73">
        <v>2994.52</v>
      </c>
      <c r="AW315" s="73">
        <v>134.67131513647601</v>
      </c>
      <c r="AX315" s="73">
        <v>352</v>
      </c>
      <c r="AY315" s="73">
        <v>65</v>
      </c>
      <c r="AZ315" s="73">
        <v>57</v>
      </c>
      <c r="BA315" s="73">
        <v>1632</v>
      </c>
      <c r="BB315" s="73">
        <v>596</v>
      </c>
      <c r="BC315" s="73">
        <v>4634.5011935132397</v>
      </c>
      <c r="BD315" s="73">
        <v>0.155</v>
      </c>
      <c r="BE315" s="73">
        <v>24688</v>
      </c>
      <c r="BF315" s="73">
        <v>3787</v>
      </c>
      <c r="BG315" s="73">
        <v>879</v>
      </c>
      <c r="BH315" s="73">
        <v>832</v>
      </c>
      <c r="BI315" s="73">
        <v>714</v>
      </c>
      <c r="BJ315" s="73">
        <v>404</v>
      </c>
      <c r="BK315" s="73">
        <v>355.51566634173503</v>
      </c>
      <c r="BL315" s="73">
        <v>212.225038295502</v>
      </c>
      <c r="BM315" s="73">
        <v>87.058738337278896</v>
      </c>
      <c r="BN315" s="73">
        <v>679.32</v>
      </c>
      <c r="BO315" s="73">
        <v>405.52</v>
      </c>
      <c r="BP315" s="73">
        <v>166.352</v>
      </c>
      <c r="BQ315" s="73">
        <v>243402</v>
      </c>
      <c r="BR315" s="73">
        <v>6420</v>
      </c>
      <c r="BS315" s="73">
        <v>0</v>
      </c>
      <c r="BT315" s="73">
        <v>2</v>
      </c>
      <c r="BU315" s="73">
        <v>170</v>
      </c>
      <c r="BV315" s="73">
        <v>38</v>
      </c>
      <c r="BW315" s="73">
        <v>0</v>
      </c>
      <c r="BX315" s="73">
        <v>1311</v>
      </c>
      <c r="BY315" s="75">
        <v>3.8613100000000001E-4</v>
      </c>
      <c r="BZ315" s="75">
        <v>2.15088E-4</v>
      </c>
      <c r="CA315" s="72">
        <v>0</v>
      </c>
      <c r="CG315" s="76"/>
      <c r="CH315" s="77"/>
      <c r="CI315" s="78"/>
      <c r="CJ315" s="79"/>
      <c r="CO315" s="77"/>
    </row>
    <row r="316" spans="1:93" s="72" customFormat="1" x14ac:dyDescent="0.3">
      <c r="A316" s="72">
        <v>866</v>
      </c>
      <c r="B316" s="72">
        <v>10</v>
      </c>
      <c r="D316" s="72" t="s">
        <v>319</v>
      </c>
      <c r="E316" s="73">
        <v>17456</v>
      </c>
      <c r="F316" s="73">
        <v>159.94999999999999</v>
      </c>
      <c r="G316" s="73">
        <v>4179</v>
      </c>
      <c r="H316" s="73">
        <v>1462</v>
      </c>
      <c r="I316" s="73">
        <v>1765</v>
      </c>
      <c r="J316" s="73">
        <v>979.1</v>
      </c>
      <c r="K316" s="73">
        <v>180</v>
      </c>
      <c r="L316" s="73">
        <v>711</v>
      </c>
      <c r="M316" s="73">
        <v>2322</v>
      </c>
      <c r="N316" s="73">
        <v>7655</v>
      </c>
      <c r="O316" s="73">
        <v>14220</v>
      </c>
      <c r="P316" s="73">
        <v>4300</v>
      </c>
      <c r="Q316" s="73">
        <v>0</v>
      </c>
      <c r="R316" s="73">
        <v>2241</v>
      </c>
      <c r="S316" s="73">
        <v>2241</v>
      </c>
      <c r="T316" s="73">
        <v>25</v>
      </c>
      <c r="U316" s="73">
        <v>0</v>
      </c>
      <c r="V316" s="73">
        <v>106</v>
      </c>
      <c r="W316" s="73">
        <v>95</v>
      </c>
      <c r="X316" s="73">
        <v>11</v>
      </c>
      <c r="Y316" s="73">
        <v>7859</v>
      </c>
      <c r="Z316" s="73">
        <v>7859</v>
      </c>
      <c r="AA316" s="73">
        <v>0</v>
      </c>
      <c r="AB316" s="73">
        <v>0</v>
      </c>
      <c r="AC316" s="73">
        <v>0</v>
      </c>
      <c r="AD316" s="73">
        <v>6766.5990000000002</v>
      </c>
      <c r="AE316" s="73">
        <v>0</v>
      </c>
      <c r="AF316" s="73">
        <v>358</v>
      </c>
      <c r="AG316" s="73">
        <v>2757.8323036187098</v>
      </c>
      <c r="AH316" s="73">
        <v>1</v>
      </c>
      <c r="AI316" s="73">
        <v>2148</v>
      </c>
      <c r="AJ316" s="73">
        <v>1</v>
      </c>
      <c r="AK316" s="73">
        <v>0</v>
      </c>
      <c r="AL316" s="73">
        <v>460</v>
      </c>
      <c r="AM316" s="73">
        <v>0</v>
      </c>
      <c r="AN316" s="73">
        <v>19</v>
      </c>
      <c r="AO316" s="73"/>
      <c r="AP316" s="73">
        <v>502</v>
      </c>
      <c r="AQ316" s="73">
        <v>1</v>
      </c>
      <c r="AR316" s="73">
        <v>282.02999999999997</v>
      </c>
      <c r="AS316" s="74">
        <v>18</v>
      </c>
      <c r="AT316" s="73">
        <v>14</v>
      </c>
      <c r="AU316" s="73">
        <v>6972.68</v>
      </c>
      <c r="AV316" s="73">
        <v>1733.04</v>
      </c>
      <c r="AW316" s="73">
        <v>118.91124547429401</v>
      </c>
      <c r="AX316" s="73">
        <v>200</v>
      </c>
      <c r="AY316" s="73">
        <v>60.3333333333333</v>
      </c>
      <c r="AZ316" s="73">
        <v>42.6666666666667</v>
      </c>
      <c r="BA316" s="73">
        <v>531</v>
      </c>
      <c r="BB316" s="73">
        <v>96</v>
      </c>
      <c r="BC316" s="73">
        <v>2616.6895204963198</v>
      </c>
      <c r="BD316" s="73">
        <v>0.192</v>
      </c>
      <c r="BE316" s="73">
        <v>13277</v>
      </c>
      <c r="BF316" s="73">
        <v>2138</v>
      </c>
      <c r="BG316" s="73">
        <v>579</v>
      </c>
      <c r="BH316" s="73">
        <v>412</v>
      </c>
      <c r="BI316" s="73">
        <v>483</v>
      </c>
      <c r="BJ316" s="73">
        <v>296</v>
      </c>
      <c r="BK316" s="73">
        <v>163.82701361496399</v>
      </c>
      <c r="BL316" s="73">
        <v>122.71453111082801</v>
      </c>
      <c r="BM316" s="73">
        <v>53.944560376638201</v>
      </c>
      <c r="BN316" s="73">
        <v>342.952</v>
      </c>
      <c r="BO316" s="73">
        <v>256.88799999999998</v>
      </c>
      <c r="BP316" s="73">
        <v>112.9264</v>
      </c>
      <c r="BQ316" s="73">
        <v>0</v>
      </c>
      <c r="BR316" s="73">
        <v>3570</v>
      </c>
      <c r="BS316" s="73">
        <v>0</v>
      </c>
      <c r="BT316" s="73">
        <v>1</v>
      </c>
      <c r="BU316" s="73">
        <v>95</v>
      </c>
      <c r="BV316" s="73">
        <v>11</v>
      </c>
      <c r="BW316" s="73">
        <v>0</v>
      </c>
      <c r="BX316" s="73">
        <v>559</v>
      </c>
      <c r="BY316" s="75">
        <v>1.1101E-4</v>
      </c>
      <c r="BZ316" s="75">
        <v>9.2660999999999999E-5</v>
      </c>
      <c r="CA316" s="72">
        <v>0</v>
      </c>
      <c r="CG316" s="76"/>
      <c r="CH316" s="77"/>
      <c r="CI316" s="78"/>
      <c r="CJ316" s="79"/>
      <c r="CO316" s="77"/>
    </row>
    <row r="317" spans="1:93" s="72" customFormat="1" x14ac:dyDescent="0.3">
      <c r="A317" s="72">
        <v>867</v>
      </c>
      <c r="B317" s="72">
        <v>10</v>
      </c>
      <c r="D317" s="72" t="s">
        <v>320</v>
      </c>
      <c r="E317" s="73">
        <v>48637</v>
      </c>
      <c r="F317" s="73">
        <v>1178.0999999999999</v>
      </c>
      <c r="G317" s="73">
        <v>10399</v>
      </c>
      <c r="H317" s="73">
        <v>3412</v>
      </c>
      <c r="I317" s="73">
        <v>7002</v>
      </c>
      <c r="J317" s="73">
        <v>4795.6000000000004</v>
      </c>
      <c r="K317" s="73">
        <v>668.33333333333303</v>
      </c>
      <c r="L317" s="73">
        <v>3027.3333333333298</v>
      </c>
      <c r="M317" s="73">
        <v>7350</v>
      </c>
      <c r="N317" s="73">
        <v>22341</v>
      </c>
      <c r="O317" s="73">
        <v>51440</v>
      </c>
      <c r="P317" s="73">
        <v>39750</v>
      </c>
      <c r="Q317" s="73">
        <v>3060.8</v>
      </c>
      <c r="R317" s="73">
        <v>6449</v>
      </c>
      <c r="S317" s="73">
        <v>6449</v>
      </c>
      <c r="T317" s="73">
        <v>316</v>
      </c>
      <c r="U317" s="73">
        <v>0</v>
      </c>
      <c r="V317" s="73">
        <v>449</v>
      </c>
      <c r="W317" s="73">
        <v>342</v>
      </c>
      <c r="X317" s="73">
        <v>106</v>
      </c>
      <c r="Y317" s="73">
        <v>22064</v>
      </c>
      <c r="Z317" s="73">
        <v>22064</v>
      </c>
      <c r="AA317" s="73">
        <v>0</v>
      </c>
      <c r="AB317" s="73">
        <v>0</v>
      </c>
      <c r="AC317" s="73">
        <v>0</v>
      </c>
      <c r="AD317" s="73">
        <v>28947.968000000001</v>
      </c>
      <c r="AE317" s="73">
        <v>0</v>
      </c>
      <c r="AF317" s="73">
        <v>2211</v>
      </c>
      <c r="AG317" s="73">
        <v>15895.9951219512</v>
      </c>
      <c r="AH317" s="73">
        <v>3</v>
      </c>
      <c r="AI317" s="73">
        <v>5805</v>
      </c>
      <c r="AJ317" s="73">
        <v>1</v>
      </c>
      <c r="AK317" s="73">
        <v>0</v>
      </c>
      <c r="AL317" s="73">
        <v>2940</v>
      </c>
      <c r="AM317" s="73">
        <v>0</v>
      </c>
      <c r="AN317" s="73">
        <v>101</v>
      </c>
      <c r="AO317" s="73"/>
      <c r="AP317" s="73">
        <v>1545</v>
      </c>
      <c r="AQ317" s="73">
        <v>3</v>
      </c>
      <c r="AR317" s="73">
        <v>955.16600000000005</v>
      </c>
      <c r="AS317" s="74">
        <v>193</v>
      </c>
      <c r="AT317" s="73">
        <v>134</v>
      </c>
      <c r="AU317" s="73">
        <v>14403.84</v>
      </c>
      <c r="AV317" s="73">
        <v>3331.84</v>
      </c>
      <c r="AW317" s="73">
        <v>354.83850221387399</v>
      </c>
      <c r="AX317" s="73">
        <v>586</v>
      </c>
      <c r="AY317" s="73">
        <v>200.333333333333</v>
      </c>
      <c r="AZ317" s="73">
        <v>177</v>
      </c>
      <c r="BA317" s="73">
        <v>2359</v>
      </c>
      <c r="BB317" s="73">
        <v>500</v>
      </c>
      <c r="BC317" s="73">
        <v>9271.8818283582095</v>
      </c>
      <c r="BD317" s="73">
        <v>1.254</v>
      </c>
      <c r="BE317" s="73">
        <v>38238</v>
      </c>
      <c r="BF317" s="73">
        <v>5947</v>
      </c>
      <c r="BG317" s="73">
        <v>1040</v>
      </c>
      <c r="BH317" s="73">
        <v>1231</v>
      </c>
      <c r="BI317" s="73">
        <v>1129</v>
      </c>
      <c r="BJ317" s="73">
        <v>502</v>
      </c>
      <c r="BK317" s="73">
        <v>789.63083756345202</v>
      </c>
      <c r="BL317" s="73">
        <v>494.252828136331</v>
      </c>
      <c r="BM317" s="73">
        <v>149.31912617839001</v>
      </c>
      <c r="BN317" s="73">
        <v>1704.6035999999999</v>
      </c>
      <c r="BO317" s="73">
        <v>1066.9608000000001</v>
      </c>
      <c r="BP317" s="73">
        <v>322.34039999999999</v>
      </c>
      <c r="BQ317" s="73">
        <v>24872</v>
      </c>
      <c r="BR317" s="73">
        <v>9011</v>
      </c>
      <c r="BS317" s="73">
        <v>0</v>
      </c>
      <c r="BT317" s="73">
        <v>2</v>
      </c>
      <c r="BU317" s="73">
        <v>342</v>
      </c>
      <c r="BV317" s="73">
        <v>106</v>
      </c>
      <c r="BW317" s="73">
        <v>0</v>
      </c>
      <c r="BX317" s="73">
        <v>1316</v>
      </c>
      <c r="BY317" s="75">
        <v>6.2302500000000003E-4</v>
      </c>
      <c r="BZ317" s="75">
        <v>6.6022499999999996E-4</v>
      </c>
      <c r="CA317" s="72">
        <v>0</v>
      </c>
      <c r="CG317" s="76"/>
      <c r="CH317" s="77"/>
      <c r="CI317" s="78"/>
      <c r="CJ317" s="79"/>
      <c r="CO317" s="77"/>
    </row>
    <row r="318" spans="1:93" s="72" customFormat="1" x14ac:dyDescent="0.3">
      <c r="A318" s="72">
        <v>873</v>
      </c>
      <c r="B318" s="72">
        <v>10</v>
      </c>
      <c r="D318" s="72" t="s">
        <v>341</v>
      </c>
      <c r="E318" s="73">
        <v>21876</v>
      </c>
      <c r="F318" s="73">
        <v>434.35</v>
      </c>
      <c r="G318" s="73">
        <v>5332</v>
      </c>
      <c r="H318" s="73">
        <v>1836</v>
      </c>
      <c r="I318" s="73">
        <v>2678</v>
      </c>
      <c r="J318" s="73">
        <v>1627.9</v>
      </c>
      <c r="K318" s="73">
        <v>256.66666666666703</v>
      </c>
      <c r="L318" s="73">
        <v>1115.6666666666699</v>
      </c>
      <c r="M318" s="73">
        <v>2782</v>
      </c>
      <c r="N318" s="73">
        <v>9941</v>
      </c>
      <c r="O318" s="73">
        <v>20030</v>
      </c>
      <c r="P318" s="73">
        <v>5710</v>
      </c>
      <c r="Q318" s="73">
        <v>461.6</v>
      </c>
      <c r="R318" s="73">
        <v>9142</v>
      </c>
      <c r="S318" s="73">
        <v>9690.52</v>
      </c>
      <c r="T318" s="73">
        <v>55</v>
      </c>
      <c r="U318" s="73">
        <v>0</v>
      </c>
      <c r="V318" s="73">
        <v>219</v>
      </c>
      <c r="W318" s="73">
        <v>157</v>
      </c>
      <c r="X318" s="73">
        <v>66.34</v>
      </c>
      <c r="Y318" s="73">
        <v>10501</v>
      </c>
      <c r="Z318" s="73">
        <v>10501</v>
      </c>
      <c r="AA318" s="73">
        <v>0</v>
      </c>
      <c r="AB318" s="73">
        <v>0</v>
      </c>
      <c r="AC318" s="73">
        <v>0</v>
      </c>
      <c r="AD318" s="73">
        <v>6983.165</v>
      </c>
      <c r="AE318" s="73">
        <v>0</v>
      </c>
      <c r="AF318" s="73">
        <v>608.44000000000005</v>
      </c>
      <c r="AG318" s="73">
        <v>1845.6046449929299</v>
      </c>
      <c r="AH318" s="73">
        <v>6.42</v>
      </c>
      <c r="AI318" s="73">
        <v>2070</v>
      </c>
      <c r="AJ318" s="73">
        <v>1</v>
      </c>
      <c r="AK318" s="73">
        <v>0</v>
      </c>
      <c r="AL318" s="73">
        <v>415</v>
      </c>
      <c r="AM318" s="73">
        <v>0</v>
      </c>
      <c r="AN318" s="73">
        <v>13</v>
      </c>
      <c r="AO318" s="73"/>
      <c r="AP318" s="73">
        <v>617</v>
      </c>
      <c r="AQ318" s="73">
        <v>6</v>
      </c>
      <c r="AR318" s="73">
        <v>392.08</v>
      </c>
      <c r="AS318" s="74">
        <v>89</v>
      </c>
      <c r="AT318" s="73">
        <v>54</v>
      </c>
      <c r="AU318" s="73">
        <v>6639.18</v>
      </c>
      <c r="AV318" s="73">
        <v>1406.72</v>
      </c>
      <c r="AW318" s="73">
        <v>85.989720109522395</v>
      </c>
      <c r="AX318" s="73">
        <v>225</v>
      </c>
      <c r="AY318" s="73">
        <v>88</v>
      </c>
      <c r="AZ318" s="73">
        <v>67.3333333333333</v>
      </c>
      <c r="BA318" s="73">
        <v>859</v>
      </c>
      <c r="BB318" s="73">
        <v>208</v>
      </c>
      <c r="BC318" s="73">
        <v>4163.9834482758597</v>
      </c>
      <c r="BD318" s="73">
        <v>0.50700000000000001</v>
      </c>
      <c r="BE318" s="73">
        <v>16544</v>
      </c>
      <c r="BF318" s="73">
        <v>2982</v>
      </c>
      <c r="BG318" s="73">
        <v>514</v>
      </c>
      <c r="BH318" s="73">
        <v>532</v>
      </c>
      <c r="BI318" s="73">
        <v>530</v>
      </c>
      <c r="BJ318" s="73">
        <v>249</v>
      </c>
      <c r="BK318" s="73">
        <v>280.59222931149401</v>
      </c>
      <c r="BL318" s="73">
        <v>187.733253975812</v>
      </c>
      <c r="BM318" s="73">
        <v>49.917512617845901</v>
      </c>
      <c r="BN318" s="73">
        <v>805.99300000000005</v>
      </c>
      <c r="BO318" s="73">
        <v>539.25829999999996</v>
      </c>
      <c r="BP318" s="73">
        <v>143.38659999999999</v>
      </c>
      <c r="BQ318" s="73">
        <v>7938</v>
      </c>
      <c r="BR318" s="73">
        <v>3770</v>
      </c>
      <c r="BS318" s="73">
        <v>0</v>
      </c>
      <c r="BT318" s="73">
        <v>4</v>
      </c>
      <c r="BU318" s="73">
        <v>157</v>
      </c>
      <c r="BV318" s="73">
        <v>62</v>
      </c>
      <c r="BW318" s="73">
        <v>0</v>
      </c>
      <c r="BX318" s="73">
        <v>0</v>
      </c>
      <c r="BY318" s="75">
        <v>1.8531600000000001E-4</v>
      </c>
      <c r="BZ318" s="75">
        <v>1.19698E-4</v>
      </c>
      <c r="CA318" s="72">
        <v>0</v>
      </c>
      <c r="CG318" s="76"/>
      <c r="CH318" s="77"/>
      <c r="CI318" s="78"/>
      <c r="CJ318" s="79"/>
      <c r="CO318" s="77"/>
    </row>
    <row r="319" spans="1:93" s="72" customFormat="1" x14ac:dyDescent="0.3">
      <c r="A319" s="72">
        <v>879</v>
      </c>
      <c r="B319" s="72">
        <v>10</v>
      </c>
      <c r="D319" s="72" t="s">
        <v>354</v>
      </c>
      <c r="E319" s="73">
        <v>21829</v>
      </c>
      <c r="F319" s="73">
        <v>338.1</v>
      </c>
      <c r="G319" s="73">
        <v>4866</v>
      </c>
      <c r="H319" s="73">
        <v>1474</v>
      </c>
      <c r="I319" s="73">
        <v>2681</v>
      </c>
      <c r="J319" s="73">
        <v>1702.5</v>
      </c>
      <c r="K319" s="73">
        <v>185.333333333333</v>
      </c>
      <c r="L319" s="73">
        <v>1135.3333333333301</v>
      </c>
      <c r="M319" s="73">
        <v>2926</v>
      </c>
      <c r="N319" s="73">
        <v>9933</v>
      </c>
      <c r="O319" s="73">
        <v>18310</v>
      </c>
      <c r="P319" s="73">
        <v>4840</v>
      </c>
      <c r="Q319" s="73">
        <v>244.8</v>
      </c>
      <c r="R319" s="73">
        <v>12058</v>
      </c>
      <c r="S319" s="73">
        <v>12058</v>
      </c>
      <c r="T319" s="73">
        <v>62</v>
      </c>
      <c r="U319" s="73">
        <v>0</v>
      </c>
      <c r="V319" s="73">
        <v>247</v>
      </c>
      <c r="W319" s="73">
        <v>111</v>
      </c>
      <c r="X319" s="73">
        <v>136</v>
      </c>
      <c r="Y319" s="73">
        <v>9785</v>
      </c>
      <c r="Z319" s="73">
        <v>9785</v>
      </c>
      <c r="AA319" s="73">
        <v>0</v>
      </c>
      <c r="AB319" s="73">
        <v>0</v>
      </c>
      <c r="AC319" s="73">
        <v>0</v>
      </c>
      <c r="AD319" s="73">
        <v>5411.1049999999996</v>
      </c>
      <c r="AE319" s="73">
        <v>0</v>
      </c>
      <c r="AF319" s="73">
        <v>1509</v>
      </c>
      <c r="AG319" s="73">
        <v>2717.8185643564402</v>
      </c>
      <c r="AH319" s="73">
        <v>6</v>
      </c>
      <c r="AI319" s="73">
        <v>2709</v>
      </c>
      <c r="AJ319" s="73">
        <v>1</v>
      </c>
      <c r="AK319" s="73">
        <v>0</v>
      </c>
      <c r="AL319" s="73">
        <v>470</v>
      </c>
      <c r="AM319" s="73">
        <v>0</v>
      </c>
      <c r="AN319" s="73">
        <v>13</v>
      </c>
      <c r="AO319" s="73"/>
      <c r="AP319" s="73">
        <v>490</v>
      </c>
      <c r="AQ319" s="73">
        <v>6</v>
      </c>
      <c r="AR319" s="73">
        <v>333.41800000000001</v>
      </c>
      <c r="AS319" s="74">
        <v>39</v>
      </c>
      <c r="AT319" s="73">
        <v>41</v>
      </c>
      <c r="AU319" s="73">
        <v>6460.68</v>
      </c>
      <c r="AV319" s="73">
        <v>1453.43</v>
      </c>
      <c r="AW319" s="73">
        <v>92.075559092341607</v>
      </c>
      <c r="AX319" s="73">
        <v>179</v>
      </c>
      <c r="AY319" s="73">
        <v>68.3333333333333</v>
      </c>
      <c r="AZ319" s="73">
        <v>47.6666666666667</v>
      </c>
      <c r="BA319" s="73">
        <v>950</v>
      </c>
      <c r="BB319" s="73">
        <v>282</v>
      </c>
      <c r="BC319" s="73">
        <v>4400.3029909309698</v>
      </c>
      <c r="BD319" s="73">
        <v>0.16600000000000001</v>
      </c>
      <c r="BE319" s="73">
        <v>16963</v>
      </c>
      <c r="BF319" s="73">
        <v>2777</v>
      </c>
      <c r="BG319" s="73">
        <v>615</v>
      </c>
      <c r="BH319" s="73">
        <v>497</v>
      </c>
      <c r="BI319" s="73">
        <v>466</v>
      </c>
      <c r="BJ319" s="73">
        <v>281</v>
      </c>
      <c r="BK319" s="73">
        <v>287.78078691875299</v>
      </c>
      <c r="BL319" s="73">
        <v>167.37915176290201</v>
      </c>
      <c r="BM319" s="73">
        <v>69.074348492590701</v>
      </c>
      <c r="BN319" s="73">
        <v>730.07560000000001</v>
      </c>
      <c r="BO319" s="73">
        <v>424.6268</v>
      </c>
      <c r="BP319" s="73">
        <v>175.23580000000001</v>
      </c>
      <c r="BQ319" s="73">
        <v>60225</v>
      </c>
      <c r="BR319" s="73">
        <v>3547</v>
      </c>
      <c r="BS319" s="73">
        <v>0</v>
      </c>
      <c r="BT319" s="73">
        <v>2</v>
      </c>
      <c r="BU319" s="73">
        <v>111</v>
      </c>
      <c r="BV319" s="73">
        <v>136</v>
      </c>
      <c r="BW319" s="73">
        <v>0</v>
      </c>
      <c r="BX319" s="73">
        <v>0</v>
      </c>
      <c r="BY319" s="75">
        <v>2.1311799999999999E-4</v>
      </c>
      <c r="BZ319" s="75">
        <v>9.6386999999999997E-5</v>
      </c>
      <c r="CA319" s="72">
        <v>0</v>
      </c>
      <c r="CG319" s="76"/>
      <c r="CH319" s="77"/>
      <c r="CI319" s="78"/>
      <c r="CJ319" s="79"/>
      <c r="CO319" s="77"/>
    </row>
    <row r="320" spans="1:93" s="72" customFormat="1" x14ac:dyDescent="0.3">
      <c r="A320" s="72">
        <v>888</v>
      </c>
      <c r="B320" s="72">
        <v>11</v>
      </c>
      <c r="D320" s="72" t="s">
        <v>31</v>
      </c>
      <c r="E320" s="73">
        <v>15865</v>
      </c>
      <c r="F320" s="73">
        <v>278.95</v>
      </c>
      <c r="G320" s="73">
        <v>4106</v>
      </c>
      <c r="H320" s="73">
        <v>1373</v>
      </c>
      <c r="I320" s="73">
        <v>2195</v>
      </c>
      <c r="J320" s="73">
        <v>1442.7</v>
      </c>
      <c r="K320" s="73">
        <v>233.666666666667</v>
      </c>
      <c r="L320" s="73">
        <v>1175.6666666666699</v>
      </c>
      <c r="M320" s="73">
        <v>2347</v>
      </c>
      <c r="N320" s="73">
        <v>7460</v>
      </c>
      <c r="O320" s="73">
        <v>13460</v>
      </c>
      <c r="P320" s="73">
        <v>4760</v>
      </c>
      <c r="Q320" s="73">
        <v>0</v>
      </c>
      <c r="R320" s="73">
        <v>2103</v>
      </c>
      <c r="S320" s="73">
        <v>2103</v>
      </c>
      <c r="T320" s="73">
        <v>0</v>
      </c>
      <c r="U320" s="73">
        <v>0</v>
      </c>
      <c r="V320" s="73">
        <v>128</v>
      </c>
      <c r="W320" s="73">
        <v>99</v>
      </c>
      <c r="X320" s="73">
        <v>30</v>
      </c>
      <c r="Y320" s="73">
        <v>7523</v>
      </c>
      <c r="Z320" s="73">
        <v>7523</v>
      </c>
      <c r="AA320" s="73">
        <v>0</v>
      </c>
      <c r="AB320" s="73">
        <v>0</v>
      </c>
      <c r="AC320" s="73">
        <v>0</v>
      </c>
      <c r="AD320" s="73">
        <v>6695.47</v>
      </c>
      <c r="AE320" s="73">
        <v>0</v>
      </c>
      <c r="AF320" s="73">
        <v>78</v>
      </c>
      <c r="AG320" s="73">
        <v>588.430813124108</v>
      </c>
      <c r="AH320" s="73">
        <v>3</v>
      </c>
      <c r="AI320" s="73">
        <v>1759</v>
      </c>
      <c r="AJ320" s="73">
        <v>1</v>
      </c>
      <c r="AK320" s="73">
        <v>0</v>
      </c>
      <c r="AL320" s="73">
        <v>455</v>
      </c>
      <c r="AM320" s="73">
        <v>0</v>
      </c>
      <c r="AN320" s="73">
        <v>9</v>
      </c>
      <c r="AO320" s="73"/>
      <c r="AP320" s="73">
        <v>497</v>
      </c>
      <c r="AQ320" s="73">
        <v>3</v>
      </c>
      <c r="AR320" s="73">
        <v>276.678</v>
      </c>
      <c r="AS320" s="74">
        <v>32</v>
      </c>
      <c r="AT320" s="73">
        <v>30</v>
      </c>
      <c r="AU320" s="73">
        <v>5050.8</v>
      </c>
      <c r="AV320" s="73">
        <v>987.36</v>
      </c>
      <c r="AW320" s="73">
        <v>71.008515463917504</v>
      </c>
      <c r="AX320" s="73">
        <v>173</v>
      </c>
      <c r="AY320" s="73">
        <v>58</v>
      </c>
      <c r="AZ320" s="73">
        <v>51.3333333333333</v>
      </c>
      <c r="BA320" s="73">
        <v>942</v>
      </c>
      <c r="BB320" s="73">
        <v>179</v>
      </c>
      <c r="BC320" s="73">
        <v>3334.0702366752498</v>
      </c>
      <c r="BD320" s="73">
        <v>0.57299999999999995</v>
      </c>
      <c r="BE320" s="73">
        <v>11759</v>
      </c>
      <c r="BF320" s="73">
        <v>2256</v>
      </c>
      <c r="BG320" s="73">
        <v>477</v>
      </c>
      <c r="BH320" s="73">
        <v>468</v>
      </c>
      <c r="BI320" s="73">
        <v>438</v>
      </c>
      <c r="BJ320" s="73">
        <v>231</v>
      </c>
      <c r="BK320" s="73">
        <v>265.987624617839</v>
      </c>
      <c r="BL320" s="73">
        <v>180.457357437193</v>
      </c>
      <c r="BM320" s="73">
        <v>67.887252425893905</v>
      </c>
      <c r="BN320" s="73">
        <v>617.63109999999995</v>
      </c>
      <c r="BO320" s="73">
        <v>419.02730000000003</v>
      </c>
      <c r="BP320" s="73">
        <v>157.6362</v>
      </c>
      <c r="BQ320" s="73">
        <v>0</v>
      </c>
      <c r="BR320" s="73">
        <v>2427</v>
      </c>
      <c r="BS320" s="73">
        <v>0</v>
      </c>
      <c r="BT320" s="73">
        <v>2</v>
      </c>
      <c r="BU320" s="73">
        <v>99</v>
      </c>
      <c r="BV320" s="73">
        <v>30</v>
      </c>
      <c r="BW320" s="73">
        <v>0</v>
      </c>
      <c r="BX320" s="73">
        <v>644</v>
      </c>
      <c r="BY320" s="75">
        <v>3.9243999999999998E-4</v>
      </c>
      <c r="BZ320" s="75">
        <v>5.1533299999999998E-4</v>
      </c>
      <c r="CA320" s="72">
        <v>0</v>
      </c>
      <c r="CG320" s="76"/>
      <c r="CH320" s="77"/>
      <c r="CI320" s="78"/>
      <c r="CJ320" s="79"/>
      <c r="CO320" s="77"/>
    </row>
    <row r="321" spans="1:93" s="72" customFormat="1" x14ac:dyDescent="0.3">
      <c r="A321" s="72">
        <v>1954</v>
      </c>
      <c r="B321" s="72">
        <v>11</v>
      </c>
      <c r="D321" s="72" t="s">
        <v>32</v>
      </c>
      <c r="E321" s="73">
        <v>35938</v>
      </c>
      <c r="F321" s="73">
        <v>291.55</v>
      </c>
      <c r="G321" s="73">
        <v>9328</v>
      </c>
      <c r="H321" s="73">
        <v>3098</v>
      </c>
      <c r="I321" s="73">
        <v>4866</v>
      </c>
      <c r="J321" s="73">
        <v>3181.7</v>
      </c>
      <c r="K321" s="73">
        <v>432.33333333333297</v>
      </c>
      <c r="L321" s="73">
        <v>2768.3333333333298</v>
      </c>
      <c r="M321" s="73">
        <v>4882</v>
      </c>
      <c r="N321" s="73">
        <v>16773</v>
      </c>
      <c r="O321" s="73">
        <v>25710</v>
      </c>
      <c r="P321" s="73">
        <v>4930</v>
      </c>
      <c r="Q321" s="73">
        <v>0</v>
      </c>
      <c r="R321" s="73">
        <v>7831</v>
      </c>
      <c r="S321" s="73">
        <v>7831</v>
      </c>
      <c r="T321" s="73">
        <v>18</v>
      </c>
      <c r="U321" s="73">
        <v>0</v>
      </c>
      <c r="V321" s="73">
        <v>281</v>
      </c>
      <c r="W321" s="73">
        <v>244</v>
      </c>
      <c r="X321" s="73">
        <v>38</v>
      </c>
      <c r="Y321" s="73">
        <v>16843</v>
      </c>
      <c r="Z321" s="73">
        <v>16843</v>
      </c>
      <c r="AA321" s="73">
        <v>0</v>
      </c>
      <c r="AB321" s="73">
        <v>0</v>
      </c>
      <c r="AC321" s="73">
        <v>0</v>
      </c>
      <c r="AD321" s="73">
        <v>8421.5</v>
      </c>
      <c r="AE321" s="73">
        <v>0</v>
      </c>
      <c r="AF321" s="73">
        <v>481</v>
      </c>
      <c r="AG321" s="73">
        <v>2202.3414447700302</v>
      </c>
      <c r="AH321" s="73">
        <v>12</v>
      </c>
      <c r="AI321" s="73">
        <v>3543</v>
      </c>
      <c r="AJ321" s="73">
        <v>1</v>
      </c>
      <c r="AK321" s="73">
        <v>0</v>
      </c>
      <c r="AL321" s="73">
        <v>615</v>
      </c>
      <c r="AM321" s="73">
        <v>0</v>
      </c>
      <c r="AN321" s="73">
        <v>34</v>
      </c>
      <c r="AO321" s="73"/>
      <c r="AP321" s="73">
        <v>1103</v>
      </c>
      <c r="AQ321" s="73">
        <v>12</v>
      </c>
      <c r="AR321" s="73">
        <v>597.27200000000005</v>
      </c>
      <c r="AS321" s="74">
        <v>55</v>
      </c>
      <c r="AT321" s="73">
        <v>53</v>
      </c>
      <c r="AU321" s="73">
        <v>11003.08</v>
      </c>
      <c r="AV321" s="73">
        <v>2272.64</v>
      </c>
      <c r="AW321" s="73">
        <v>176.541873000941</v>
      </c>
      <c r="AX321" s="73">
        <v>336</v>
      </c>
      <c r="AY321" s="73">
        <v>126.666666666667</v>
      </c>
      <c r="AZ321" s="73">
        <v>100.666666666667</v>
      </c>
      <c r="BA321" s="73">
        <v>2336</v>
      </c>
      <c r="BB321" s="73">
        <v>455</v>
      </c>
      <c r="BC321" s="73">
        <v>7387.1314938282003</v>
      </c>
      <c r="BD321" s="73">
        <v>0.88100000000000001</v>
      </c>
      <c r="BE321" s="73">
        <v>26610</v>
      </c>
      <c r="BF321" s="73">
        <v>5188</v>
      </c>
      <c r="BG321" s="73">
        <v>1042</v>
      </c>
      <c r="BH321" s="73">
        <v>879</v>
      </c>
      <c r="BI321" s="73">
        <v>996</v>
      </c>
      <c r="BJ321" s="73">
        <v>477</v>
      </c>
      <c r="BK321" s="73">
        <v>589.75642106513101</v>
      </c>
      <c r="BL321" s="73">
        <v>394.24139998812598</v>
      </c>
      <c r="BM321" s="73">
        <v>128.26540996259601</v>
      </c>
      <c r="BN321" s="73">
        <v>1390.2266</v>
      </c>
      <c r="BO321" s="73">
        <v>929.34109999999998</v>
      </c>
      <c r="BP321" s="73">
        <v>302.3587</v>
      </c>
      <c r="BQ321" s="73">
        <v>13627</v>
      </c>
      <c r="BR321" s="73">
        <v>5743</v>
      </c>
      <c r="BS321" s="73">
        <v>0</v>
      </c>
      <c r="BT321" s="73">
        <v>7</v>
      </c>
      <c r="BU321" s="73">
        <v>244</v>
      </c>
      <c r="BV321" s="73">
        <v>38</v>
      </c>
      <c r="BW321" s="73">
        <v>0</v>
      </c>
      <c r="BX321" s="73">
        <v>519</v>
      </c>
      <c r="BY321" s="75">
        <v>9.7348599999999997E-4</v>
      </c>
      <c r="BZ321" s="75">
        <v>5.1974499999999995E-4</v>
      </c>
      <c r="CA321" s="72">
        <v>0</v>
      </c>
      <c r="CG321" s="76"/>
      <c r="CH321" s="77"/>
      <c r="CI321" s="78"/>
      <c r="CJ321" s="79"/>
      <c r="CO321" s="77"/>
    </row>
    <row r="322" spans="1:93" s="72" customFormat="1" x14ac:dyDescent="0.3">
      <c r="A322" s="72">
        <v>889</v>
      </c>
      <c r="B322" s="72">
        <v>11</v>
      </c>
      <c r="D322" s="72" t="s">
        <v>34</v>
      </c>
      <c r="E322" s="73">
        <v>13482</v>
      </c>
      <c r="F322" s="73">
        <v>123.2</v>
      </c>
      <c r="G322" s="73">
        <v>3206</v>
      </c>
      <c r="H322" s="73">
        <v>997</v>
      </c>
      <c r="I322" s="73">
        <v>1834</v>
      </c>
      <c r="J322" s="73">
        <v>1178.2</v>
      </c>
      <c r="K322" s="73">
        <v>180.666666666667</v>
      </c>
      <c r="L322" s="73">
        <v>865.66666666666697</v>
      </c>
      <c r="M322" s="73">
        <v>1706</v>
      </c>
      <c r="N322" s="73">
        <v>5982</v>
      </c>
      <c r="O322" s="73">
        <v>14060</v>
      </c>
      <c r="P322" s="73">
        <v>8960</v>
      </c>
      <c r="Q322" s="73">
        <v>301.60000000000002</v>
      </c>
      <c r="R322" s="73">
        <v>2777</v>
      </c>
      <c r="S322" s="73">
        <v>2777</v>
      </c>
      <c r="T322" s="73">
        <v>139</v>
      </c>
      <c r="U322" s="73">
        <v>0</v>
      </c>
      <c r="V322" s="73">
        <v>111</v>
      </c>
      <c r="W322" s="73">
        <v>96</v>
      </c>
      <c r="X322" s="73">
        <v>14</v>
      </c>
      <c r="Y322" s="73">
        <v>6558</v>
      </c>
      <c r="Z322" s="73">
        <v>6558</v>
      </c>
      <c r="AA322" s="73">
        <v>0</v>
      </c>
      <c r="AB322" s="73">
        <v>0</v>
      </c>
      <c r="AC322" s="73">
        <v>0</v>
      </c>
      <c r="AD322" s="73">
        <v>4872.5940000000001</v>
      </c>
      <c r="AE322" s="73">
        <v>0</v>
      </c>
      <c r="AF322" s="73">
        <v>354</v>
      </c>
      <c r="AG322" s="73">
        <v>1636.7037037037001</v>
      </c>
      <c r="AH322" s="73">
        <v>3</v>
      </c>
      <c r="AI322" s="73">
        <v>1115</v>
      </c>
      <c r="AJ322" s="73">
        <v>1</v>
      </c>
      <c r="AK322" s="73">
        <v>0</v>
      </c>
      <c r="AL322" s="73">
        <v>600</v>
      </c>
      <c r="AM322" s="73">
        <v>0</v>
      </c>
      <c r="AN322" s="73">
        <v>20</v>
      </c>
      <c r="AO322" s="73"/>
      <c r="AP322" s="73">
        <v>373</v>
      </c>
      <c r="AQ322" s="73">
        <v>3</v>
      </c>
      <c r="AR322" s="73">
        <v>219.387</v>
      </c>
      <c r="AS322" s="74">
        <v>47</v>
      </c>
      <c r="AT322" s="73">
        <v>17</v>
      </c>
      <c r="AU322" s="73">
        <v>3654.9</v>
      </c>
      <c r="AV322" s="73">
        <v>825.6</v>
      </c>
      <c r="AW322" s="73">
        <v>59.285603555982703</v>
      </c>
      <c r="AX322" s="73">
        <v>154</v>
      </c>
      <c r="AY322" s="73">
        <v>53.6666666666667</v>
      </c>
      <c r="AZ322" s="73">
        <v>53.6666666666667</v>
      </c>
      <c r="BA322" s="73">
        <v>685</v>
      </c>
      <c r="BB322" s="73">
        <v>194</v>
      </c>
      <c r="BC322" s="73">
        <v>2657.4269576152101</v>
      </c>
      <c r="BD322" s="73">
        <v>0.42399999999999999</v>
      </c>
      <c r="BE322" s="73">
        <v>10276</v>
      </c>
      <c r="BF322" s="73">
        <v>1867</v>
      </c>
      <c r="BG322" s="73">
        <v>342</v>
      </c>
      <c r="BH322" s="73">
        <v>339</v>
      </c>
      <c r="BI322" s="73">
        <v>309</v>
      </c>
      <c r="BJ322" s="73">
        <v>187</v>
      </c>
      <c r="BK322" s="73">
        <v>200.139493748094</v>
      </c>
      <c r="BL322" s="73">
        <v>123.425343092406</v>
      </c>
      <c r="BM322" s="73">
        <v>45.453583409576098</v>
      </c>
      <c r="BN322" s="73">
        <v>565.35500000000002</v>
      </c>
      <c r="BO322" s="73">
        <v>348.65249999999997</v>
      </c>
      <c r="BP322" s="73">
        <v>128.39750000000001</v>
      </c>
      <c r="BQ322" s="73">
        <v>0</v>
      </c>
      <c r="BR322" s="73">
        <v>2359</v>
      </c>
      <c r="BS322" s="73">
        <v>0</v>
      </c>
      <c r="BT322" s="73">
        <v>1</v>
      </c>
      <c r="BU322" s="73">
        <v>96</v>
      </c>
      <c r="BV322" s="73">
        <v>14</v>
      </c>
      <c r="BW322" s="73">
        <v>0</v>
      </c>
      <c r="BX322" s="73">
        <v>0</v>
      </c>
      <c r="BY322" s="75">
        <v>2.4515099999999998E-4</v>
      </c>
      <c r="BZ322" s="75">
        <v>1.3544699999999999E-4</v>
      </c>
      <c r="CA322" s="72">
        <v>0</v>
      </c>
      <c r="CG322" s="76"/>
      <c r="CH322" s="77"/>
      <c r="CI322" s="78"/>
      <c r="CJ322" s="79"/>
      <c r="CO322" s="77"/>
    </row>
    <row r="323" spans="1:93" s="72" customFormat="1" x14ac:dyDescent="0.3">
      <c r="A323" s="72">
        <v>893</v>
      </c>
      <c r="B323" s="72">
        <v>11</v>
      </c>
      <c r="D323" s="72" t="s">
        <v>37</v>
      </c>
      <c r="E323" s="73">
        <v>13085</v>
      </c>
      <c r="F323" s="73">
        <v>144.55000000000001</v>
      </c>
      <c r="G323" s="73">
        <v>3133</v>
      </c>
      <c r="H323" s="73">
        <v>954</v>
      </c>
      <c r="I323" s="73">
        <v>1740</v>
      </c>
      <c r="J323" s="73">
        <v>1157.9000000000001</v>
      </c>
      <c r="K323" s="73">
        <v>161</v>
      </c>
      <c r="L323" s="73">
        <v>929</v>
      </c>
      <c r="M323" s="73">
        <v>1590</v>
      </c>
      <c r="N323" s="73">
        <v>5782</v>
      </c>
      <c r="O323" s="73">
        <v>11090</v>
      </c>
      <c r="P323" s="73">
        <v>1340</v>
      </c>
      <c r="Q323" s="73">
        <v>0</v>
      </c>
      <c r="R323" s="73">
        <v>10270</v>
      </c>
      <c r="S323" s="73">
        <v>10270</v>
      </c>
      <c r="T323" s="73">
        <v>580</v>
      </c>
      <c r="U323" s="73">
        <v>0</v>
      </c>
      <c r="V323" s="73">
        <v>135</v>
      </c>
      <c r="W323" s="73">
        <v>74</v>
      </c>
      <c r="X323" s="73">
        <v>61</v>
      </c>
      <c r="Y323" s="73">
        <v>5821</v>
      </c>
      <c r="Z323" s="73">
        <v>5821</v>
      </c>
      <c r="AA323" s="73">
        <v>0</v>
      </c>
      <c r="AB323" s="73">
        <v>0</v>
      </c>
      <c r="AC323" s="73">
        <v>0</v>
      </c>
      <c r="AD323" s="73">
        <v>1845.2570000000001</v>
      </c>
      <c r="AE323" s="73">
        <v>0</v>
      </c>
      <c r="AF323" s="73">
        <v>1446</v>
      </c>
      <c r="AG323" s="73">
        <v>1743.8626728110601</v>
      </c>
      <c r="AH323" s="73">
        <v>11</v>
      </c>
      <c r="AI323" s="73">
        <v>1251</v>
      </c>
      <c r="AJ323" s="73">
        <v>1</v>
      </c>
      <c r="AK323" s="73">
        <v>0</v>
      </c>
      <c r="AL323" s="73">
        <v>170</v>
      </c>
      <c r="AM323" s="73">
        <v>0</v>
      </c>
      <c r="AN323" s="73">
        <v>18</v>
      </c>
      <c r="AO323" s="73"/>
      <c r="AP323" s="73">
        <v>341</v>
      </c>
      <c r="AQ323" s="73">
        <v>11</v>
      </c>
      <c r="AR323" s="73">
        <v>181.02</v>
      </c>
      <c r="AS323" s="74">
        <v>42</v>
      </c>
      <c r="AT323" s="73">
        <v>23</v>
      </c>
      <c r="AU323" s="73">
        <v>3503</v>
      </c>
      <c r="AV323" s="73">
        <v>730.17</v>
      </c>
      <c r="AW323" s="73">
        <v>61.2452521432173</v>
      </c>
      <c r="AX323" s="73">
        <v>115</v>
      </c>
      <c r="AY323" s="73">
        <v>49</v>
      </c>
      <c r="AZ323" s="73">
        <v>35</v>
      </c>
      <c r="BA323" s="73">
        <v>768</v>
      </c>
      <c r="BB323" s="73">
        <v>171</v>
      </c>
      <c r="BC323" s="73">
        <v>2850.2197108066998</v>
      </c>
      <c r="BD323" s="73">
        <v>0.308</v>
      </c>
      <c r="BE323" s="73">
        <v>9952</v>
      </c>
      <c r="BF323" s="73">
        <v>1863</v>
      </c>
      <c r="BG323" s="73">
        <v>316</v>
      </c>
      <c r="BH323" s="73">
        <v>327</v>
      </c>
      <c r="BI323" s="73">
        <v>297</v>
      </c>
      <c r="BJ323" s="73">
        <v>187</v>
      </c>
      <c r="BK323" s="73">
        <v>217.21814121285001</v>
      </c>
      <c r="BL323" s="73">
        <v>131.88244287923001</v>
      </c>
      <c r="BM323" s="73">
        <v>47.342415392544197</v>
      </c>
      <c r="BN323" s="73">
        <v>549.38520000000005</v>
      </c>
      <c r="BO323" s="73">
        <v>333.55529999999999</v>
      </c>
      <c r="BP323" s="73">
        <v>119.73779999999999</v>
      </c>
      <c r="BQ323" s="73">
        <v>8760</v>
      </c>
      <c r="BR323" s="73">
        <v>2155</v>
      </c>
      <c r="BS323" s="73">
        <v>0</v>
      </c>
      <c r="BT323" s="73">
        <v>4</v>
      </c>
      <c r="BU323" s="73">
        <v>74</v>
      </c>
      <c r="BV323" s="73">
        <v>61</v>
      </c>
      <c r="BW323" s="73">
        <v>0</v>
      </c>
      <c r="BX323" s="73">
        <v>0</v>
      </c>
      <c r="BY323" s="75">
        <v>1.9296600000000001E-4</v>
      </c>
      <c r="BZ323" s="75">
        <v>1.29309E-4</v>
      </c>
      <c r="CA323" s="72">
        <v>0</v>
      </c>
      <c r="CG323" s="76"/>
      <c r="CH323" s="77"/>
      <c r="CI323" s="78"/>
      <c r="CJ323" s="79"/>
      <c r="CO323" s="77"/>
    </row>
    <row r="324" spans="1:93" s="72" customFormat="1" x14ac:dyDescent="0.3">
      <c r="A324" s="72">
        <v>899</v>
      </c>
      <c r="B324" s="72">
        <v>11</v>
      </c>
      <c r="D324" s="72" t="s">
        <v>59</v>
      </c>
      <c r="E324" s="73">
        <v>27821</v>
      </c>
      <c r="F324" s="73">
        <v>266</v>
      </c>
      <c r="G324" s="73">
        <v>6987</v>
      </c>
      <c r="H324" s="73">
        <v>2330</v>
      </c>
      <c r="I324" s="73">
        <v>5404</v>
      </c>
      <c r="J324" s="73">
        <v>3929.9</v>
      </c>
      <c r="K324" s="73">
        <v>768</v>
      </c>
      <c r="L324" s="73">
        <v>3641</v>
      </c>
      <c r="M324" s="73">
        <v>5237</v>
      </c>
      <c r="N324" s="73">
        <v>14028</v>
      </c>
      <c r="O324" s="73">
        <v>28910</v>
      </c>
      <c r="P324" s="73">
        <v>24020</v>
      </c>
      <c r="Q324" s="73">
        <v>94.4</v>
      </c>
      <c r="R324" s="73">
        <v>1725</v>
      </c>
      <c r="S324" s="73">
        <v>1725</v>
      </c>
      <c r="T324" s="73">
        <v>9</v>
      </c>
      <c r="U324" s="73">
        <v>0</v>
      </c>
      <c r="V324" s="73">
        <v>171</v>
      </c>
      <c r="W324" s="73">
        <v>154</v>
      </c>
      <c r="X324" s="73">
        <v>17</v>
      </c>
      <c r="Y324" s="73">
        <v>14741</v>
      </c>
      <c r="Z324" s="73">
        <v>14741</v>
      </c>
      <c r="AA324" s="73">
        <v>0</v>
      </c>
      <c r="AB324" s="73">
        <v>0</v>
      </c>
      <c r="AC324" s="73">
        <v>0</v>
      </c>
      <c r="AD324" s="73">
        <v>24514.282999999999</v>
      </c>
      <c r="AE324" s="73">
        <v>0</v>
      </c>
      <c r="AF324" s="73">
        <v>159</v>
      </c>
      <c r="AG324" s="73">
        <v>2551.06055363322</v>
      </c>
      <c r="AH324" s="73">
        <v>1</v>
      </c>
      <c r="AI324" s="73">
        <v>1913</v>
      </c>
      <c r="AJ324" s="73">
        <v>1</v>
      </c>
      <c r="AK324" s="73">
        <v>0</v>
      </c>
      <c r="AL324" s="73">
        <v>895</v>
      </c>
      <c r="AM324" s="73">
        <v>0</v>
      </c>
      <c r="AN324" s="73">
        <v>36</v>
      </c>
      <c r="AO324" s="73"/>
      <c r="AP324" s="73">
        <v>1129</v>
      </c>
      <c r="AQ324" s="73">
        <v>1</v>
      </c>
      <c r="AR324" s="73">
        <v>875.55600000000004</v>
      </c>
      <c r="AS324" s="74">
        <v>123</v>
      </c>
      <c r="AT324" s="73">
        <v>92</v>
      </c>
      <c r="AU324" s="73">
        <v>7333.2</v>
      </c>
      <c r="AV324" s="73">
        <v>1381.12</v>
      </c>
      <c r="AW324" s="73">
        <v>191.310516853933</v>
      </c>
      <c r="AX324" s="73">
        <v>345</v>
      </c>
      <c r="AY324" s="73">
        <v>206</v>
      </c>
      <c r="AZ324" s="73">
        <v>209</v>
      </c>
      <c r="BA324" s="73">
        <v>2873</v>
      </c>
      <c r="BB324" s="73">
        <v>604</v>
      </c>
      <c r="BC324" s="73">
        <v>6994.7397231612304</v>
      </c>
      <c r="BD324" s="73">
        <v>2.3540000000000001</v>
      </c>
      <c r="BE324" s="73">
        <v>20834</v>
      </c>
      <c r="BF324" s="73">
        <v>3829</v>
      </c>
      <c r="BG324" s="73">
        <v>828</v>
      </c>
      <c r="BH324" s="73">
        <v>957</v>
      </c>
      <c r="BI324" s="73">
        <v>863</v>
      </c>
      <c r="BJ324" s="73">
        <v>441</v>
      </c>
      <c r="BK324" s="73">
        <v>638.23218234855199</v>
      </c>
      <c r="BL324" s="73">
        <v>435.61879112678901</v>
      </c>
      <c r="BM324" s="73">
        <v>141.829373855234</v>
      </c>
      <c r="BN324" s="73">
        <v>1432.5696</v>
      </c>
      <c r="BO324" s="73">
        <v>977.78560000000004</v>
      </c>
      <c r="BP324" s="73">
        <v>318.34879999999998</v>
      </c>
      <c r="BQ324" s="73">
        <v>26592</v>
      </c>
      <c r="BR324" s="73">
        <v>4356</v>
      </c>
      <c r="BS324" s="73">
        <v>0</v>
      </c>
      <c r="BT324" s="73">
        <v>1</v>
      </c>
      <c r="BU324" s="73">
        <v>154</v>
      </c>
      <c r="BV324" s="73">
        <v>17</v>
      </c>
      <c r="BW324" s="73">
        <v>0</v>
      </c>
      <c r="BX324" s="73">
        <v>3867</v>
      </c>
      <c r="BY324" s="75">
        <v>1.477587E-3</v>
      </c>
      <c r="BZ324" s="75">
        <v>2.2267609999999998E-3</v>
      </c>
      <c r="CA324" s="72">
        <v>0</v>
      </c>
      <c r="CG324" s="76"/>
      <c r="CH324" s="77"/>
      <c r="CI324" s="78"/>
      <c r="CJ324" s="79"/>
      <c r="CO324" s="77"/>
    </row>
    <row r="325" spans="1:93" s="72" customFormat="1" x14ac:dyDescent="0.3">
      <c r="A325" s="72">
        <v>1711</v>
      </c>
      <c r="B325" s="72">
        <v>11</v>
      </c>
      <c r="D325" s="72" t="s">
        <v>90</v>
      </c>
      <c r="E325" s="73">
        <v>31610</v>
      </c>
      <c r="F325" s="73">
        <v>421.4</v>
      </c>
      <c r="G325" s="73">
        <v>8149</v>
      </c>
      <c r="H325" s="73">
        <v>2596</v>
      </c>
      <c r="I325" s="73">
        <v>4539</v>
      </c>
      <c r="J325" s="73">
        <v>2961.7</v>
      </c>
      <c r="K325" s="73">
        <v>441</v>
      </c>
      <c r="L325" s="73">
        <v>2826</v>
      </c>
      <c r="M325" s="73">
        <v>4480</v>
      </c>
      <c r="N325" s="73">
        <v>15094</v>
      </c>
      <c r="O325" s="73">
        <v>29280</v>
      </c>
      <c r="P325" s="73">
        <v>16160</v>
      </c>
      <c r="Q325" s="73">
        <v>1054.4000000000001</v>
      </c>
      <c r="R325" s="73">
        <v>10267</v>
      </c>
      <c r="S325" s="73">
        <v>10267</v>
      </c>
      <c r="T325" s="73">
        <v>194</v>
      </c>
      <c r="U325" s="73">
        <v>0</v>
      </c>
      <c r="V325" s="73">
        <v>308</v>
      </c>
      <c r="W325" s="73">
        <v>232</v>
      </c>
      <c r="X325" s="73">
        <v>76</v>
      </c>
      <c r="Y325" s="73">
        <v>15773</v>
      </c>
      <c r="Z325" s="73">
        <v>15773</v>
      </c>
      <c r="AA325" s="73">
        <v>0</v>
      </c>
      <c r="AB325" s="73">
        <v>0</v>
      </c>
      <c r="AC325" s="73">
        <v>0</v>
      </c>
      <c r="AD325" s="73">
        <v>11325.013999999999</v>
      </c>
      <c r="AE325" s="73">
        <v>0</v>
      </c>
      <c r="AF325" s="73">
        <v>1008</v>
      </c>
      <c r="AG325" s="73">
        <v>3045.8732434757699</v>
      </c>
      <c r="AH325" s="73">
        <v>12</v>
      </c>
      <c r="AI325" s="73">
        <v>3334</v>
      </c>
      <c r="AJ325" s="73">
        <v>1</v>
      </c>
      <c r="AK325" s="73">
        <v>0</v>
      </c>
      <c r="AL325" s="73">
        <v>600</v>
      </c>
      <c r="AM325" s="73">
        <v>0</v>
      </c>
      <c r="AN325" s="73">
        <v>28</v>
      </c>
      <c r="AO325" s="73"/>
      <c r="AP325" s="73">
        <v>925</v>
      </c>
      <c r="AQ325" s="73">
        <v>12</v>
      </c>
      <c r="AR325" s="73">
        <v>539.79300000000001</v>
      </c>
      <c r="AS325" s="74">
        <v>53</v>
      </c>
      <c r="AT325" s="73">
        <v>94</v>
      </c>
      <c r="AU325" s="73">
        <v>9084.7999999999993</v>
      </c>
      <c r="AV325" s="73">
        <v>1832.96</v>
      </c>
      <c r="AW325" s="73">
        <v>159.79610161360699</v>
      </c>
      <c r="AX325" s="73">
        <v>300</v>
      </c>
      <c r="AY325" s="73">
        <v>120.666666666667</v>
      </c>
      <c r="AZ325" s="73">
        <v>91.3333333333333</v>
      </c>
      <c r="BA325" s="73">
        <v>2385</v>
      </c>
      <c r="BB325" s="73">
        <v>611</v>
      </c>
      <c r="BC325" s="73">
        <v>6985.2524938365204</v>
      </c>
      <c r="BD325" s="73">
        <v>0.98199999999999998</v>
      </c>
      <c r="BE325" s="73">
        <v>23461</v>
      </c>
      <c r="BF325" s="73">
        <v>4697</v>
      </c>
      <c r="BG325" s="73">
        <v>856</v>
      </c>
      <c r="BH325" s="73">
        <v>937</v>
      </c>
      <c r="BI325" s="73">
        <v>790</v>
      </c>
      <c r="BJ325" s="73">
        <v>382</v>
      </c>
      <c r="BK325" s="73">
        <v>538.71281937488095</v>
      </c>
      <c r="BL325" s="73">
        <v>315.26623343688601</v>
      </c>
      <c r="BM325" s="73">
        <v>107.404577442465</v>
      </c>
      <c r="BN325" s="73">
        <v>1346.1348</v>
      </c>
      <c r="BO325" s="73">
        <v>787.78679999999997</v>
      </c>
      <c r="BP325" s="73">
        <v>268.38240000000002</v>
      </c>
      <c r="BQ325" s="73">
        <v>145313</v>
      </c>
      <c r="BR325" s="73">
        <v>4863</v>
      </c>
      <c r="BS325" s="73">
        <v>0</v>
      </c>
      <c r="BT325" s="73">
        <v>5</v>
      </c>
      <c r="BU325" s="73">
        <v>232</v>
      </c>
      <c r="BV325" s="73">
        <v>76</v>
      </c>
      <c r="BW325" s="73">
        <v>29</v>
      </c>
      <c r="BX325" s="73">
        <v>572</v>
      </c>
      <c r="BY325" s="75">
        <v>7.6928999999999995E-4</v>
      </c>
      <c r="BZ325" s="75">
        <v>4.4813299999999997E-4</v>
      </c>
      <c r="CA325" s="72">
        <v>572</v>
      </c>
      <c r="CG325" s="76"/>
      <c r="CH325" s="77"/>
      <c r="CI325" s="78"/>
      <c r="CJ325" s="79"/>
      <c r="CO325" s="77"/>
    </row>
    <row r="326" spans="1:93" s="72" customFormat="1" x14ac:dyDescent="0.3">
      <c r="A326" s="72">
        <v>1903</v>
      </c>
      <c r="B326" s="72">
        <v>11</v>
      </c>
      <c r="D326" s="72" t="s">
        <v>96</v>
      </c>
      <c r="E326" s="73">
        <v>25768</v>
      </c>
      <c r="F326" s="73">
        <v>272.3</v>
      </c>
      <c r="G326" s="73">
        <v>6544</v>
      </c>
      <c r="H326" s="73">
        <v>2196</v>
      </c>
      <c r="I326" s="73">
        <v>2636</v>
      </c>
      <c r="J326" s="73">
        <v>1455.3</v>
      </c>
      <c r="K326" s="73">
        <v>207</v>
      </c>
      <c r="L326" s="73">
        <v>1353</v>
      </c>
      <c r="M326" s="73">
        <v>2963</v>
      </c>
      <c r="N326" s="73">
        <v>11450</v>
      </c>
      <c r="O326" s="73">
        <v>17910</v>
      </c>
      <c r="P326" s="73">
        <v>3130</v>
      </c>
      <c r="Q326" s="73">
        <v>0</v>
      </c>
      <c r="R326" s="73">
        <v>7755</v>
      </c>
      <c r="S326" s="73">
        <v>7755</v>
      </c>
      <c r="T326" s="73">
        <v>122</v>
      </c>
      <c r="U326" s="73">
        <v>0</v>
      </c>
      <c r="V326" s="73">
        <v>224</v>
      </c>
      <c r="W326" s="73">
        <v>186</v>
      </c>
      <c r="X326" s="73">
        <v>39</v>
      </c>
      <c r="Y326" s="73">
        <v>11807</v>
      </c>
      <c r="Z326" s="73">
        <v>11807</v>
      </c>
      <c r="AA326" s="73">
        <v>0</v>
      </c>
      <c r="AB326" s="73">
        <v>0</v>
      </c>
      <c r="AC326" s="73">
        <v>0</v>
      </c>
      <c r="AD326" s="73">
        <v>5502.0619999999999</v>
      </c>
      <c r="AE326" s="73">
        <v>0</v>
      </c>
      <c r="AF326" s="73">
        <v>295</v>
      </c>
      <c r="AG326" s="73">
        <v>965.03237273073501</v>
      </c>
      <c r="AH326" s="73">
        <v>21</v>
      </c>
      <c r="AI326" s="73">
        <v>2808</v>
      </c>
      <c r="AJ326" s="73">
        <v>1</v>
      </c>
      <c r="AK326" s="73">
        <v>0</v>
      </c>
      <c r="AL326" s="73">
        <v>310</v>
      </c>
      <c r="AM326" s="73">
        <v>0</v>
      </c>
      <c r="AN326" s="73">
        <v>13</v>
      </c>
      <c r="AO326" s="73"/>
      <c r="AP326" s="73">
        <v>587</v>
      </c>
      <c r="AQ326" s="73">
        <v>21</v>
      </c>
      <c r="AR326" s="73">
        <v>338.12400000000002</v>
      </c>
      <c r="AS326" s="74">
        <v>29</v>
      </c>
      <c r="AT326" s="73">
        <v>34</v>
      </c>
      <c r="AU326" s="73">
        <v>8308.5</v>
      </c>
      <c r="AV326" s="73">
        <v>1913.25</v>
      </c>
      <c r="AW326" s="73">
        <v>103.570488098285</v>
      </c>
      <c r="AX326" s="73">
        <v>190</v>
      </c>
      <c r="AY326" s="73">
        <v>63.3333333333333</v>
      </c>
      <c r="AZ326" s="73">
        <v>34.6666666666667</v>
      </c>
      <c r="BA326" s="73">
        <v>1146</v>
      </c>
      <c r="BB326" s="73">
        <v>211</v>
      </c>
      <c r="BC326" s="73">
        <v>4462.0880318029504</v>
      </c>
      <c r="BD326" s="73">
        <v>0.249</v>
      </c>
      <c r="BE326" s="73">
        <v>19224</v>
      </c>
      <c r="BF326" s="73">
        <v>3660</v>
      </c>
      <c r="BG326" s="73">
        <v>688</v>
      </c>
      <c r="BH326" s="73">
        <v>589</v>
      </c>
      <c r="BI326" s="73">
        <v>594</v>
      </c>
      <c r="BJ326" s="73">
        <v>274</v>
      </c>
      <c r="BK326" s="73">
        <v>266.359219107309</v>
      </c>
      <c r="BL326" s="73">
        <v>173.423147285509</v>
      </c>
      <c r="BM326" s="73">
        <v>54.479766240365898</v>
      </c>
      <c r="BN326" s="73">
        <v>820.31560000000002</v>
      </c>
      <c r="BO326" s="73">
        <v>534.09720000000004</v>
      </c>
      <c r="BP326" s="73">
        <v>167.78319999999999</v>
      </c>
      <c r="BQ326" s="73">
        <v>0</v>
      </c>
      <c r="BR326" s="73">
        <v>4449</v>
      </c>
      <c r="BS326" s="73">
        <v>0</v>
      </c>
      <c r="BT326" s="73">
        <v>5</v>
      </c>
      <c r="BU326" s="73">
        <v>186</v>
      </c>
      <c r="BV326" s="73">
        <v>39</v>
      </c>
      <c r="BW326" s="73">
        <v>0</v>
      </c>
      <c r="BX326" s="73">
        <v>0</v>
      </c>
      <c r="BY326" s="75">
        <v>6.6093399999999996E-4</v>
      </c>
      <c r="BZ326" s="75">
        <v>2.08381E-4</v>
      </c>
      <c r="CA326" s="72">
        <v>0</v>
      </c>
      <c r="CG326" s="76"/>
      <c r="CH326" s="77"/>
      <c r="CI326" s="78"/>
      <c r="CJ326" s="79"/>
      <c r="CO326" s="77"/>
    </row>
    <row r="327" spans="1:93" s="72" customFormat="1" x14ac:dyDescent="0.3">
      <c r="A327" s="72">
        <v>907</v>
      </c>
      <c r="B327" s="72">
        <v>11</v>
      </c>
      <c r="D327" s="72" t="s">
        <v>108</v>
      </c>
      <c r="E327" s="73">
        <v>16921</v>
      </c>
      <c r="F327" s="73">
        <v>243.25</v>
      </c>
      <c r="G327" s="73">
        <v>4022</v>
      </c>
      <c r="H327" s="73">
        <v>1266</v>
      </c>
      <c r="I327" s="73">
        <v>2210</v>
      </c>
      <c r="J327" s="73">
        <v>1333.7</v>
      </c>
      <c r="K327" s="73">
        <v>248</v>
      </c>
      <c r="L327" s="73">
        <v>1585</v>
      </c>
      <c r="M327" s="73">
        <v>2296</v>
      </c>
      <c r="N327" s="73">
        <v>7929</v>
      </c>
      <c r="O327" s="73">
        <v>15650</v>
      </c>
      <c r="P327" s="73">
        <v>5560</v>
      </c>
      <c r="Q327" s="73">
        <v>564.79999999999995</v>
      </c>
      <c r="R327" s="73">
        <v>4744</v>
      </c>
      <c r="S327" s="73">
        <v>4744</v>
      </c>
      <c r="T327" s="73">
        <v>299</v>
      </c>
      <c r="U327" s="73">
        <v>0</v>
      </c>
      <c r="V327" s="73">
        <v>188</v>
      </c>
      <c r="W327" s="73">
        <v>114</v>
      </c>
      <c r="X327" s="73">
        <v>74</v>
      </c>
      <c r="Y327" s="73">
        <v>8763</v>
      </c>
      <c r="Z327" s="73">
        <v>8763</v>
      </c>
      <c r="AA327" s="73">
        <v>0</v>
      </c>
      <c r="AB327" s="73">
        <v>0</v>
      </c>
      <c r="AC327" s="73">
        <v>0</v>
      </c>
      <c r="AD327" s="73">
        <v>5617.0829999999996</v>
      </c>
      <c r="AE327" s="73">
        <v>0</v>
      </c>
      <c r="AF327" s="73">
        <v>923</v>
      </c>
      <c r="AG327" s="73">
        <v>3096.9825500694001</v>
      </c>
      <c r="AH327" s="73">
        <v>5</v>
      </c>
      <c r="AI327" s="73">
        <v>1662</v>
      </c>
      <c r="AJ327" s="73">
        <v>1</v>
      </c>
      <c r="AK327" s="73">
        <v>0</v>
      </c>
      <c r="AL327" s="73">
        <v>445</v>
      </c>
      <c r="AM327" s="73">
        <v>0</v>
      </c>
      <c r="AN327" s="73">
        <v>8</v>
      </c>
      <c r="AO327" s="73"/>
      <c r="AP327" s="73">
        <v>444</v>
      </c>
      <c r="AQ327" s="73">
        <v>5</v>
      </c>
      <c r="AR327" s="73">
        <v>296.33499999999998</v>
      </c>
      <c r="AS327" s="74">
        <v>31</v>
      </c>
      <c r="AT327" s="73">
        <v>28</v>
      </c>
      <c r="AU327" s="73">
        <v>4410.91</v>
      </c>
      <c r="AV327" s="73">
        <v>997.2</v>
      </c>
      <c r="AW327" s="73">
        <v>111.050977382876</v>
      </c>
      <c r="AX327" s="73">
        <v>182</v>
      </c>
      <c r="AY327" s="73">
        <v>56.3333333333333</v>
      </c>
      <c r="AZ327" s="73">
        <v>49.3333333333333</v>
      </c>
      <c r="BA327" s="73">
        <v>1337</v>
      </c>
      <c r="BB327" s="73">
        <v>572</v>
      </c>
      <c r="BC327" s="73">
        <v>3046.4738492179699</v>
      </c>
      <c r="BD327" s="73">
        <v>0.47699999999999998</v>
      </c>
      <c r="BE327" s="73">
        <v>12899</v>
      </c>
      <c r="BF327" s="73">
        <v>2355</v>
      </c>
      <c r="BG327" s="73">
        <v>401</v>
      </c>
      <c r="BH327" s="73">
        <v>440</v>
      </c>
      <c r="BI327" s="73">
        <v>391</v>
      </c>
      <c r="BJ327" s="73">
        <v>188</v>
      </c>
      <c r="BK327" s="73">
        <v>206.98756133744101</v>
      </c>
      <c r="BL327" s="73">
        <v>128.75843889079101</v>
      </c>
      <c r="BM327" s="73">
        <v>38.2013808056602</v>
      </c>
      <c r="BN327" s="73">
        <v>655.11199999999997</v>
      </c>
      <c r="BO327" s="73">
        <v>407.51819999999998</v>
      </c>
      <c r="BP327" s="73">
        <v>120.9067</v>
      </c>
      <c r="BQ327" s="73">
        <v>387903</v>
      </c>
      <c r="BR327" s="73">
        <v>3055</v>
      </c>
      <c r="BS327" s="73">
        <v>0</v>
      </c>
      <c r="BT327" s="73">
        <v>3</v>
      </c>
      <c r="BU327" s="73">
        <v>114</v>
      </c>
      <c r="BV327" s="73">
        <v>74</v>
      </c>
      <c r="BW327" s="73">
        <v>5</v>
      </c>
      <c r="BX327" s="73">
        <v>569</v>
      </c>
      <c r="BY327" s="75">
        <v>3.0259999999999998E-4</v>
      </c>
      <c r="BZ327" s="75">
        <v>2.4564900000000002E-4</v>
      </c>
      <c r="CA327" s="72">
        <v>569</v>
      </c>
      <c r="CG327" s="76"/>
      <c r="CH327" s="77"/>
      <c r="CI327" s="78"/>
      <c r="CJ327" s="79"/>
      <c r="CO327" s="77"/>
    </row>
    <row r="328" spans="1:93" s="72" customFormat="1" x14ac:dyDescent="0.3">
      <c r="A328" s="72">
        <v>1729</v>
      </c>
      <c r="B328" s="72">
        <v>11</v>
      </c>
      <c r="D328" s="72" t="s">
        <v>118</v>
      </c>
      <c r="E328" s="73">
        <v>14171</v>
      </c>
      <c r="F328" s="73">
        <v>160.30000000000001</v>
      </c>
      <c r="G328" s="73">
        <v>4070</v>
      </c>
      <c r="H328" s="73">
        <v>1341</v>
      </c>
      <c r="I328" s="73">
        <v>2009</v>
      </c>
      <c r="J328" s="73">
        <v>1285.8</v>
      </c>
      <c r="K328" s="73">
        <v>145</v>
      </c>
      <c r="L328" s="73">
        <v>1034</v>
      </c>
      <c r="M328" s="73">
        <v>2098</v>
      </c>
      <c r="N328" s="73">
        <v>6803</v>
      </c>
      <c r="O328" s="73">
        <v>9180</v>
      </c>
      <c r="P328" s="73">
        <v>810</v>
      </c>
      <c r="Q328" s="73">
        <v>1019.2</v>
      </c>
      <c r="R328" s="73">
        <v>7317</v>
      </c>
      <c r="S328" s="73">
        <v>7317</v>
      </c>
      <c r="T328" s="73">
        <v>19</v>
      </c>
      <c r="U328" s="73">
        <v>0</v>
      </c>
      <c r="V328" s="73">
        <v>119</v>
      </c>
      <c r="W328" s="73">
        <v>88</v>
      </c>
      <c r="X328" s="73">
        <v>31</v>
      </c>
      <c r="Y328" s="73">
        <v>7232</v>
      </c>
      <c r="Z328" s="73">
        <v>7232</v>
      </c>
      <c r="AA328" s="73">
        <v>0</v>
      </c>
      <c r="AB328" s="73">
        <v>0</v>
      </c>
      <c r="AC328" s="73">
        <v>0</v>
      </c>
      <c r="AD328" s="73">
        <v>2090.0479999999998</v>
      </c>
      <c r="AE328" s="73">
        <v>0</v>
      </c>
      <c r="AF328" s="73">
        <v>556</v>
      </c>
      <c r="AG328" s="73">
        <v>1074.0288985823299</v>
      </c>
      <c r="AH328" s="73">
        <v>20</v>
      </c>
      <c r="AI328" s="73">
        <v>1659</v>
      </c>
      <c r="AJ328" s="73">
        <v>1</v>
      </c>
      <c r="AK328" s="73">
        <v>0</v>
      </c>
      <c r="AL328" s="73">
        <v>160</v>
      </c>
      <c r="AM328" s="73">
        <v>0</v>
      </c>
      <c r="AN328" s="73">
        <v>21</v>
      </c>
      <c r="AO328" s="73"/>
      <c r="AP328" s="73">
        <v>344</v>
      </c>
      <c r="AQ328" s="73">
        <v>20</v>
      </c>
      <c r="AR328" s="73">
        <v>170.63200000000001</v>
      </c>
      <c r="AS328" s="74">
        <v>17</v>
      </c>
      <c r="AT328" s="73">
        <v>11</v>
      </c>
      <c r="AU328" s="73">
        <v>4451.28</v>
      </c>
      <c r="AV328" s="73">
        <v>810.6</v>
      </c>
      <c r="AW328" s="73">
        <v>34.242340206185602</v>
      </c>
      <c r="AX328" s="73">
        <v>106</v>
      </c>
      <c r="AY328" s="73">
        <v>40.6666666666667</v>
      </c>
      <c r="AZ328" s="73">
        <v>26.3333333333333</v>
      </c>
      <c r="BA328" s="73">
        <v>889</v>
      </c>
      <c r="BB328" s="73">
        <v>169</v>
      </c>
      <c r="BC328" s="73">
        <v>2956.8309757124798</v>
      </c>
      <c r="BD328" s="73">
        <v>0.33500000000000002</v>
      </c>
      <c r="BE328" s="73">
        <v>10101</v>
      </c>
      <c r="BF328" s="73">
        <v>2254</v>
      </c>
      <c r="BG328" s="73">
        <v>475</v>
      </c>
      <c r="BH328" s="73">
        <v>401</v>
      </c>
      <c r="BI328" s="73">
        <v>412</v>
      </c>
      <c r="BJ328" s="73">
        <v>196</v>
      </c>
      <c r="BK328" s="73">
        <v>244.10998340707999</v>
      </c>
      <c r="BL328" s="73">
        <v>155.74679203539799</v>
      </c>
      <c r="BM328" s="73">
        <v>47.115182522123902</v>
      </c>
      <c r="BN328" s="73">
        <v>606.04219999999998</v>
      </c>
      <c r="BO328" s="73">
        <v>386.66640000000001</v>
      </c>
      <c r="BP328" s="73">
        <v>116.971</v>
      </c>
      <c r="BQ328" s="73">
        <v>0</v>
      </c>
      <c r="BR328" s="73">
        <v>1939</v>
      </c>
      <c r="BS328" s="73">
        <v>0</v>
      </c>
      <c r="BT328" s="73">
        <v>4</v>
      </c>
      <c r="BU328" s="73">
        <v>88</v>
      </c>
      <c r="BV328" s="73">
        <v>31</v>
      </c>
      <c r="BW328" s="73">
        <v>0</v>
      </c>
      <c r="BX328" s="73">
        <v>0</v>
      </c>
      <c r="BY328" s="75">
        <v>5.7190500000000005E-4</v>
      </c>
      <c r="BZ328" s="75">
        <v>1.8492500000000001E-4</v>
      </c>
      <c r="CA328" s="72">
        <v>0</v>
      </c>
      <c r="CG328" s="76"/>
      <c r="CH328" s="77"/>
      <c r="CI328" s="78"/>
      <c r="CJ328" s="79"/>
      <c r="CO328" s="77"/>
    </row>
    <row r="329" spans="1:93" s="72" customFormat="1" x14ac:dyDescent="0.3">
      <c r="A329" s="72">
        <v>917</v>
      </c>
      <c r="B329" s="72">
        <v>11</v>
      </c>
      <c r="D329" s="72" t="s">
        <v>133</v>
      </c>
      <c r="E329" s="73">
        <v>87086</v>
      </c>
      <c r="F329" s="73">
        <v>1514.1</v>
      </c>
      <c r="G329" s="73">
        <v>20172</v>
      </c>
      <c r="H329" s="73">
        <v>6465</v>
      </c>
      <c r="I329" s="73">
        <v>19287</v>
      </c>
      <c r="J329" s="73">
        <v>14642.5</v>
      </c>
      <c r="K329" s="73">
        <v>3853.3333333333298</v>
      </c>
      <c r="L329" s="73">
        <v>12931.333333333299</v>
      </c>
      <c r="M329" s="73">
        <v>20830</v>
      </c>
      <c r="N329" s="73">
        <v>46998</v>
      </c>
      <c r="O329" s="73">
        <v>104270</v>
      </c>
      <c r="P329" s="73">
        <v>150380</v>
      </c>
      <c r="Q329" s="73">
        <v>5276.8</v>
      </c>
      <c r="R329" s="73">
        <v>4487</v>
      </c>
      <c r="S329" s="73">
        <v>4487</v>
      </c>
      <c r="T329" s="73">
        <v>66</v>
      </c>
      <c r="U329" s="73">
        <v>0</v>
      </c>
      <c r="V329" s="73">
        <v>525</v>
      </c>
      <c r="W329" s="73">
        <v>473</v>
      </c>
      <c r="X329" s="73">
        <v>52</v>
      </c>
      <c r="Y329" s="73">
        <v>46445</v>
      </c>
      <c r="Z329" s="73">
        <v>46445</v>
      </c>
      <c r="AA329" s="73">
        <v>0</v>
      </c>
      <c r="AB329" s="73">
        <v>0</v>
      </c>
      <c r="AC329" s="73">
        <v>0</v>
      </c>
      <c r="AD329" s="73">
        <v>84576.345000000001</v>
      </c>
      <c r="AE329" s="73">
        <v>0</v>
      </c>
      <c r="AF329" s="73">
        <v>517</v>
      </c>
      <c r="AG329" s="73">
        <v>9888.7463211069607</v>
      </c>
      <c r="AH329" s="73">
        <v>4</v>
      </c>
      <c r="AI329" s="73">
        <v>7088</v>
      </c>
      <c r="AJ329" s="73">
        <v>1</v>
      </c>
      <c r="AK329" s="73">
        <v>0</v>
      </c>
      <c r="AL329" s="73">
        <v>5520</v>
      </c>
      <c r="AM329" s="73">
        <v>0</v>
      </c>
      <c r="AN329" s="73">
        <v>99</v>
      </c>
      <c r="AO329" s="73"/>
      <c r="AP329" s="73">
        <v>4174</v>
      </c>
      <c r="AQ329" s="73">
        <v>4</v>
      </c>
      <c r="AR329" s="73">
        <v>3613.0439999999999</v>
      </c>
      <c r="AS329" s="74">
        <v>426</v>
      </c>
      <c r="AT329" s="73">
        <v>393</v>
      </c>
      <c r="AU329" s="73">
        <v>23528.44</v>
      </c>
      <c r="AV329" s="73">
        <v>3977.33</v>
      </c>
      <c r="AW329" s="73">
        <v>768.06545819398002</v>
      </c>
      <c r="AX329" s="73">
        <v>1434</v>
      </c>
      <c r="AY329" s="73">
        <v>991</v>
      </c>
      <c r="AZ329" s="73">
        <v>968</v>
      </c>
      <c r="BA329" s="73">
        <v>9078</v>
      </c>
      <c r="BB329" s="73">
        <v>2150</v>
      </c>
      <c r="BC329" s="73">
        <v>22334.301498986501</v>
      </c>
      <c r="BD329" s="73">
        <v>12.907999999999999</v>
      </c>
      <c r="BE329" s="73">
        <v>66914</v>
      </c>
      <c r="BF329" s="73">
        <v>11108</v>
      </c>
      <c r="BG329" s="73">
        <v>2599</v>
      </c>
      <c r="BH329" s="73">
        <v>3293</v>
      </c>
      <c r="BI329" s="73">
        <v>2647</v>
      </c>
      <c r="BJ329" s="73">
        <v>1438</v>
      </c>
      <c r="BK329" s="73">
        <v>2311.21041016256</v>
      </c>
      <c r="BL329" s="73">
        <v>1469.13661319841</v>
      </c>
      <c r="BM329" s="73">
        <v>582.61039939713601</v>
      </c>
      <c r="BN329" s="73">
        <v>4502.7002000000002</v>
      </c>
      <c r="BO329" s="73">
        <v>2862.172</v>
      </c>
      <c r="BP329" s="73">
        <v>1135.0416</v>
      </c>
      <c r="BQ329" s="73">
        <v>92688</v>
      </c>
      <c r="BR329" s="73">
        <v>13532</v>
      </c>
      <c r="BS329" s="73">
        <v>0</v>
      </c>
      <c r="BT329" s="73">
        <v>1</v>
      </c>
      <c r="BU329" s="73">
        <v>473</v>
      </c>
      <c r="BV329" s="73">
        <v>52</v>
      </c>
      <c r="BW329" s="73">
        <v>0</v>
      </c>
      <c r="BX329" s="73">
        <v>7754</v>
      </c>
      <c r="BY329" s="75">
        <v>9.2766640000000004E-3</v>
      </c>
      <c r="BZ329" s="75">
        <v>1.8246696999999999E-2</v>
      </c>
      <c r="CA329" s="72">
        <v>0</v>
      </c>
      <c r="CG329" s="76"/>
      <c r="CH329" s="77"/>
      <c r="CI329" s="78"/>
      <c r="CJ329" s="79"/>
      <c r="CO329" s="77"/>
    </row>
    <row r="330" spans="1:93" s="72" customFormat="1" x14ac:dyDescent="0.3">
      <c r="A330" s="72">
        <v>1507</v>
      </c>
      <c r="B330" s="72">
        <v>11</v>
      </c>
      <c r="D330" s="72" t="s">
        <v>152</v>
      </c>
      <c r="E330" s="73">
        <v>42429</v>
      </c>
      <c r="F330" s="73">
        <v>762.3</v>
      </c>
      <c r="G330" s="73">
        <v>9252</v>
      </c>
      <c r="H330" s="73">
        <v>3067</v>
      </c>
      <c r="I330" s="73">
        <v>4876</v>
      </c>
      <c r="J330" s="73">
        <v>2908.8</v>
      </c>
      <c r="K330" s="73">
        <v>324</v>
      </c>
      <c r="L330" s="73">
        <v>2104</v>
      </c>
      <c r="M330" s="73">
        <v>5408</v>
      </c>
      <c r="N330" s="73">
        <v>18708</v>
      </c>
      <c r="O330" s="73">
        <v>38730</v>
      </c>
      <c r="P330" s="73">
        <v>17140</v>
      </c>
      <c r="Q330" s="73">
        <v>1508</v>
      </c>
      <c r="R330" s="73">
        <v>18865</v>
      </c>
      <c r="S330" s="73">
        <v>18865</v>
      </c>
      <c r="T330" s="73">
        <v>326</v>
      </c>
      <c r="U330" s="73">
        <v>0</v>
      </c>
      <c r="V330" s="73">
        <v>533</v>
      </c>
      <c r="W330" s="73">
        <v>282</v>
      </c>
      <c r="X330" s="73">
        <v>251</v>
      </c>
      <c r="Y330" s="73">
        <v>19672</v>
      </c>
      <c r="Z330" s="73">
        <v>19672</v>
      </c>
      <c r="AA330" s="73">
        <v>0</v>
      </c>
      <c r="AB330" s="73">
        <v>0</v>
      </c>
      <c r="AC330" s="73">
        <v>0</v>
      </c>
      <c r="AD330" s="73">
        <v>11291.727999999999</v>
      </c>
      <c r="AE330" s="73">
        <v>0</v>
      </c>
      <c r="AF330" s="73">
        <v>3132</v>
      </c>
      <c r="AG330" s="73">
        <v>6924.4764733468801</v>
      </c>
      <c r="AH330" s="73">
        <v>17</v>
      </c>
      <c r="AI330" s="73">
        <v>4507</v>
      </c>
      <c r="AJ330" s="73">
        <v>1</v>
      </c>
      <c r="AK330" s="73">
        <v>0</v>
      </c>
      <c r="AL330" s="73">
        <v>555</v>
      </c>
      <c r="AM330" s="73">
        <v>0</v>
      </c>
      <c r="AN330" s="73">
        <v>51</v>
      </c>
      <c r="AO330" s="73"/>
      <c r="AP330" s="73">
        <v>950</v>
      </c>
      <c r="AQ330" s="73">
        <v>17</v>
      </c>
      <c r="AR330" s="73">
        <v>578.36</v>
      </c>
      <c r="AS330" s="74">
        <v>49</v>
      </c>
      <c r="AT330" s="73">
        <v>51</v>
      </c>
      <c r="AU330" s="73">
        <v>12483.48</v>
      </c>
      <c r="AV330" s="73">
        <v>2817.24</v>
      </c>
      <c r="AW330" s="73">
        <v>151.50818181818201</v>
      </c>
      <c r="AX330" s="73">
        <v>337</v>
      </c>
      <c r="AY330" s="73">
        <v>112.333333333333</v>
      </c>
      <c r="AZ330" s="73">
        <v>69.3333333333333</v>
      </c>
      <c r="BA330" s="73">
        <v>1780</v>
      </c>
      <c r="BB330" s="73">
        <v>457</v>
      </c>
      <c r="BC330" s="73">
        <v>7745.2714364758504</v>
      </c>
      <c r="BD330" s="73">
        <v>0.217</v>
      </c>
      <c r="BE330" s="73">
        <v>33177</v>
      </c>
      <c r="BF330" s="73">
        <v>5142</v>
      </c>
      <c r="BG330" s="73">
        <v>1043</v>
      </c>
      <c r="BH330" s="73">
        <v>847</v>
      </c>
      <c r="BI330" s="73">
        <v>894</v>
      </c>
      <c r="BJ330" s="73">
        <v>466</v>
      </c>
      <c r="BK330" s="73">
        <v>448.17877185847902</v>
      </c>
      <c r="BL330" s="73">
        <v>295.43424156161001</v>
      </c>
      <c r="BM330" s="73">
        <v>98.921675477836501</v>
      </c>
      <c r="BN330" s="73">
        <v>1326.0625</v>
      </c>
      <c r="BO330" s="73">
        <v>874.125</v>
      </c>
      <c r="BP330" s="73">
        <v>292.6875</v>
      </c>
      <c r="BQ330" s="73">
        <v>65858</v>
      </c>
      <c r="BR330" s="73">
        <v>7610</v>
      </c>
      <c r="BS330" s="73">
        <v>0</v>
      </c>
      <c r="BT330" s="73">
        <v>10</v>
      </c>
      <c r="BU330" s="73">
        <v>282</v>
      </c>
      <c r="BV330" s="73">
        <v>251</v>
      </c>
      <c r="BW330" s="73">
        <v>0</v>
      </c>
      <c r="BX330" s="73">
        <v>0</v>
      </c>
      <c r="BY330" s="75">
        <v>5.0099699999999999E-4</v>
      </c>
      <c r="BZ330" s="75">
        <v>2.9053999999999999E-4</v>
      </c>
      <c r="CA330" s="72">
        <v>0</v>
      </c>
      <c r="CG330" s="76"/>
      <c r="CH330" s="77"/>
      <c r="CI330" s="78"/>
      <c r="CJ330" s="79"/>
      <c r="CO330" s="77"/>
    </row>
    <row r="331" spans="1:93" s="72" customFormat="1" x14ac:dyDescent="0.3">
      <c r="A331" s="72">
        <v>928</v>
      </c>
      <c r="B331" s="72">
        <v>11</v>
      </c>
      <c r="D331" s="72" t="s">
        <v>161</v>
      </c>
      <c r="E331" s="73">
        <v>45749</v>
      </c>
      <c r="F331" s="73">
        <v>533.4</v>
      </c>
      <c r="G331" s="73">
        <v>11747</v>
      </c>
      <c r="H331" s="73">
        <v>3823</v>
      </c>
      <c r="I331" s="73">
        <v>9673</v>
      </c>
      <c r="J331" s="73">
        <v>7241.5</v>
      </c>
      <c r="K331" s="73">
        <v>1549.3333333333301</v>
      </c>
      <c r="L331" s="73">
        <v>6512.3333333333303</v>
      </c>
      <c r="M331" s="73">
        <v>9419</v>
      </c>
      <c r="N331" s="73">
        <v>23980</v>
      </c>
      <c r="O331" s="73">
        <v>48310</v>
      </c>
      <c r="P331" s="73">
        <v>51840</v>
      </c>
      <c r="Q331" s="73">
        <v>217.6</v>
      </c>
      <c r="R331" s="73">
        <v>2191</v>
      </c>
      <c r="S331" s="73">
        <v>2191</v>
      </c>
      <c r="T331" s="73">
        <v>24</v>
      </c>
      <c r="U331" s="73">
        <v>0</v>
      </c>
      <c r="V331" s="73">
        <v>299</v>
      </c>
      <c r="W331" s="73">
        <v>263</v>
      </c>
      <c r="X331" s="73">
        <v>36</v>
      </c>
      <c r="Y331" s="73">
        <v>24315</v>
      </c>
      <c r="Z331" s="73">
        <v>24315</v>
      </c>
      <c r="AA331" s="73">
        <v>0</v>
      </c>
      <c r="AB331" s="73">
        <v>0</v>
      </c>
      <c r="AC331" s="73">
        <v>0</v>
      </c>
      <c r="AD331" s="73">
        <v>42648.51</v>
      </c>
      <c r="AE331" s="73">
        <v>0</v>
      </c>
      <c r="AF331" s="73">
        <v>239</v>
      </c>
      <c r="AG331" s="73">
        <v>4936.3480812641101</v>
      </c>
      <c r="AH331" s="73">
        <v>1</v>
      </c>
      <c r="AI331" s="73">
        <v>3230</v>
      </c>
      <c r="AJ331" s="73">
        <v>1</v>
      </c>
      <c r="AK331" s="73">
        <v>0</v>
      </c>
      <c r="AL331" s="73">
        <v>1870</v>
      </c>
      <c r="AM331" s="73">
        <v>0</v>
      </c>
      <c r="AN331" s="73">
        <v>44</v>
      </c>
      <c r="AO331" s="73"/>
      <c r="AP331" s="73">
        <v>1965</v>
      </c>
      <c r="AQ331" s="73">
        <v>1</v>
      </c>
      <c r="AR331" s="73">
        <v>1692.691</v>
      </c>
      <c r="AS331" s="74">
        <v>321</v>
      </c>
      <c r="AT331" s="73">
        <v>148</v>
      </c>
      <c r="AU331" s="73">
        <v>11713.17</v>
      </c>
      <c r="AV331" s="73">
        <v>2073.19</v>
      </c>
      <c r="AW331" s="73">
        <v>288.18987610619502</v>
      </c>
      <c r="AX331" s="73">
        <v>613</v>
      </c>
      <c r="AY331" s="73">
        <v>393.33333333333297</v>
      </c>
      <c r="AZ331" s="73">
        <v>385.33333333333297</v>
      </c>
      <c r="BA331" s="73">
        <v>4963</v>
      </c>
      <c r="BB331" s="73">
        <v>1110</v>
      </c>
      <c r="BC331" s="73">
        <v>11249.270343981399</v>
      </c>
      <c r="BD331" s="73">
        <v>5.1180000000000003</v>
      </c>
      <c r="BE331" s="73">
        <v>34002</v>
      </c>
      <c r="BF331" s="73">
        <v>6605</v>
      </c>
      <c r="BG331" s="73">
        <v>1319</v>
      </c>
      <c r="BH331" s="73">
        <v>1658</v>
      </c>
      <c r="BI331" s="73">
        <v>1391</v>
      </c>
      <c r="BJ331" s="73">
        <v>624</v>
      </c>
      <c r="BK331" s="73">
        <v>1242.5061895949</v>
      </c>
      <c r="BL331" s="73">
        <v>785.35206662554003</v>
      </c>
      <c r="BM331" s="73">
        <v>254.338515319761</v>
      </c>
      <c r="BN331" s="73">
        <v>2652.9748</v>
      </c>
      <c r="BO331" s="73">
        <v>1676.8683000000001</v>
      </c>
      <c r="BP331" s="73">
        <v>543.05859999999996</v>
      </c>
      <c r="BQ331" s="73">
        <v>58382</v>
      </c>
      <c r="BR331" s="73">
        <v>6853</v>
      </c>
      <c r="BS331" s="73">
        <v>0</v>
      </c>
      <c r="BT331" s="73">
        <v>1</v>
      </c>
      <c r="BU331" s="73">
        <v>263</v>
      </c>
      <c r="BV331" s="73">
        <v>36</v>
      </c>
      <c r="BW331" s="73">
        <v>0</v>
      </c>
      <c r="BX331" s="73">
        <v>7506</v>
      </c>
      <c r="BY331" s="75">
        <v>3.0165669999999999E-3</v>
      </c>
      <c r="BZ331" s="75">
        <v>4.7433509999999998E-3</v>
      </c>
      <c r="CA331" s="72">
        <v>0</v>
      </c>
      <c r="CG331" s="76"/>
      <c r="CH331" s="77"/>
      <c r="CI331" s="78"/>
      <c r="CJ331" s="79"/>
      <c r="CO331" s="77"/>
    </row>
    <row r="332" spans="1:93" s="72" customFormat="1" x14ac:dyDescent="0.3">
      <c r="A332" s="72">
        <v>882</v>
      </c>
      <c r="B332" s="72">
        <v>11</v>
      </c>
      <c r="D332" s="72" t="s">
        <v>167</v>
      </c>
      <c r="E332" s="73">
        <v>37445</v>
      </c>
      <c r="F332" s="73">
        <v>281.39999999999998</v>
      </c>
      <c r="G332" s="73">
        <v>9491</v>
      </c>
      <c r="H332" s="73">
        <v>2918</v>
      </c>
      <c r="I332" s="73">
        <v>6315</v>
      </c>
      <c r="J332" s="73">
        <v>4458.5</v>
      </c>
      <c r="K332" s="73">
        <v>998</v>
      </c>
      <c r="L332" s="73">
        <v>4734</v>
      </c>
      <c r="M332" s="73">
        <v>6213</v>
      </c>
      <c r="N332" s="73">
        <v>18561</v>
      </c>
      <c r="O332" s="73">
        <v>37300</v>
      </c>
      <c r="P332" s="73">
        <v>34230</v>
      </c>
      <c r="Q332" s="73">
        <v>1531.2</v>
      </c>
      <c r="R332" s="73">
        <v>2460</v>
      </c>
      <c r="S332" s="73">
        <v>2460</v>
      </c>
      <c r="T332" s="73">
        <v>6</v>
      </c>
      <c r="U332" s="73">
        <v>0</v>
      </c>
      <c r="V332" s="73">
        <v>221</v>
      </c>
      <c r="W332" s="73">
        <v>209</v>
      </c>
      <c r="X332" s="73">
        <v>12</v>
      </c>
      <c r="Y332" s="73">
        <v>18565</v>
      </c>
      <c r="Z332" s="73">
        <v>18565</v>
      </c>
      <c r="AA332" s="73">
        <v>0</v>
      </c>
      <c r="AB332" s="73">
        <v>0</v>
      </c>
      <c r="AC332" s="73">
        <v>0</v>
      </c>
      <c r="AD332" s="73">
        <v>27030.639999999999</v>
      </c>
      <c r="AE332" s="73">
        <v>0</v>
      </c>
      <c r="AF332" s="73">
        <v>187</v>
      </c>
      <c r="AG332" s="73">
        <v>2839.5032441200301</v>
      </c>
      <c r="AH332" s="73">
        <v>3</v>
      </c>
      <c r="AI332" s="73">
        <v>2591</v>
      </c>
      <c r="AJ332" s="73">
        <v>1</v>
      </c>
      <c r="AK332" s="73">
        <v>0</v>
      </c>
      <c r="AL332" s="73">
        <v>885</v>
      </c>
      <c r="AM332" s="73">
        <v>0</v>
      </c>
      <c r="AN332" s="73">
        <v>33</v>
      </c>
      <c r="AO332" s="73"/>
      <c r="AP332" s="73">
        <v>1404</v>
      </c>
      <c r="AQ332" s="73">
        <v>3</v>
      </c>
      <c r="AR332" s="73">
        <v>1040.527</v>
      </c>
      <c r="AS332" s="74">
        <v>142</v>
      </c>
      <c r="AT332" s="73">
        <v>90</v>
      </c>
      <c r="AU332" s="73">
        <v>10264.26</v>
      </c>
      <c r="AV332" s="73">
        <v>2012.67</v>
      </c>
      <c r="AW332" s="73">
        <v>245.267354767184</v>
      </c>
      <c r="AX332" s="73">
        <v>462</v>
      </c>
      <c r="AY332" s="73">
        <v>269.66666666666703</v>
      </c>
      <c r="AZ332" s="73">
        <v>259.66666666666703</v>
      </c>
      <c r="BA332" s="73">
        <v>3736</v>
      </c>
      <c r="BB332" s="73">
        <v>895</v>
      </c>
      <c r="BC332" s="73">
        <v>9074.6972839243408</v>
      </c>
      <c r="BD332" s="73">
        <v>3.1459999999999999</v>
      </c>
      <c r="BE332" s="73">
        <v>27954</v>
      </c>
      <c r="BF332" s="73">
        <v>5575</v>
      </c>
      <c r="BG332" s="73">
        <v>998</v>
      </c>
      <c r="BH332" s="73">
        <v>1254</v>
      </c>
      <c r="BI332" s="73">
        <v>1038</v>
      </c>
      <c r="BJ332" s="73">
        <v>514</v>
      </c>
      <c r="BK332" s="73">
        <v>824.45626178292503</v>
      </c>
      <c r="BL332" s="73">
        <v>495.68241314301099</v>
      </c>
      <c r="BM332" s="73">
        <v>157.302316186372</v>
      </c>
      <c r="BN332" s="73">
        <v>1851.0735999999999</v>
      </c>
      <c r="BO332" s="73">
        <v>1112.9087999999999</v>
      </c>
      <c r="BP332" s="73">
        <v>353.17599999999999</v>
      </c>
      <c r="BQ332" s="73">
        <v>108664</v>
      </c>
      <c r="BR332" s="73">
        <v>5813</v>
      </c>
      <c r="BS332" s="73">
        <v>0</v>
      </c>
      <c r="BT332" s="73">
        <v>1</v>
      </c>
      <c r="BU332" s="73">
        <v>209</v>
      </c>
      <c r="BV332" s="73">
        <v>12</v>
      </c>
      <c r="BW332" s="73">
        <v>0</v>
      </c>
      <c r="BX332" s="73">
        <v>2575</v>
      </c>
      <c r="BY332" s="75">
        <v>1.2622429999999999E-3</v>
      </c>
      <c r="BZ332" s="75">
        <v>1.655636E-3</v>
      </c>
      <c r="CA332" s="72">
        <v>0</v>
      </c>
      <c r="CG332" s="76"/>
      <c r="CH332" s="77"/>
      <c r="CI332" s="78"/>
      <c r="CJ332" s="79"/>
      <c r="CO332" s="77"/>
    </row>
    <row r="333" spans="1:93" s="72" customFormat="1" x14ac:dyDescent="0.3">
      <c r="A333" s="72">
        <v>1640</v>
      </c>
      <c r="B333" s="72">
        <v>11</v>
      </c>
      <c r="D333" s="72" t="s">
        <v>177</v>
      </c>
      <c r="E333" s="73">
        <v>35879</v>
      </c>
      <c r="F333" s="73">
        <v>515.54999999999995</v>
      </c>
      <c r="G333" s="73">
        <v>8802</v>
      </c>
      <c r="H333" s="73">
        <v>2793</v>
      </c>
      <c r="I333" s="73">
        <v>4321</v>
      </c>
      <c r="J333" s="73">
        <v>2645.6</v>
      </c>
      <c r="K333" s="73">
        <v>333.33333333333297</v>
      </c>
      <c r="L333" s="73">
        <v>2144.3333333333298</v>
      </c>
      <c r="M333" s="73">
        <v>4848</v>
      </c>
      <c r="N333" s="73">
        <v>16576</v>
      </c>
      <c r="O333" s="73">
        <v>29850</v>
      </c>
      <c r="P333" s="73">
        <v>6490</v>
      </c>
      <c r="Q333" s="73">
        <v>1336</v>
      </c>
      <c r="R333" s="73">
        <v>16246</v>
      </c>
      <c r="S333" s="73">
        <v>16246</v>
      </c>
      <c r="T333" s="73">
        <v>244</v>
      </c>
      <c r="U333" s="73">
        <v>0</v>
      </c>
      <c r="V333" s="73">
        <v>440</v>
      </c>
      <c r="W333" s="73">
        <v>256</v>
      </c>
      <c r="X333" s="73">
        <v>183</v>
      </c>
      <c r="Y333" s="73">
        <v>16754</v>
      </c>
      <c r="Z333" s="73">
        <v>16754</v>
      </c>
      <c r="AA333" s="73">
        <v>0</v>
      </c>
      <c r="AB333" s="73">
        <v>0</v>
      </c>
      <c r="AC333" s="73">
        <v>0</v>
      </c>
      <c r="AD333" s="73">
        <v>6534.06</v>
      </c>
      <c r="AE333" s="73">
        <v>0</v>
      </c>
      <c r="AF333" s="73">
        <v>2009</v>
      </c>
      <c r="AG333" s="73">
        <v>4371.1892662219498</v>
      </c>
      <c r="AH333" s="73">
        <v>17</v>
      </c>
      <c r="AI333" s="73">
        <v>3820</v>
      </c>
      <c r="AJ333" s="73">
        <v>1</v>
      </c>
      <c r="AK333" s="73">
        <v>0</v>
      </c>
      <c r="AL333" s="73">
        <v>560</v>
      </c>
      <c r="AM333" s="73">
        <v>0</v>
      </c>
      <c r="AN333" s="73">
        <v>36</v>
      </c>
      <c r="AO333" s="73"/>
      <c r="AP333" s="73">
        <v>843</v>
      </c>
      <c r="AQ333" s="73">
        <v>17</v>
      </c>
      <c r="AR333" s="73">
        <v>466</v>
      </c>
      <c r="AS333" s="74">
        <v>78</v>
      </c>
      <c r="AT333" s="73">
        <v>47</v>
      </c>
      <c r="AU333" s="73">
        <v>10877.85</v>
      </c>
      <c r="AV333" s="73">
        <v>2295.3000000000002</v>
      </c>
      <c r="AW333" s="73">
        <v>115.039812668984</v>
      </c>
      <c r="AX333" s="73">
        <v>333</v>
      </c>
      <c r="AY333" s="73">
        <v>82.3333333333333</v>
      </c>
      <c r="AZ333" s="73">
        <v>61</v>
      </c>
      <c r="BA333" s="73">
        <v>1811</v>
      </c>
      <c r="BB333" s="73">
        <v>417</v>
      </c>
      <c r="BC333" s="73">
        <v>6335.2413362854204</v>
      </c>
      <c r="BD333" s="73">
        <v>0.27</v>
      </c>
      <c r="BE333" s="73">
        <v>27077</v>
      </c>
      <c r="BF333" s="73">
        <v>4925</v>
      </c>
      <c r="BG333" s="73">
        <v>1084</v>
      </c>
      <c r="BH333" s="73">
        <v>808</v>
      </c>
      <c r="BI333" s="73">
        <v>876</v>
      </c>
      <c r="BJ333" s="73">
        <v>498</v>
      </c>
      <c r="BK333" s="73">
        <v>466.461883729259</v>
      </c>
      <c r="BL333" s="73">
        <v>293.86782857825</v>
      </c>
      <c r="BM333" s="73">
        <v>102.640563447535</v>
      </c>
      <c r="BN333" s="73">
        <v>1269.9246000000001</v>
      </c>
      <c r="BO333" s="73">
        <v>800.04390000000001</v>
      </c>
      <c r="BP333" s="73">
        <v>279.435</v>
      </c>
      <c r="BQ333" s="73">
        <v>25051</v>
      </c>
      <c r="BR333" s="73">
        <v>5825</v>
      </c>
      <c r="BS333" s="73">
        <v>0</v>
      </c>
      <c r="BT333" s="73">
        <v>9</v>
      </c>
      <c r="BU333" s="73">
        <v>256</v>
      </c>
      <c r="BV333" s="73">
        <v>183</v>
      </c>
      <c r="BW333" s="73">
        <v>0</v>
      </c>
      <c r="BX333" s="73">
        <v>0</v>
      </c>
      <c r="BY333" s="75">
        <v>5.8512400000000002E-4</v>
      </c>
      <c r="BZ333" s="75">
        <v>2.6229600000000002E-4</v>
      </c>
      <c r="CA333" s="72">
        <v>0</v>
      </c>
      <c r="CG333" s="76"/>
      <c r="CH333" s="77"/>
      <c r="CI333" s="78"/>
      <c r="CJ333" s="79"/>
      <c r="CO333" s="77"/>
    </row>
    <row r="334" spans="1:93" s="72" customFormat="1" x14ac:dyDescent="0.3">
      <c r="A334" s="72">
        <v>1641</v>
      </c>
      <c r="B334" s="72">
        <v>11</v>
      </c>
      <c r="D334" s="72" t="s">
        <v>186</v>
      </c>
      <c r="E334" s="73">
        <v>23965</v>
      </c>
      <c r="F334" s="73">
        <v>353.5</v>
      </c>
      <c r="G334" s="73">
        <v>6409</v>
      </c>
      <c r="H334" s="73">
        <v>2044</v>
      </c>
      <c r="I334" s="73">
        <v>3185</v>
      </c>
      <c r="J334" s="73">
        <v>1969.1</v>
      </c>
      <c r="K334" s="73">
        <v>253.333333333333</v>
      </c>
      <c r="L334" s="73">
        <v>1941.3333333333301</v>
      </c>
      <c r="M334" s="73">
        <v>3304</v>
      </c>
      <c r="N334" s="73">
        <v>11532</v>
      </c>
      <c r="O334" s="73">
        <v>21000</v>
      </c>
      <c r="P334" s="73">
        <v>5250</v>
      </c>
      <c r="Q334" s="73">
        <v>0</v>
      </c>
      <c r="R334" s="73">
        <v>4566</v>
      </c>
      <c r="S334" s="73">
        <v>4566</v>
      </c>
      <c r="T334" s="73">
        <v>1245</v>
      </c>
      <c r="U334" s="73">
        <v>0</v>
      </c>
      <c r="V334" s="73">
        <v>205</v>
      </c>
      <c r="W334" s="73">
        <v>169</v>
      </c>
      <c r="X334" s="73">
        <v>36</v>
      </c>
      <c r="Y334" s="73">
        <v>12159</v>
      </c>
      <c r="Z334" s="73">
        <v>12159</v>
      </c>
      <c r="AA334" s="73">
        <v>0</v>
      </c>
      <c r="AB334" s="73">
        <v>0</v>
      </c>
      <c r="AC334" s="73">
        <v>0</v>
      </c>
      <c r="AD334" s="73">
        <v>5349.96</v>
      </c>
      <c r="AE334" s="73">
        <v>0</v>
      </c>
      <c r="AF334" s="73">
        <v>2034</v>
      </c>
      <c r="AG334" s="73">
        <v>8388.3686112545201</v>
      </c>
      <c r="AH334" s="73">
        <v>9</v>
      </c>
      <c r="AI334" s="73">
        <v>2646</v>
      </c>
      <c r="AJ334" s="73">
        <v>1</v>
      </c>
      <c r="AK334" s="73">
        <v>0</v>
      </c>
      <c r="AL334" s="73">
        <v>310</v>
      </c>
      <c r="AM334" s="73">
        <v>0</v>
      </c>
      <c r="AN334" s="73">
        <v>25</v>
      </c>
      <c r="AO334" s="73"/>
      <c r="AP334" s="73">
        <v>580</v>
      </c>
      <c r="AQ334" s="73">
        <v>9</v>
      </c>
      <c r="AR334" s="73">
        <v>309.05599999999998</v>
      </c>
      <c r="AS334" s="74">
        <v>30</v>
      </c>
      <c r="AT334" s="73">
        <v>17</v>
      </c>
      <c r="AU334" s="73">
        <v>7134.16</v>
      </c>
      <c r="AV334" s="73">
        <v>1443.4</v>
      </c>
      <c r="AW334" s="73">
        <v>61.161490623109501</v>
      </c>
      <c r="AX334" s="73">
        <v>172</v>
      </c>
      <c r="AY334" s="73">
        <v>67.3333333333333</v>
      </c>
      <c r="AZ334" s="73">
        <v>56.3333333333333</v>
      </c>
      <c r="BA334" s="73">
        <v>1688</v>
      </c>
      <c r="BB334" s="73">
        <v>647</v>
      </c>
      <c r="BC334" s="73">
        <v>4829.2567127677503</v>
      </c>
      <c r="BD334" s="73">
        <v>0.42199999999999999</v>
      </c>
      <c r="BE334" s="73">
        <v>17556</v>
      </c>
      <c r="BF334" s="73">
        <v>3632</v>
      </c>
      <c r="BG334" s="73">
        <v>733</v>
      </c>
      <c r="BH334" s="73">
        <v>664</v>
      </c>
      <c r="BI334" s="73">
        <v>625</v>
      </c>
      <c r="BJ334" s="73">
        <v>339</v>
      </c>
      <c r="BK334" s="73">
        <v>347.37392055267702</v>
      </c>
      <c r="BL334" s="73">
        <v>214.09245826137001</v>
      </c>
      <c r="BM334" s="73">
        <v>75.952619458837106</v>
      </c>
      <c r="BN334" s="73">
        <v>922.13549999999998</v>
      </c>
      <c r="BO334" s="73">
        <v>568.32780000000002</v>
      </c>
      <c r="BP334" s="73">
        <v>201.62309999999999</v>
      </c>
      <c r="BQ334" s="73">
        <v>227030</v>
      </c>
      <c r="BR334" s="73">
        <v>3512</v>
      </c>
      <c r="BS334" s="73">
        <v>0</v>
      </c>
      <c r="BT334" s="73">
        <v>6</v>
      </c>
      <c r="BU334" s="73">
        <v>169</v>
      </c>
      <c r="BV334" s="73">
        <v>36</v>
      </c>
      <c r="BW334" s="73">
        <v>24</v>
      </c>
      <c r="BX334" s="73">
        <v>0</v>
      </c>
      <c r="BY334" s="75">
        <v>5.77624E-4</v>
      </c>
      <c r="BZ334" s="75">
        <v>2.26973E-4</v>
      </c>
      <c r="CA334" s="72">
        <v>0</v>
      </c>
      <c r="CG334" s="76"/>
      <c r="CH334" s="77"/>
      <c r="CI334" s="78"/>
      <c r="CJ334" s="79"/>
      <c r="CO334" s="77"/>
    </row>
    <row r="335" spans="1:93" s="72" customFormat="1" x14ac:dyDescent="0.3">
      <c r="A335" s="72">
        <v>935</v>
      </c>
      <c r="B335" s="72">
        <v>11</v>
      </c>
      <c r="D335" s="72" t="s">
        <v>188</v>
      </c>
      <c r="E335" s="73">
        <v>121575</v>
      </c>
      <c r="F335" s="73">
        <v>2582.65</v>
      </c>
      <c r="G335" s="73">
        <v>26257</v>
      </c>
      <c r="H335" s="73">
        <v>8572</v>
      </c>
      <c r="I335" s="73">
        <v>20929</v>
      </c>
      <c r="J335" s="73">
        <v>14309.9</v>
      </c>
      <c r="K335" s="73">
        <v>3503.3333333333298</v>
      </c>
      <c r="L335" s="73">
        <v>11977.333333333299</v>
      </c>
      <c r="M335" s="73">
        <v>37863</v>
      </c>
      <c r="N335" s="73">
        <v>71296</v>
      </c>
      <c r="O335" s="73">
        <v>135820</v>
      </c>
      <c r="P335" s="73">
        <v>190880</v>
      </c>
      <c r="Q335" s="73">
        <v>4175.2</v>
      </c>
      <c r="R335" s="73">
        <v>5566</v>
      </c>
      <c r="S335" s="73">
        <v>5566</v>
      </c>
      <c r="T335" s="73">
        <v>445</v>
      </c>
      <c r="U335" s="73">
        <v>0</v>
      </c>
      <c r="V335" s="73">
        <v>631</v>
      </c>
      <c r="W335" s="73">
        <v>582</v>
      </c>
      <c r="X335" s="73">
        <v>49</v>
      </c>
      <c r="Y335" s="73">
        <v>66191</v>
      </c>
      <c r="Z335" s="73">
        <v>66191</v>
      </c>
      <c r="AA335" s="73">
        <v>0</v>
      </c>
      <c r="AB335" s="73">
        <v>101</v>
      </c>
      <c r="AC335" s="73">
        <v>2600</v>
      </c>
      <c r="AD335" s="73">
        <v>164947.97200000001</v>
      </c>
      <c r="AE335" s="73">
        <v>0</v>
      </c>
      <c r="AF335" s="73">
        <v>1149</v>
      </c>
      <c r="AG335" s="73">
        <v>23239.007652636799</v>
      </c>
      <c r="AH335" s="73">
        <v>2</v>
      </c>
      <c r="AI335" s="73">
        <v>12097</v>
      </c>
      <c r="AJ335" s="73">
        <v>1</v>
      </c>
      <c r="AK335" s="73">
        <v>0</v>
      </c>
      <c r="AL335" s="73">
        <v>5525</v>
      </c>
      <c r="AM335" s="73">
        <v>0</v>
      </c>
      <c r="AN335" s="73">
        <v>138</v>
      </c>
      <c r="AO335" s="73"/>
      <c r="AP335" s="73">
        <v>3938</v>
      </c>
      <c r="AQ335" s="73">
        <v>2</v>
      </c>
      <c r="AR335" s="73">
        <v>3109.788</v>
      </c>
      <c r="AS335" s="74">
        <v>255</v>
      </c>
      <c r="AT335" s="73">
        <v>414</v>
      </c>
      <c r="AU335" s="73">
        <v>35140.53</v>
      </c>
      <c r="AV335" s="73">
        <v>5637.01</v>
      </c>
      <c r="AW335" s="73">
        <v>735.41466511085196</v>
      </c>
      <c r="AX335" s="73">
        <v>1312</v>
      </c>
      <c r="AY335" s="73">
        <v>786</v>
      </c>
      <c r="AZ335" s="73">
        <v>738.33333333333303</v>
      </c>
      <c r="BA335" s="73">
        <v>8474</v>
      </c>
      <c r="BB335" s="73">
        <v>2231</v>
      </c>
      <c r="BC335" s="73">
        <v>20897.918932258501</v>
      </c>
      <c r="BD335" s="73">
        <v>10.166</v>
      </c>
      <c r="BE335" s="73">
        <v>95318</v>
      </c>
      <c r="BF335" s="73">
        <v>14493</v>
      </c>
      <c r="BG335" s="73">
        <v>3192</v>
      </c>
      <c r="BH335" s="73">
        <v>4041</v>
      </c>
      <c r="BI335" s="73">
        <v>3189</v>
      </c>
      <c r="BJ335" s="73">
        <v>1643</v>
      </c>
      <c r="BK335" s="73">
        <v>2034.5737169705801</v>
      </c>
      <c r="BL335" s="73">
        <v>1291.3089800728201</v>
      </c>
      <c r="BM335" s="73">
        <v>484.70027345107297</v>
      </c>
      <c r="BN335" s="73">
        <v>4987.83</v>
      </c>
      <c r="BO335" s="73">
        <v>3165.69</v>
      </c>
      <c r="BP335" s="73">
        <v>1188.26</v>
      </c>
      <c r="BQ335" s="73">
        <v>215033</v>
      </c>
      <c r="BR335" s="73">
        <v>15706</v>
      </c>
      <c r="BS335" s="73">
        <v>0</v>
      </c>
      <c r="BT335" s="73">
        <v>1</v>
      </c>
      <c r="BU335" s="73">
        <v>582</v>
      </c>
      <c r="BV335" s="73">
        <v>49</v>
      </c>
      <c r="BW335" s="73">
        <v>0</v>
      </c>
      <c r="BX335" s="73">
        <v>12746</v>
      </c>
      <c r="BY335" s="75">
        <v>8.721052E-3</v>
      </c>
      <c r="BZ335" s="75">
        <v>1.0494013E-2</v>
      </c>
      <c r="CA335" s="72">
        <v>10137</v>
      </c>
      <c r="CG335" s="76"/>
      <c r="CH335" s="77"/>
      <c r="CI335" s="78"/>
      <c r="CJ335" s="79"/>
      <c r="CO335" s="77"/>
    </row>
    <row r="336" spans="1:93" s="72" customFormat="1" x14ac:dyDescent="0.3">
      <c r="A336" s="72">
        <v>938</v>
      </c>
      <c r="B336" s="72">
        <v>11</v>
      </c>
      <c r="D336" s="72" t="s">
        <v>190</v>
      </c>
      <c r="E336" s="73">
        <v>18828</v>
      </c>
      <c r="F336" s="73">
        <v>127.75</v>
      </c>
      <c r="G336" s="73">
        <v>5092</v>
      </c>
      <c r="H336" s="73">
        <v>1721</v>
      </c>
      <c r="I336" s="73">
        <v>2330</v>
      </c>
      <c r="J336" s="73">
        <v>1457</v>
      </c>
      <c r="K336" s="73">
        <v>207.333333333333</v>
      </c>
      <c r="L336" s="73">
        <v>1271.3333333333301</v>
      </c>
      <c r="M336" s="73">
        <v>2607</v>
      </c>
      <c r="N336" s="73">
        <v>8783</v>
      </c>
      <c r="O336" s="73">
        <v>15110</v>
      </c>
      <c r="P336" s="73">
        <v>4630</v>
      </c>
      <c r="Q336" s="73">
        <v>1000.8</v>
      </c>
      <c r="R336" s="73">
        <v>2687</v>
      </c>
      <c r="S336" s="73">
        <v>2687</v>
      </c>
      <c r="T336" s="73">
        <v>83</v>
      </c>
      <c r="U336" s="73">
        <v>0</v>
      </c>
      <c r="V336" s="73">
        <v>131</v>
      </c>
      <c r="W336" s="73">
        <v>116</v>
      </c>
      <c r="X336" s="73">
        <v>15</v>
      </c>
      <c r="Y336" s="73">
        <v>8730</v>
      </c>
      <c r="Z336" s="73">
        <v>8730</v>
      </c>
      <c r="AA336" s="73">
        <v>0</v>
      </c>
      <c r="AB336" s="73">
        <v>0</v>
      </c>
      <c r="AC336" s="73">
        <v>0</v>
      </c>
      <c r="AD336" s="73">
        <v>5386.41</v>
      </c>
      <c r="AE336" s="73">
        <v>0</v>
      </c>
      <c r="AF336" s="73">
        <v>405</v>
      </c>
      <c r="AG336" s="73">
        <v>2752.8303249097498</v>
      </c>
      <c r="AH336" s="73">
        <v>7</v>
      </c>
      <c r="AI336" s="73">
        <v>1949</v>
      </c>
      <c r="AJ336" s="73">
        <v>1</v>
      </c>
      <c r="AK336" s="73">
        <v>0</v>
      </c>
      <c r="AL336" s="73">
        <v>255</v>
      </c>
      <c r="AM336" s="73">
        <v>0</v>
      </c>
      <c r="AN336" s="73">
        <v>15</v>
      </c>
      <c r="AO336" s="73"/>
      <c r="AP336" s="73">
        <v>546</v>
      </c>
      <c r="AQ336" s="73">
        <v>7</v>
      </c>
      <c r="AR336" s="73">
        <v>283.59800000000001</v>
      </c>
      <c r="AS336" s="74">
        <v>12</v>
      </c>
      <c r="AT336" s="73">
        <v>21</v>
      </c>
      <c r="AU336" s="73">
        <v>6284.82</v>
      </c>
      <c r="AV336" s="73">
        <v>1334.25</v>
      </c>
      <c r="AW336" s="73">
        <v>113.47150940665701</v>
      </c>
      <c r="AX336" s="73">
        <v>180</v>
      </c>
      <c r="AY336" s="73">
        <v>47.3333333333333</v>
      </c>
      <c r="AZ336" s="73">
        <v>32.6666666666667</v>
      </c>
      <c r="BA336" s="73">
        <v>1064</v>
      </c>
      <c r="BB336" s="73">
        <v>218</v>
      </c>
      <c r="BC336" s="73">
        <v>3912.4987961739698</v>
      </c>
      <c r="BD336" s="73">
        <v>0.39</v>
      </c>
      <c r="BE336" s="73">
        <v>13736</v>
      </c>
      <c r="BF336" s="73">
        <v>2767</v>
      </c>
      <c r="BG336" s="73">
        <v>604</v>
      </c>
      <c r="BH336" s="73">
        <v>516</v>
      </c>
      <c r="BI336" s="73">
        <v>536</v>
      </c>
      <c r="BJ336" s="73">
        <v>275</v>
      </c>
      <c r="BK336" s="73">
        <v>278.88281786941599</v>
      </c>
      <c r="BL336" s="73">
        <v>189.426689576174</v>
      </c>
      <c r="BM336" s="73">
        <v>63.086597938144301</v>
      </c>
      <c r="BN336" s="73">
        <v>645.8415</v>
      </c>
      <c r="BO336" s="73">
        <v>438.67750000000001</v>
      </c>
      <c r="BP336" s="73">
        <v>146.09700000000001</v>
      </c>
      <c r="BQ336" s="73">
        <v>0</v>
      </c>
      <c r="BR336" s="73">
        <v>3017</v>
      </c>
      <c r="BS336" s="73">
        <v>0</v>
      </c>
      <c r="BT336" s="73">
        <v>3</v>
      </c>
      <c r="BU336" s="73">
        <v>116</v>
      </c>
      <c r="BV336" s="73">
        <v>15</v>
      </c>
      <c r="BW336" s="73">
        <v>0</v>
      </c>
      <c r="BX336" s="73">
        <v>589</v>
      </c>
      <c r="BY336" s="75">
        <v>4.99462E-4</v>
      </c>
      <c r="BZ336" s="75">
        <v>2.9914200000000002E-4</v>
      </c>
      <c r="CA336" s="72">
        <v>0</v>
      </c>
      <c r="CG336" s="76"/>
      <c r="CH336" s="77"/>
      <c r="CI336" s="78"/>
      <c r="CJ336" s="79"/>
      <c r="CO336" s="77"/>
    </row>
    <row r="337" spans="1:93" s="72" customFormat="1" x14ac:dyDescent="0.3">
      <c r="A337" s="72">
        <v>944</v>
      </c>
      <c r="B337" s="72">
        <v>11</v>
      </c>
      <c r="D337" s="72" t="s">
        <v>202</v>
      </c>
      <c r="E337" s="73">
        <v>7847</v>
      </c>
      <c r="F337" s="73">
        <v>57.4</v>
      </c>
      <c r="G337" s="73">
        <v>2123</v>
      </c>
      <c r="H337" s="73">
        <v>725</v>
      </c>
      <c r="I337" s="73">
        <v>830</v>
      </c>
      <c r="J337" s="73">
        <v>456.4</v>
      </c>
      <c r="K337" s="73">
        <v>93.6666666666667</v>
      </c>
      <c r="L337" s="73">
        <v>392.66666666666703</v>
      </c>
      <c r="M337" s="73">
        <v>1104</v>
      </c>
      <c r="N337" s="73">
        <v>3608</v>
      </c>
      <c r="O337" s="73">
        <v>5900</v>
      </c>
      <c r="P337" s="73">
        <v>880</v>
      </c>
      <c r="Q337" s="73">
        <v>166.4</v>
      </c>
      <c r="R337" s="73">
        <v>1739</v>
      </c>
      <c r="S337" s="73">
        <v>1739</v>
      </c>
      <c r="T337" s="73">
        <v>142</v>
      </c>
      <c r="U337" s="73">
        <v>0</v>
      </c>
      <c r="V337" s="73">
        <v>55</v>
      </c>
      <c r="W337" s="73">
        <v>46</v>
      </c>
      <c r="X337" s="73">
        <v>9</v>
      </c>
      <c r="Y337" s="73">
        <v>3736</v>
      </c>
      <c r="Z337" s="73">
        <v>3736</v>
      </c>
      <c r="AA337" s="73">
        <v>0</v>
      </c>
      <c r="AB337" s="73">
        <v>0</v>
      </c>
      <c r="AC337" s="73">
        <v>0</v>
      </c>
      <c r="AD337" s="73">
        <v>1613.952</v>
      </c>
      <c r="AE337" s="73">
        <v>0</v>
      </c>
      <c r="AF337" s="73">
        <v>260</v>
      </c>
      <c r="AG337" s="73">
        <v>1084.6464646464599</v>
      </c>
      <c r="AH337" s="73">
        <v>4</v>
      </c>
      <c r="AI337" s="73">
        <v>957</v>
      </c>
      <c r="AJ337" s="73">
        <v>1</v>
      </c>
      <c r="AK337" s="73">
        <v>0</v>
      </c>
      <c r="AL337" s="73">
        <v>130</v>
      </c>
      <c r="AM337" s="73">
        <v>0</v>
      </c>
      <c r="AN337" s="73">
        <v>1</v>
      </c>
      <c r="AO337" s="73"/>
      <c r="AP337" s="73">
        <v>201</v>
      </c>
      <c r="AQ337" s="73">
        <v>4</v>
      </c>
      <c r="AR337" s="73">
        <v>99.18</v>
      </c>
      <c r="AS337" s="74">
        <v>1</v>
      </c>
      <c r="AT337" s="73">
        <v>9</v>
      </c>
      <c r="AU337" s="73">
        <v>3013.25</v>
      </c>
      <c r="AV337" s="73">
        <v>514.08000000000004</v>
      </c>
      <c r="AW337" s="73">
        <v>39.010178571428597</v>
      </c>
      <c r="AX337" s="73">
        <v>80</v>
      </c>
      <c r="AY337" s="73">
        <v>19.6666666666667</v>
      </c>
      <c r="AZ337" s="73">
        <v>16</v>
      </c>
      <c r="BA337" s="73">
        <v>299</v>
      </c>
      <c r="BB337" s="73">
        <v>82</v>
      </c>
      <c r="BC337" s="73">
        <v>1271.92571867794</v>
      </c>
      <c r="BD337" s="73">
        <v>0.128</v>
      </c>
      <c r="BE337" s="73">
        <v>5724</v>
      </c>
      <c r="BF337" s="73">
        <v>1187</v>
      </c>
      <c r="BG337" s="73">
        <v>211</v>
      </c>
      <c r="BH337" s="73">
        <v>230</v>
      </c>
      <c r="BI337" s="73">
        <v>218</v>
      </c>
      <c r="BJ337" s="73">
        <v>127</v>
      </c>
      <c r="BK337" s="73">
        <v>86.124732334047096</v>
      </c>
      <c r="BL337" s="73">
        <v>60.1040685224839</v>
      </c>
      <c r="BM337" s="73">
        <v>20.6455032119914</v>
      </c>
      <c r="BN337" s="73">
        <v>216.71700000000001</v>
      </c>
      <c r="BO337" s="73">
        <v>151.24080000000001</v>
      </c>
      <c r="BP337" s="73">
        <v>51.950600000000001</v>
      </c>
      <c r="BQ337" s="73">
        <v>9855</v>
      </c>
      <c r="BR337" s="73">
        <v>1305</v>
      </c>
      <c r="BS337" s="73">
        <v>0</v>
      </c>
      <c r="BT337" s="73">
        <v>1</v>
      </c>
      <c r="BU337" s="73">
        <v>46</v>
      </c>
      <c r="BV337" s="73">
        <v>9</v>
      </c>
      <c r="BW337" s="73">
        <v>0</v>
      </c>
      <c r="BX337" s="73">
        <v>0</v>
      </c>
      <c r="BY337" s="75">
        <v>4.2024999999999998E-5</v>
      </c>
      <c r="BZ337" s="75">
        <v>5.9988000000000002E-5</v>
      </c>
      <c r="CA337" s="72">
        <v>0</v>
      </c>
      <c r="CG337" s="76"/>
      <c r="CH337" s="77"/>
      <c r="CI337" s="78"/>
      <c r="CJ337" s="79"/>
      <c r="CO337" s="77"/>
    </row>
    <row r="338" spans="1:93" s="72" customFormat="1" x14ac:dyDescent="0.3">
      <c r="A338" s="72">
        <v>946</v>
      </c>
      <c r="B338" s="72">
        <v>11</v>
      </c>
      <c r="D338" s="72" t="s">
        <v>204</v>
      </c>
      <c r="E338" s="73">
        <v>17019</v>
      </c>
      <c r="F338" s="73">
        <v>292.60000000000002</v>
      </c>
      <c r="G338" s="73">
        <v>3996</v>
      </c>
      <c r="H338" s="73">
        <v>1332</v>
      </c>
      <c r="I338" s="73">
        <v>2089</v>
      </c>
      <c r="J338" s="73">
        <v>1333.6</v>
      </c>
      <c r="K338" s="73">
        <v>129</v>
      </c>
      <c r="L338" s="73">
        <v>986</v>
      </c>
      <c r="M338" s="73">
        <v>2057</v>
      </c>
      <c r="N338" s="73">
        <v>7502</v>
      </c>
      <c r="O338" s="73">
        <v>15500</v>
      </c>
      <c r="P338" s="73">
        <v>6110</v>
      </c>
      <c r="Q338" s="73">
        <v>0</v>
      </c>
      <c r="R338" s="73">
        <v>9989</v>
      </c>
      <c r="S338" s="73">
        <v>9989</v>
      </c>
      <c r="T338" s="73">
        <v>190</v>
      </c>
      <c r="U338" s="73">
        <v>0</v>
      </c>
      <c r="V338" s="73">
        <v>268</v>
      </c>
      <c r="W338" s="73">
        <v>134</v>
      </c>
      <c r="X338" s="73">
        <v>134</v>
      </c>
      <c r="Y338" s="73">
        <v>7554</v>
      </c>
      <c r="Z338" s="73">
        <v>7554</v>
      </c>
      <c r="AA338" s="73">
        <v>0</v>
      </c>
      <c r="AB338" s="73">
        <v>0</v>
      </c>
      <c r="AC338" s="73">
        <v>0</v>
      </c>
      <c r="AD338" s="73">
        <v>4879.884</v>
      </c>
      <c r="AE338" s="73">
        <v>0</v>
      </c>
      <c r="AF338" s="73">
        <v>1338</v>
      </c>
      <c r="AG338" s="73">
        <v>2237.09814323607</v>
      </c>
      <c r="AH338" s="73">
        <v>8</v>
      </c>
      <c r="AI338" s="73">
        <v>2225</v>
      </c>
      <c r="AJ338" s="73">
        <v>1</v>
      </c>
      <c r="AK338" s="73">
        <v>0</v>
      </c>
      <c r="AL338" s="73">
        <v>205</v>
      </c>
      <c r="AM338" s="73">
        <v>0</v>
      </c>
      <c r="AN338" s="73">
        <v>8</v>
      </c>
      <c r="AO338" s="73"/>
      <c r="AP338" s="73">
        <v>365</v>
      </c>
      <c r="AQ338" s="73">
        <v>8</v>
      </c>
      <c r="AR338" s="73">
        <v>274.65600000000001</v>
      </c>
      <c r="AS338" s="74">
        <v>25</v>
      </c>
      <c r="AT338" s="73">
        <v>20</v>
      </c>
      <c r="AU338" s="73">
        <v>4896.3599999999997</v>
      </c>
      <c r="AV338" s="73">
        <v>1058.6400000000001</v>
      </c>
      <c r="AW338" s="73">
        <v>65.0522007952286</v>
      </c>
      <c r="AX338" s="73">
        <v>137</v>
      </c>
      <c r="AY338" s="73">
        <v>35</v>
      </c>
      <c r="AZ338" s="73">
        <v>22.6666666666667</v>
      </c>
      <c r="BA338" s="73">
        <v>857</v>
      </c>
      <c r="BB338" s="73">
        <v>222</v>
      </c>
      <c r="BC338" s="73">
        <v>2865.9111064055101</v>
      </c>
      <c r="BD338" s="73">
        <v>8.5999999999999993E-2</v>
      </c>
      <c r="BE338" s="73">
        <v>13023</v>
      </c>
      <c r="BF338" s="73">
        <v>2253</v>
      </c>
      <c r="BG338" s="73">
        <v>411</v>
      </c>
      <c r="BH338" s="73">
        <v>351</v>
      </c>
      <c r="BI338" s="73">
        <v>395</v>
      </c>
      <c r="BJ338" s="73">
        <v>216</v>
      </c>
      <c r="BK338" s="73">
        <v>233.388827111464</v>
      </c>
      <c r="BL338" s="73">
        <v>155.18061953931701</v>
      </c>
      <c r="BM338" s="73">
        <v>50.844162033359801</v>
      </c>
      <c r="BN338" s="73">
        <v>609.57420000000002</v>
      </c>
      <c r="BO338" s="73">
        <v>405.30689999999998</v>
      </c>
      <c r="BP338" s="73">
        <v>132.79679999999999</v>
      </c>
      <c r="BQ338" s="73">
        <v>0</v>
      </c>
      <c r="BR338" s="73">
        <v>2861</v>
      </c>
      <c r="BS338" s="73">
        <v>0</v>
      </c>
      <c r="BT338" s="73">
        <v>2</v>
      </c>
      <c r="BU338" s="73">
        <v>134</v>
      </c>
      <c r="BV338" s="73">
        <v>134</v>
      </c>
      <c r="BW338" s="73">
        <v>0</v>
      </c>
      <c r="BX338" s="73">
        <v>0</v>
      </c>
      <c r="BY338" s="75">
        <v>1.95902E-4</v>
      </c>
      <c r="BZ338" s="75">
        <v>1.0128600000000001E-4</v>
      </c>
      <c r="CA338" s="72">
        <v>0</v>
      </c>
      <c r="CG338" s="76"/>
      <c r="CH338" s="77"/>
      <c r="CI338" s="78"/>
      <c r="CJ338" s="79"/>
      <c r="CO338" s="77"/>
    </row>
    <row r="339" spans="1:93" s="72" customFormat="1" x14ac:dyDescent="0.3">
      <c r="A339" s="72">
        <v>1894</v>
      </c>
      <c r="B339" s="72">
        <v>11</v>
      </c>
      <c r="D339" s="72" t="s">
        <v>237</v>
      </c>
      <c r="E339" s="73">
        <v>43425</v>
      </c>
      <c r="F339" s="73">
        <v>677.25</v>
      </c>
      <c r="G339" s="73">
        <v>9753</v>
      </c>
      <c r="H339" s="73">
        <v>3099</v>
      </c>
      <c r="I339" s="73">
        <v>5132</v>
      </c>
      <c r="J339" s="73">
        <v>3219</v>
      </c>
      <c r="K339" s="73">
        <v>353.33333333333297</v>
      </c>
      <c r="L339" s="73">
        <v>2478.3333333333298</v>
      </c>
      <c r="M339" s="73">
        <v>5092</v>
      </c>
      <c r="N339" s="73">
        <v>18950</v>
      </c>
      <c r="O339" s="73">
        <v>38720</v>
      </c>
      <c r="P339" s="73">
        <v>16030</v>
      </c>
      <c r="Q339" s="73">
        <v>1154.4000000000001</v>
      </c>
      <c r="R339" s="73">
        <v>15933</v>
      </c>
      <c r="S339" s="73">
        <v>15933</v>
      </c>
      <c r="T339" s="73">
        <v>202</v>
      </c>
      <c r="U339" s="73">
        <v>0</v>
      </c>
      <c r="V339" s="73">
        <v>517</v>
      </c>
      <c r="W339" s="73">
        <v>285</v>
      </c>
      <c r="X339" s="73">
        <v>232</v>
      </c>
      <c r="Y339" s="73">
        <v>19130</v>
      </c>
      <c r="Z339" s="73">
        <v>19130</v>
      </c>
      <c r="AA339" s="73">
        <v>0</v>
      </c>
      <c r="AB339" s="73">
        <v>0</v>
      </c>
      <c r="AC339" s="73">
        <v>0</v>
      </c>
      <c r="AD339" s="73">
        <v>11229.31</v>
      </c>
      <c r="AE339" s="73">
        <v>0</v>
      </c>
      <c r="AF339" s="73">
        <v>1822</v>
      </c>
      <c r="AG339" s="73">
        <v>4903.6473504803198</v>
      </c>
      <c r="AH339" s="73">
        <v>18</v>
      </c>
      <c r="AI339" s="73">
        <v>4480</v>
      </c>
      <c r="AJ339" s="73">
        <v>1</v>
      </c>
      <c r="AK339" s="73">
        <v>0</v>
      </c>
      <c r="AL339" s="73">
        <v>1105</v>
      </c>
      <c r="AM339" s="73">
        <v>0</v>
      </c>
      <c r="AN339" s="73">
        <v>85</v>
      </c>
      <c r="AO339" s="73"/>
      <c r="AP339" s="73">
        <v>917</v>
      </c>
      <c r="AQ339" s="73">
        <v>18</v>
      </c>
      <c r="AR339" s="73">
        <v>590.89800000000002</v>
      </c>
      <c r="AS339" s="74">
        <v>73</v>
      </c>
      <c r="AT339" s="73">
        <v>64</v>
      </c>
      <c r="AU339" s="73">
        <v>11863.15</v>
      </c>
      <c r="AV339" s="73">
        <v>2752.1</v>
      </c>
      <c r="AW339" s="73">
        <v>165.07807261724699</v>
      </c>
      <c r="AX339" s="73">
        <v>341</v>
      </c>
      <c r="AY339" s="73">
        <v>95</v>
      </c>
      <c r="AZ339" s="73">
        <v>69.6666666666667</v>
      </c>
      <c r="BA339" s="73">
        <v>2125</v>
      </c>
      <c r="BB339" s="73">
        <v>624</v>
      </c>
      <c r="BC339" s="73">
        <v>8040.7888065387597</v>
      </c>
      <c r="BD339" s="73">
        <v>0.22</v>
      </c>
      <c r="BE339" s="73">
        <v>33672</v>
      </c>
      <c r="BF339" s="73">
        <v>5661</v>
      </c>
      <c r="BG339" s="73">
        <v>993</v>
      </c>
      <c r="BH339" s="73">
        <v>929</v>
      </c>
      <c r="BI339" s="73">
        <v>874</v>
      </c>
      <c r="BJ339" s="73">
        <v>474</v>
      </c>
      <c r="BK339" s="73">
        <v>555.96319916361699</v>
      </c>
      <c r="BL339" s="73">
        <v>337.04427600627298</v>
      </c>
      <c r="BM339" s="73">
        <v>109.207056978568</v>
      </c>
      <c r="BN339" s="73">
        <v>1550.2367999999999</v>
      </c>
      <c r="BO339" s="73">
        <v>939.80759999999998</v>
      </c>
      <c r="BP339" s="73">
        <v>304.51080000000002</v>
      </c>
      <c r="BQ339" s="73">
        <v>76193</v>
      </c>
      <c r="BR339" s="73">
        <v>7674</v>
      </c>
      <c r="BS339" s="73">
        <v>0</v>
      </c>
      <c r="BT339" s="73">
        <v>6</v>
      </c>
      <c r="BU339" s="73">
        <v>285</v>
      </c>
      <c r="BV339" s="73">
        <v>232</v>
      </c>
      <c r="BW339" s="73">
        <v>5</v>
      </c>
      <c r="BX339" s="73">
        <v>0</v>
      </c>
      <c r="BY339" s="75">
        <v>4.1444399999999998E-4</v>
      </c>
      <c r="BZ339" s="75">
        <v>2.5300499999999999E-4</v>
      </c>
      <c r="CA339" s="72">
        <v>0</v>
      </c>
      <c r="CG339" s="76"/>
      <c r="CH339" s="77"/>
      <c r="CI339" s="78"/>
      <c r="CJ339" s="79"/>
      <c r="CO339" s="77"/>
    </row>
    <row r="340" spans="1:93" s="72" customFormat="1" x14ac:dyDescent="0.3">
      <c r="A340" s="72">
        <v>1669</v>
      </c>
      <c r="B340" s="72">
        <v>11</v>
      </c>
      <c r="D340" s="72" t="s">
        <v>252</v>
      </c>
      <c r="E340" s="73">
        <v>20574</v>
      </c>
      <c r="F340" s="73">
        <v>178.85</v>
      </c>
      <c r="G340" s="73">
        <v>5543</v>
      </c>
      <c r="H340" s="73">
        <v>1713</v>
      </c>
      <c r="I340" s="73">
        <v>2757</v>
      </c>
      <c r="J340" s="73">
        <v>1765.8</v>
      </c>
      <c r="K340" s="73">
        <v>254</v>
      </c>
      <c r="L340" s="73">
        <v>1591</v>
      </c>
      <c r="M340" s="73">
        <v>2875</v>
      </c>
      <c r="N340" s="73">
        <v>9734</v>
      </c>
      <c r="O340" s="73">
        <v>16650</v>
      </c>
      <c r="P340" s="73">
        <v>3310</v>
      </c>
      <c r="Q340" s="73">
        <v>0</v>
      </c>
      <c r="R340" s="73">
        <v>8825</v>
      </c>
      <c r="S340" s="73">
        <v>8825</v>
      </c>
      <c r="T340" s="73">
        <v>54</v>
      </c>
      <c r="U340" s="73">
        <v>0</v>
      </c>
      <c r="V340" s="73">
        <v>186</v>
      </c>
      <c r="W340" s="73">
        <v>145</v>
      </c>
      <c r="X340" s="73">
        <v>41</v>
      </c>
      <c r="Y340" s="73">
        <v>9912</v>
      </c>
      <c r="Z340" s="73">
        <v>9912</v>
      </c>
      <c r="AA340" s="73">
        <v>0</v>
      </c>
      <c r="AB340" s="73">
        <v>0</v>
      </c>
      <c r="AC340" s="73">
        <v>0</v>
      </c>
      <c r="AD340" s="73">
        <v>3816.12</v>
      </c>
      <c r="AE340" s="73">
        <v>0</v>
      </c>
      <c r="AF340" s="73">
        <v>825</v>
      </c>
      <c r="AG340" s="73">
        <v>1911.6510868340999</v>
      </c>
      <c r="AH340" s="73">
        <v>11</v>
      </c>
      <c r="AI340" s="73">
        <v>1875</v>
      </c>
      <c r="AJ340" s="73">
        <v>1</v>
      </c>
      <c r="AK340" s="73">
        <v>0</v>
      </c>
      <c r="AL340" s="73">
        <v>330</v>
      </c>
      <c r="AM340" s="73">
        <v>0</v>
      </c>
      <c r="AN340" s="73">
        <v>16</v>
      </c>
      <c r="AO340" s="73"/>
      <c r="AP340" s="73">
        <v>628</v>
      </c>
      <c r="AQ340" s="73">
        <v>11</v>
      </c>
      <c r="AR340" s="73">
        <v>350.79</v>
      </c>
      <c r="AS340" s="74">
        <v>64</v>
      </c>
      <c r="AT340" s="73">
        <v>25</v>
      </c>
      <c r="AU340" s="73">
        <v>6272.54</v>
      </c>
      <c r="AV340" s="73">
        <v>1240.1400000000001</v>
      </c>
      <c r="AW340" s="73">
        <v>75.676882751609597</v>
      </c>
      <c r="AX340" s="73">
        <v>209</v>
      </c>
      <c r="AY340" s="73">
        <v>67.3333333333333</v>
      </c>
      <c r="AZ340" s="73">
        <v>59.3333333333333</v>
      </c>
      <c r="BA340" s="73">
        <v>1337</v>
      </c>
      <c r="BB340" s="73">
        <v>272</v>
      </c>
      <c r="BC340" s="73">
        <v>4164.9001600776101</v>
      </c>
      <c r="BD340" s="73">
        <v>0.44500000000000001</v>
      </c>
      <c r="BE340" s="73">
        <v>15031</v>
      </c>
      <c r="BF340" s="73">
        <v>3251</v>
      </c>
      <c r="BG340" s="73">
        <v>579</v>
      </c>
      <c r="BH340" s="73">
        <v>599</v>
      </c>
      <c r="BI340" s="73">
        <v>534</v>
      </c>
      <c r="BJ340" s="73">
        <v>276</v>
      </c>
      <c r="BK340" s="73">
        <v>353.26688861985502</v>
      </c>
      <c r="BL340" s="73">
        <v>200.950605326876</v>
      </c>
      <c r="BM340" s="73">
        <v>71.080932203389807</v>
      </c>
      <c r="BN340" s="73">
        <v>906.42930000000001</v>
      </c>
      <c r="BO340" s="73">
        <v>515.60879999999997</v>
      </c>
      <c r="BP340" s="73">
        <v>182.38290000000001</v>
      </c>
      <c r="BQ340" s="73">
        <v>0</v>
      </c>
      <c r="BR340" s="73">
        <v>3189</v>
      </c>
      <c r="BS340" s="73">
        <v>0</v>
      </c>
      <c r="BT340" s="73">
        <v>5</v>
      </c>
      <c r="BU340" s="73">
        <v>145</v>
      </c>
      <c r="BV340" s="73">
        <v>41</v>
      </c>
      <c r="BW340" s="73">
        <v>7</v>
      </c>
      <c r="BX340" s="73">
        <v>0</v>
      </c>
      <c r="BY340" s="75">
        <v>2.61706E-4</v>
      </c>
      <c r="BZ340" s="75">
        <v>1.9823799999999999E-4</v>
      </c>
      <c r="CA340" s="72">
        <v>0</v>
      </c>
      <c r="CG340" s="76"/>
      <c r="CH340" s="77"/>
      <c r="CI340" s="78"/>
      <c r="CJ340" s="79"/>
      <c r="CO340" s="77"/>
    </row>
    <row r="341" spans="1:93" s="72" customFormat="1" x14ac:dyDescent="0.3">
      <c r="A341" s="72">
        <v>957</v>
      </c>
      <c r="B341" s="72">
        <v>11</v>
      </c>
      <c r="D341" s="72" t="s">
        <v>253</v>
      </c>
      <c r="E341" s="73">
        <v>58260</v>
      </c>
      <c r="F341" s="73">
        <v>1377.25</v>
      </c>
      <c r="G341" s="73">
        <v>12471</v>
      </c>
      <c r="H341" s="73">
        <v>3875</v>
      </c>
      <c r="I341" s="73">
        <v>10342</v>
      </c>
      <c r="J341" s="73">
        <v>7543.7</v>
      </c>
      <c r="K341" s="73">
        <v>1640</v>
      </c>
      <c r="L341" s="73">
        <v>5981</v>
      </c>
      <c r="M341" s="73">
        <v>11322</v>
      </c>
      <c r="N341" s="73">
        <v>28822</v>
      </c>
      <c r="O341" s="73">
        <v>67140</v>
      </c>
      <c r="P341" s="73">
        <v>79050</v>
      </c>
      <c r="Q341" s="73">
        <v>3032.8</v>
      </c>
      <c r="R341" s="73">
        <v>6059</v>
      </c>
      <c r="S341" s="73">
        <v>6059</v>
      </c>
      <c r="T341" s="73">
        <v>1046</v>
      </c>
      <c r="U341" s="73">
        <v>0</v>
      </c>
      <c r="V341" s="73">
        <v>440</v>
      </c>
      <c r="W341" s="73">
        <v>357</v>
      </c>
      <c r="X341" s="73">
        <v>83</v>
      </c>
      <c r="Y341" s="73">
        <v>27983</v>
      </c>
      <c r="Z341" s="73">
        <v>27983</v>
      </c>
      <c r="AA341" s="73">
        <v>0</v>
      </c>
      <c r="AB341" s="73">
        <v>0</v>
      </c>
      <c r="AC341" s="73">
        <v>0</v>
      </c>
      <c r="AD341" s="73">
        <v>42142.398000000001</v>
      </c>
      <c r="AE341" s="73">
        <v>0</v>
      </c>
      <c r="AF341" s="73">
        <v>2279</v>
      </c>
      <c r="AG341" s="73">
        <v>18687.479239971799</v>
      </c>
      <c r="AH341" s="73">
        <v>9</v>
      </c>
      <c r="AI341" s="73">
        <v>5988</v>
      </c>
      <c r="AJ341" s="73">
        <v>1</v>
      </c>
      <c r="AK341" s="73">
        <v>0</v>
      </c>
      <c r="AL341" s="73">
        <v>5575</v>
      </c>
      <c r="AM341" s="73">
        <v>0</v>
      </c>
      <c r="AN341" s="73">
        <v>102</v>
      </c>
      <c r="AO341" s="73"/>
      <c r="AP341" s="73">
        <v>2206</v>
      </c>
      <c r="AQ341" s="73">
        <v>9</v>
      </c>
      <c r="AR341" s="73">
        <v>1870.36</v>
      </c>
      <c r="AS341" s="74">
        <v>189</v>
      </c>
      <c r="AT341" s="73">
        <v>336</v>
      </c>
      <c r="AU341" s="73">
        <v>16803</v>
      </c>
      <c r="AV341" s="73">
        <v>3428.38</v>
      </c>
      <c r="AW341" s="73">
        <v>420.87504474272902</v>
      </c>
      <c r="AX341" s="73">
        <v>824</v>
      </c>
      <c r="AY341" s="73">
        <v>450.66666666666703</v>
      </c>
      <c r="AZ341" s="73">
        <v>414.33333333333297</v>
      </c>
      <c r="BA341" s="73">
        <v>4341</v>
      </c>
      <c r="BB341" s="73">
        <v>935</v>
      </c>
      <c r="BC341" s="73">
        <v>10801.375374941999</v>
      </c>
      <c r="BD341" s="73">
        <v>4.76</v>
      </c>
      <c r="BE341" s="73">
        <v>45789</v>
      </c>
      <c r="BF341" s="73">
        <v>7296</v>
      </c>
      <c r="BG341" s="73">
        <v>1300</v>
      </c>
      <c r="BH341" s="73">
        <v>1983</v>
      </c>
      <c r="BI341" s="73">
        <v>1540</v>
      </c>
      <c r="BJ341" s="73">
        <v>686</v>
      </c>
      <c r="BK341" s="73">
        <v>1249.2408176392801</v>
      </c>
      <c r="BL341" s="73">
        <v>737.30548904692102</v>
      </c>
      <c r="BM341" s="73">
        <v>253.40663974556</v>
      </c>
      <c r="BN341" s="73">
        <v>2434.7035999999998</v>
      </c>
      <c r="BO341" s="73">
        <v>1436.9690000000001</v>
      </c>
      <c r="BP341" s="73">
        <v>493.87599999999998</v>
      </c>
      <c r="BQ341" s="73">
        <v>46650</v>
      </c>
      <c r="BR341" s="73">
        <v>10165</v>
      </c>
      <c r="BS341" s="73">
        <v>0</v>
      </c>
      <c r="BT341" s="73">
        <v>2</v>
      </c>
      <c r="BU341" s="73">
        <v>357</v>
      </c>
      <c r="BV341" s="73">
        <v>83</v>
      </c>
      <c r="BW341" s="73">
        <v>34</v>
      </c>
      <c r="BX341" s="73">
        <v>3316</v>
      </c>
      <c r="BY341" s="75">
        <v>2.9356959999999998E-3</v>
      </c>
      <c r="BZ341" s="75">
        <v>3.1542530000000001E-3</v>
      </c>
      <c r="CA341" s="72">
        <v>2811</v>
      </c>
      <c r="CG341" s="76"/>
      <c r="CH341" s="77"/>
      <c r="CI341" s="78"/>
      <c r="CJ341" s="79"/>
      <c r="CO341" s="77"/>
    </row>
    <row r="342" spans="1:93" s="72" customFormat="1" x14ac:dyDescent="0.3">
      <c r="A342" s="72">
        <v>965</v>
      </c>
      <c r="B342" s="72">
        <v>11</v>
      </c>
      <c r="D342" s="72" t="s">
        <v>265</v>
      </c>
      <c r="E342" s="73">
        <v>10555</v>
      </c>
      <c r="F342" s="73">
        <v>68.95</v>
      </c>
      <c r="G342" s="73">
        <v>2767</v>
      </c>
      <c r="H342" s="73">
        <v>949</v>
      </c>
      <c r="I342" s="73">
        <v>1589</v>
      </c>
      <c r="J342" s="73">
        <v>1049.2</v>
      </c>
      <c r="K342" s="73">
        <v>119.666666666667</v>
      </c>
      <c r="L342" s="73">
        <v>882.66666666666697</v>
      </c>
      <c r="M342" s="73">
        <v>1637</v>
      </c>
      <c r="N342" s="73">
        <v>5012</v>
      </c>
      <c r="O342" s="73">
        <v>8010</v>
      </c>
      <c r="P342" s="73">
        <v>1580</v>
      </c>
      <c r="Q342" s="73">
        <v>0</v>
      </c>
      <c r="R342" s="73">
        <v>1603</v>
      </c>
      <c r="S342" s="73">
        <v>1603</v>
      </c>
      <c r="T342" s="73">
        <v>0</v>
      </c>
      <c r="U342" s="73">
        <v>0</v>
      </c>
      <c r="V342" s="73">
        <v>69</v>
      </c>
      <c r="W342" s="73">
        <v>63</v>
      </c>
      <c r="X342" s="73">
        <v>6</v>
      </c>
      <c r="Y342" s="73">
        <v>5398</v>
      </c>
      <c r="Z342" s="73">
        <v>5398</v>
      </c>
      <c r="AA342" s="73">
        <v>0</v>
      </c>
      <c r="AB342" s="73">
        <v>0</v>
      </c>
      <c r="AC342" s="73">
        <v>0</v>
      </c>
      <c r="AD342" s="73">
        <v>3670.64</v>
      </c>
      <c r="AE342" s="73">
        <v>0</v>
      </c>
      <c r="AF342" s="73">
        <v>44</v>
      </c>
      <c r="AG342" s="73">
        <v>289.71927635683102</v>
      </c>
      <c r="AH342" s="73">
        <v>3</v>
      </c>
      <c r="AI342" s="73">
        <v>844</v>
      </c>
      <c r="AJ342" s="73">
        <v>1</v>
      </c>
      <c r="AK342" s="73">
        <v>0</v>
      </c>
      <c r="AL342" s="73">
        <v>105</v>
      </c>
      <c r="AM342" s="73">
        <v>0</v>
      </c>
      <c r="AN342" s="73">
        <v>10</v>
      </c>
      <c r="AO342" s="73"/>
      <c r="AP342" s="73">
        <v>328</v>
      </c>
      <c r="AQ342" s="73">
        <v>3</v>
      </c>
      <c r="AR342" s="73">
        <v>160.08199999999999</v>
      </c>
      <c r="AS342" s="74">
        <v>27</v>
      </c>
      <c r="AT342" s="73">
        <v>9</v>
      </c>
      <c r="AU342" s="73">
        <v>3111.57</v>
      </c>
      <c r="AV342" s="73">
        <v>632.52</v>
      </c>
      <c r="AW342" s="73">
        <v>55.988642575558501</v>
      </c>
      <c r="AX342" s="73">
        <v>107</v>
      </c>
      <c r="AY342" s="73">
        <v>37</v>
      </c>
      <c r="AZ342" s="73">
        <v>26.6666666666667</v>
      </c>
      <c r="BA342" s="73">
        <v>763</v>
      </c>
      <c r="BB342" s="73">
        <v>156</v>
      </c>
      <c r="BC342" s="73">
        <v>2352.7733358691498</v>
      </c>
      <c r="BD342" s="73">
        <v>0.24199999999999999</v>
      </c>
      <c r="BE342" s="73">
        <v>7788</v>
      </c>
      <c r="BF342" s="73">
        <v>1542</v>
      </c>
      <c r="BG342" s="73">
        <v>276</v>
      </c>
      <c r="BH342" s="73">
        <v>324</v>
      </c>
      <c r="BI342" s="73">
        <v>317</v>
      </c>
      <c r="BJ342" s="73">
        <v>140</v>
      </c>
      <c r="BK342" s="73">
        <v>187.176658021489</v>
      </c>
      <c r="BL342" s="73">
        <v>127.31122638014099</v>
      </c>
      <c r="BM342" s="73">
        <v>39.4567617636161</v>
      </c>
      <c r="BN342" s="73">
        <v>484.4853</v>
      </c>
      <c r="BO342" s="73">
        <v>329.53050000000002</v>
      </c>
      <c r="BP342" s="73">
        <v>102.1293</v>
      </c>
      <c r="BQ342" s="73">
        <v>34310</v>
      </c>
      <c r="BR342" s="73">
        <v>1703</v>
      </c>
      <c r="BS342" s="73">
        <v>0</v>
      </c>
      <c r="BT342" s="73">
        <v>2</v>
      </c>
      <c r="BU342" s="73">
        <v>63</v>
      </c>
      <c r="BV342" s="73">
        <v>6</v>
      </c>
      <c r="BW342" s="73">
        <v>0</v>
      </c>
      <c r="BX342" s="73">
        <v>0</v>
      </c>
      <c r="BY342" s="75">
        <v>3.1818200000000002E-4</v>
      </c>
      <c r="BZ342" s="75">
        <v>3.2073399999999998E-4</v>
      </c>
      <c r="CA342" s="72">
        <v>0</v>
      </c>
      <c r="CG342" s="76"/>
      <c r="CH342" s="77"/>
      <c r="CI342" s="78"/>
      <c r="CJ342" s="79"/>
      <c r="CO342" s="77"/>
    </row>
    <row r="343" spans="1:93" s="72" customFormat="1" x14ac:dyDescent="0.3">
      <c r="A343" s="72">
        <v>1883</v>
      </c>
      <c r="B343" s="72">
        <v>11</v>
      </c>
      <c r="D343" s="72" t="s">
        <v>268</v>
      </c>
      <c r="E343" s="73">
        <v>92429</v>
      </c>
      <c r="F343" s="73">
        <v>2334.85</v>
      </c>
      <c r="G343" s="73">
        <v>22225</v>
      </c>
      <c r="H343" s="73">
        <v>7168</v>
      </c>
      <c r="I343" s="73">
        <v>16204</v>
      </c>
      <c r="J343" s="73">
        <v>11489.9</v>
      </c>
      <c r="K343" s="73">
        <v>2539.3333333333298</v>
      </c>
      <c r="L343" s="73">
        <v>10440.333333333299</v>
      </c>
      <c r="M343" s="73">
        <v>17898</v>
      </c>
      <c r="N343" s="73">
        <v>46794</v>
      </c>
      <c r="O343" s="73">
        <v>103890</v>
      </c>
      <c r="P343" s="73">
        <v>133990</v>
      </c>
      <c r="Q343" s="73">
        <v>4154.3999999999996</v>
      </c>
      <c r="R343" s="73">
        <v>7848</v>
      </c>
      <c r="S343" s="73">
        <v>7848</v>
      </c>
      <c r="T343" s="73">
        <v>211</v>
      </c>
      <c r="U343" s="73">
        <v>0</v>
      </c>
      <c r="V343" s="73">
        <v>772</v>
      </c>
      <c r="W343" s="73">
        <v>607</v>
      </c>
      <c r="X343" s="73">
        <v>165</v>
      </c>
      <c r="Y343" s="73">
        <v>47141</v>
      </c>
      <c r="Z343" s="73">
        <v>47141</v>
      </c>
      <c r="AA343" s="73">
        <v>0</v>
      </c>
      <c r="AB343" s="73">
        <v>0</v>
      </c>
      <c r="AC343" s="73">
        <v>0</v>
      </c>
      <c r="AD343" s="73">
        <v>70805.782000000007</v>
      </c>
      <c r="AE343" s="73">
        <v>0</v>
      </c>
      <c r="AF343" s="73">
        <v>909</v>
      </c>
      <c r="AG343" s="73">
        <v>10425.358108946501</v>
      </c>
      <c r="AH343" s="73">
        <v>7</v>
      </c>
      <c r="AI343" s="73">
        <v>8681</v>
      </c>
      <c r="AJ343" s="73">
        <v>1</v>
      </c>
      <c r="AK343" s="73">
        <v>0</v>
      </c>
      <c r="AL343" s="73">
        <v>3855</v>
      </c>
      <c r="AM343" s="73">
        <v>0</v>
      </c>
      <c r="AN343" s="73">
        <v>101</v>
      </c>
      <c r="AO343" s="73"/>
      <c r="AP343" s="73">
        <v>3355</v>
      </c>
      <c r="AQ343" s="73">
        <v>7</v>
      </c>
      <c r="AR343" s="73">
        <v>2339.6239999999998</v>
      </c>
      <c r="AS343" s="74">
        <v>326</v>
      </c>
      <c r="AT343" s="73">
        <v>264</v>
      </c>
      <c r="AU343" s="73">
        <v>27082.2</v>
      </c>
      <c r="AV343" s="73">
        <v>5145.6000000000004</v>
      </c>
      <c r="AW343" s="73">
        <v>662.46296073903</v>
      </c>
      <c r="AX343" s="73">
        <v>1087</v>
      </c>
      <c r="AY343" s="73">
        <v>574.66666666666697</v>
      </c>
      <c r="AZ343" s="73">
        <v>520.33333333333303</v>
      </c>
      <c r="BA343" s="73">
        <v>7901</v>
      </c>
      <c r="BB343" s="73">
        <v>1902</v>
      </c>
      <c r="BC343" s="73">
        <v>20702.7154651903</v>
      </c>
      <c r="BD343" s="73">
        <v>7.7469999999999999</v>
      </c>
      <c r="BE343" s="73">
        <v>70204</v>
      </c>
      <c r="BF343" s="73">
        <v>12390</v>
      </c>
      <c r="BG343" s="73">
        <v>2667</v>
      </c>
      <c r="BH343" s="73">
        <v>3037</v>
      </c>
      <c r="BI343" s="73">
        <v>2563</v>
      </c>
      <c r="BJ343" s="73">
        <v>1280</v>
      </c>
      <c r="BK343" s="73">
        <v>1914.78022103901</v>
      </c>
      <c r="BL343" s="73">
        <v>1206.24329352368</v>
      </c>
      <c r="BM343" s="73">
        <v>441.89110752847802</v>
      </c>
      <c r="BN343" s="73">
        <v>4056.0527999999999</v>
      </c>
      <c r="BO343" s="73">
        <v>2555.1687000000002</v>
      </c>
      <c r="BP343" s="73">
        <v>936.05190000000005</v>
      </c>
      <c r="BQ343" s="73">
        <v>223624</v>
      </c>
      <c r="BR343" s="73">
        <v>14266</v>
      </c>
      <c r="BS343" s="73">
        <v>0</v>
      </c>
      <c r="BT343" s="73">
        <v>3</v>
      </c>
      <c r="BU343" s="73">
        <v>607</v>
      </c>
      <c r="BV343" s="73">
        <v>165</v>
      </c>
      <c r="BW343" s="73">
        <v>14</v>
      </c>
      <c r="BX343" s="73">
        <v>4826</v>
      </c>
      <c r="BY343" s="75">
        <v>4.4524200000000003E-3</v>
      </c>
      <c r="BZ343" s="75">
        <v>7.4121569999999999E-3</v>
      </c>
      <c r="CA343" s="72">
        <v>2297</v>
      </c>
      <c r="CG343" s="76"/>
      <c r="CH343" s="77"/>
      <c r="CI343" s="78"/>
      <c r="CJ343" s="79"/>
      <c r="CO343" s="77"/>
    </row>
    <row r="344" spans="1:93" s="72" customFormat="1" x14ac:dyDescent="0.3">
      <c r="A344" s="72">
        <v>971</v>
      </c>
      <c r="B344" s="72">
        <v>11</v>
      </c>
      <c r="D344" s="72" t="s">
        <v>280</v>
      </c>
      <c r="E344" s="73">
        <v>25007</v>
      </c>
      <c r="F344" s="73">
        <v>247.45</v>
      </c>
      <c r="G344" s="73">
        <v>6844</v>
      </c>
      <c r="H344" s="73">
        <v>2200</v>
      </c>
      <c r="I344" s="73">
        <v>3498</v>
      </c>
      <c r="J344" s="73">
        <v>2313.9</v>
      </c>
      <c r="K344" s="73">
        <v>263</v>
      </c>
      <c r="L344" s="73">
        <v>1935</v>
      </c>
      <c r="M344" s="73">
        <v>3596</v>
      </c>
      <c r="N344" s="73">
        <v>11807</v>
      </c>
      <c r="O344" s="73">
        <v>23380</v>
      </c>
      <c r="P344" s="73">
        <v>14480</v>
      </c>
      <c r="Q344" s="73">
        <v>1191.2</v>
      </c>
      <c r="R344" s="73">
        <v>2064</v>
      </c>
      <c r="S344" s="73">
        <v>2064</v>
      </c>
      <c r="T344" s="73">
        <v>216</v>
      </c>
      <c r="U344" s="73">
        <v>0</v>
      </c>
      <c r="V344" s="73">
        <v>162</v>
      </c>
      <c r="W344" s="73">
        <v>153</v>
      </c>
      <c r="X344" s="73">
        <v>9</v>
      </c>
      <c r="Y344" s="73">
        <v>11841</v>
      </c>
      <c r="Z344" s="73">
        <v>11841</v>
      </c>
      <c r="AA344" s="73">
        <v>0</v>
      </c>
      <c r="AB344" s="73">
        <v>0</v>
      </c>
      <c r="AC344" s="73">
        <v>0</v>
      </c>
      <c r="AD344" s="73">
        <v>10716.105</v>
      </c>
      <c r="AE344" s="73">
        <v>0</v>
      </c>
      <c r="AF344" s="73">
        <v>525</v>
      </c>
      <c r="AG344" s="73">
        <v>5758.1907894736796</v>
      </c>
      <c r="AH344" s="73">
        <v>3</v>
      </c>
      <c r="AI344" s="73">
        <v>2148</v>
      </c>
      <c r="AJ344" s="73">
        <v>1</v>
      </c>
      <c r="AK344" s="73">
        <v>0</v>
      </c>
      <c r="AL344" s="73">
        <v>475</v>
      </c>
      <c r="AM344" s="73">
        <v>0</v>
      </c>
      <c r="AN344" s="73">
        <v>1</v>
      </c>
      <c r="AO344" s="73"/>
      <c r="AP344" s="73">
        <v>771</v>
      </c>
      <c r="AQ344" s="73">
        <v>3</v>
      </c>
      <c r="AR344" s="73">
        <v>399</v>
      </c>
      <c r="AS344" s="74">
        <v>50</v>
      </c>
      <c r="AT344" s="73">
        <v>45</v>
      </c>
      <c r="AU344" s="73">
        <v>7543.9</v>
      </c>
      <c r="AV344" s="73">
        <v>1522.3</v>
      </c>
      <c r="AW344" s="73">
        <v>148.57541163556499</v>
      </c>
      <c r="AX344" s="73">
        <v>244</v>
      </c>
      <c r="AY344" s="73">
        <v>72.3333333333333</v>
      </c>
      <c r="AZ344" s="73">
        <v>56.6666666666667</v>
      </c>
      <c r="BA344" s="73">
        <v>1672</v>
      </c>
      <c r="BB344" s="73">
        <v>284</v>
      </c>
      <c r="BC344" s="73">
        <v>5709.1819542486301</v>
      </c>
      <c r="BD344" s="73">
        <v>0.48299999999999998</v>
      </c>
      <c r="BE344" s="73">
        <v>18163</v>
      </c>
      <c r="BF344" s="73">
        <v>3920</v>
      </c>
      <c r="BG344" s="73">
        <v>724</v>
      </c>
      <c r="BH344" s="73">
        <v>726</v>
      </c>
      <c r="BI344" s="73">
        <v>693</v>
      </c>
      <c r="BJ344" s="73">
        <v>358</v>
      </c>
      <c r="BK344" s="73">
        <v>467.82168735748701</v>
      </c>
      <c r="BL344" s="73">
        <v>283.54606029896098</v>
      </c>
      <c r="BM344" s="73">
        <v>93.994248796554302</v>
      </c>
      <c r="BN344" s="73">
        <v>1143.135</v>
      </c>
      <c r="BO344" s="73">
        <v>692.85249999999996</v>
      </c>
      <c r="BP344" s="73">
        <v>229.67750000000001</v>
      </c>
      <c r="BQ344" s="73">
        <v>17520</v>
      </c>
      <c r="BR344" s="73">
        <v>3800</v>
      </c>
      <c r="BS344" s="73">
        <v>0</v>
      </c>
      <c r="BT344" s="73">
        <v>2</v>
      </c>
      <c r="BU344" s="73">
        <v>153</v>
      </c>
      <c r="BV344" s="73">
        <v>9</v>
      </c>
      <c r="BW344" s="73">
        <v>0</v>
      </c>
      <c r="BX344" s="73">
        <v>669</v>
      </c>
      <c r="BY344" s="75">
        <v>5.6672899999999997E-4</v>
      </c>
      <c r="BZ344" s="75">
        <v>6.2973E-4</v>
      </c>
      <c r="CA344" s="72">
        <v>0</v>
      </c>
      <c r="CG344" s="76"/>
      <c r="CH344" s="77"/>
      <c r="CI344" s="78"/>
      <c r="CJ344" s="79"/>
      <c r="CO344" s="77"/>
    </row>
    <row r="345" spans="1:93" s="72" customFormat="1" x14ac:dyDescent="0.3">
      <c r="A345" s="72">
        <v>981</v>
      </c>
      <c r="B345" s="72">
        <v>11</v>
      </c>
      <c r="D345" s="72" t="s">
        <v>300</v>
      </c>
      <c r="E345" s="73">
        <v>10105</v>
      </c>
      <c r="F345" s="73">
        <v>86.1</v>
      </c>
      <c r="G345" s="73">
        <v>2825</v>
      </c>
      <c r="H345" s="73">
        <v>963</v>
      </c>
      <c r="I345" s="73">
        <v>2118</v>
      </c>
      <c r="J345" s="73">
        <v>1488.9</v>
      </c>
      <c r="K345" s="73">
        <v>267.33333333333297</v>
      </c>
      <c r="L345" s="73">
        <v>790.33333333333303</v>
      </c>
      <c r="M345" s="73">
        <v>2653</v>
      </c>
      <c r="N345" s="73">
        <v>5657</v>
      </c>
      <c r="O345" s="73">
        <v>8740</v>
      </c>
      <c r="P345" s="73">
        <v>3540</v>
      </c>
      <c r="Q345" s="73">
        <v>0</v>
      </c>
      <c r="R345" s="73">
        <v>2389</v>
      </c>
      <c r="S345" s="73">
        <v>2389</v>
      </c>
      <c r="T345" s="73">
        <v>1</v>
      </c>
      <c r="U345" s="73">
        <v>0</v>
      </c>
      <c r="V345" s="73">
        <v>62</v>
      </c>
      <c r="W345" s="73">
        <v>49</v>
      </c>
      <c r="X345" s="73">
        <v>13</v>
      </c>
      <c r="Y345" s="73">
        <v>6291</v>
      </c>
      <c r="Z345" s="73">
        <v>6291</v>
      </c>
      <c r="AA345" s="73">
        <v>0</v>
      </c>
      <c r="AB345" s="73">
        <v>0</v>
      </c>
      <c r="AC345" s="73">
        <v>0</v>
      </c>
      <c r="AD345" s="73">
        <v>6662.1689999999999</v>
      </c>
      <c r="AE345" s="73">
        <v>0</v>
      </c>
      <c r="AF345" s="73">
        <v>93</v>
      </c>
      <c r="AG345" s="73">
        <v>393.20711297071102</v>
      </c>
      <c r="AH345" s="73">
        <v>6</v>
      </c>
      <c r="AI345" s="73">
        <v>782</v>
      </c>
      <c r="AJ345" s="73">
        <v>1</v>
      </c>
      <c r="AK345" s="73">
        <v>0</v>
      </c>
      <c r="AL345" s="73">
        <v>215</v>
      </c>
      <c r="AM345" s="73">
        <v>0</v>
      </c>
      <c r="AN345" s="73">
        <v>11</v>
      </c>
      <c r="AO345" s="73"/>
      <c r="AP345" s="73">
        <v>306</v>
      </c>
      <c r="AQ345" s="73">
        <v>6</v>
      </c>
      <c r="AR345" s="73">
        <v>288.89999999999998</v>
      </c>
      <c r="AS345" s="74">
        <v>19</v>
      </c>
      <c r="AT345" s="73">
        <v>23</v>
      </c>
      <c r="AU345" s="73">
        <v>3018.4</v>
      </c>
      <c r="AV345" s="73">
        <v>380.5</v>
      </c>
      <c r="AW345" s="73">
        <v>16.694238884045301</v>
      </c>
      <c r="AX345" s="73">
        <v>91</v>
      </c>
      <c r="AY345" s="73">
        <v>65</v>
      </c>
      <c r="AZ345" s="73">
        <v>59</v>
      </c>
      <c r="BA345" s="73">
        <v>523</v>
      </c>
      <c r="BB345" s="73">
        <v>121</v>
      </c>
      <c r="BC345" s="73">
        <v>1669.10729290527</v>
      </c>
      <c r="BD345" s="73">
        <v>0.85099999999999998</v>
      </c>
      <c r="BE345" s="73">
        <v>7280</v>
      </c>
      <c r="BF345" s="73">
        <v>1545</v>
      </c>
      <c r="BG345" s="73">
        <v>317</v>
      </c>
      <c r="BH345" s="73">
        <v>414</v>
      </c>
      <c r="BI345" s="73">
        <v>361</v>
      </c>
      <c r="BJ345" s="73">
        <v>148</v>
      </c>
      <c r="BK345" s="73">
        <v>233.59470672389099</v>
      </c>
      <c r="BL345" s="73">
        <v>158.80653314258501</v>
      </c>
      <c r="BM345" s="73">
        <v>45.677587029089203</v>
      </c>
      <c r="BN345" s="73">
        <v>585.48839999999996</v>
      </c>
      <c r="BO345" s="73">
        <v>398.03719999999998</v>
      </c>
      <c r="BP345" s="73">
        <v>114.4876</v>
      </c>
      <c r="BQ345" s="73">
        <v>7938</v>
      </c>
      <c r="BR345" s="73">
        <v>1284</v>
      </c>
      <c r="BS345" s="73">
        <v>0</v>
      </c>
      <c r="BT345" s="73">
        <v>2</v>
      </c>
      <c r="BU345" s="73">
        <v>49</v>
      </c>
      <c r="BV345" s="73">
        <v>13</v>
      </c>
      <c r="BW345" s="73">
        <v>0</v>
      </c>
      <c r="BX345" s="73">
        <v>1410</v>
      </c>
      <c r="BY345" s="75">
        <v>8.6127100000000004E-4</v>
      </c>
      <c r="BZ345" s="75">
        <v>7.6205800000000003E-4</v>
      </c>
      <c r="CA345" s="72">
        <v>0</v>
      </c>
      <c r="CG345" s="76"/>
      <c r="CH345" s="77"/>
      <c r="CI345" s="78"/>
      <c r="CJ345" s="79"/>
      <c r="CO345" s="77"/>
    </row>
    <row r="346" spans="1:93" s="72" customFormat="1" x14ac:dyDescent="0.3">
      <c r="A346" s="72">
        <v>994</v>
      </c>
      <c r="B346" s="72">
        <v>11</v>
      </c>
      <c r="D346" s="72" t="s">
        <v>301</v>
      </c>
      <c r="E346" s="73">
        <v>16367</v>
      </c>
      <c r="F346" s="73">
        <v>213.85</v>
      </c>
      <c r="G346" s="73">
        <v>4787</v>
      </c>
      <c r="H346" s="73">
        <v>1632</v>
      </c>
      <c r="I346" s="73">
        <v>2712</v>
      </c>
      <c r="J346" s="73">
        <v>1788</v>
      </c>
      <c r="K346" s="73">
        <v>296.66666666666703</v>
      </c>
      <c r="L346" s="73">
        <v>1277.6666666666699</v>
      </c>
      <c r="M346" s="73">
        <v>2998</v>
      </c>
      <c r="N346" s="73">
        <v>8284</v>
      </c>
      <c r="O346" s="73">
        <v>13260</v>
      </c>
      <c r="P346" s="73">
        <v>3370</v>
      </c>
      <c r="Q346" s="73">
        <v>284.8</v>
      </c>
      <c r="R346" s="73">
        <v>3672</v>
      </c>
      <c r="S346" s="73">
        <v>3672</v>
      </c>
      <c r="T346" s="73">
        <v>21</v>
      </c>
      <c r="U346" s="73">
        <v>0</v>
      </c>
      <c r="V346" s="73">
        <v>119</v>
      </c>
      <c r="W346" s="73">
        <v>105</v>
      </c>
      <c r="X346" s="73">
        <v>15</v>
      </c>
      <c r="Y346" s="73">
        <v>9240</v>
      </c>
      <c r="Z346" s="73">
        <v>9240</v>
      </c>
      <c r="AA346" s="73">
        <v>0</v>
      </c>
      <c r="AB346" s="73">
        <v>0</v>
      </c>
      <c r="AC346" s="73">
        <v>0</v>
      </c>
      <c r="AD346" s="73">
        <v>6237</v>
      </c>
      <c r="AE346" s="73">
        <v>0</v>
      </c>
      <c r="AF346" s="73">
        <v>402</v>
      </c>
      <c r="AG346" s="73">
        <v>1781.6230706742499</v>
      </c>
      <c r="AH346" s="73">
        <v>6</v>
      </c>
      <c r="AI346" s="73">
        <v>1954</v>
      </c>
      <c r="AJ346" s="73">
        <v>1</v>
      </c>
      <c r="AK346" s="73">
        <v>0</v>
      </c>
      <c r="AL346" s="73">
        <v>285</v>
      </c>
      <c r="AM346" s="73">
        <v>0</v>
      </c>
      <c r="AN346" s="73">
        <v>11</v>
      </c>
      <c r="AO346" s="73"/>
      <c r="AP346" s="73">
        <v>452</v>
      </c>
      <c r="AQ346" s="73">
        <v>6</v>
      </c>
      <c r="AR346" s="73">
        <v>277.38799999999998</v>
      </c>
      <c r="AS346" s="74">
        <v>11</v>
      </c>
      <c r="AT346" s="73">
        <v>24</v>
      </c>
      <c r="AU346" s="73">
        <v>5210.04</v>
      </c>
      <c r="AV346" s="73">
        <v>954.24</v>
      </c>
      <c r="AW346" s="73">
        <v>66.353442720219107</v>
      </c>
      <c r="AX346" s="73">
        <v>149</v>
      </c>
      <c r="AY346" s="73">
        <v>64.3333333333333</v>
      </c>
      <c r="AZ346" s="73">
        <v>57.3333333333333</v>
      </c>
      <c r="BA346" s="73">
        <v>981</v>
      </c>
      <c r="BB346" s="73">
        <v>204</v>
      </c>
      <c r="BC346" s="73">
        <v>3503.5516211293302</v>
      </c>
      <c r="BD346" s="73">
        <v>0.78</v>
      </c>
      <c r="BE346" s="73">
        <v>11580</v>
      </c>
      <c r="BF346" s="73">
        <v>2556</v>
      </c>
      <c r="BG346" s="73">
        <v>599</v>
      </c>
      <c r="BH346" s="73">
        <v>569</v>
      </c>
      <c r="BI346" s="73">
        <v>564</v>
      </c>
      <c r="BJ346" s="73">
        <v>261</v>
      </c>
      <c r="BK346" s="73">
        <v>309.99740259740298</v>
      </c>
      <c r="BL346" s="73">
        <v>209.37402597402601</v>
      </c>
      <c r="BM346" s="73">
        <v>68.501298701298694</v>
      </c>
      <c r="BN346" s="73">
        <v>725.86620000000005</v>
      </c>
      <c r="BO346" s="73">
        <v>490.25420000000003</v>
      </c>
      <c r="BP346" s="73">
        <v>160.3974</v>
      </c>
      <c r="BQ346" s="73">
        <v>15922</v>
      </c>
      <c r="BR346" s="73">
        <v>2237</v>
      </c>
      <c r="BS346" s="73">
        <v>0</v>
      </c>
      <c r="BT346" s="73">
        <v>4</v>
      </c>
      <c r="BU346" s="73">
        <v>105</v>
      </c>
      <c r="BV346" s="73">
        <v>15</v>
      </c>
      <c r="BW346" s="73">
        <v>7</v>
      </c>
      <c r="BX346" s="73">
        <v>588</v>
      </c>
      <c r="BY346" s="75">
        <v>9.1397799999999997E-4</v>
      </c>
      <c r="BZ346" s="75">
        <v>5.7661799999999999E-4</v>
      </c>
      <c r="CA346" s="72">
        <v>588</v>
      </c>
      <c r="CG346" s="76"/>
      <c r="CH346" s="77"/>
      <c r="CI346" s="78"/>
      <c r="CJ346" s="79"/>
      <c r="CO346" s="77"/>
    </row>
    <row r="347" spans="1:93" s="72" customFormat="1" x14ac:dyDescent="0.3">
      <c r="A347" s="72">
        <v>983</v>
      </c>
      <c r="B347" s="72">
        <v>11</v>
      </c>
      <c r="D347" s="72" t="s">
        <v>308</v>
      </c>
      <c r="E347" s="73">
        <v>101802</v>
      </c>
      <c r="F347" s="73">
        <v>2452.8000000000002</v>
      </c>
      <c r="G347" s="73">
        <v>22281</v>
      </c>
      <c r="H347" s="73">
        <v>6966</v>
      </c>
      <c r="I347" s="73">
        <v>16882</v>
      </c>
      <c r="J347" s="73">
        <v>12011.2</v>
      </c>
      <c r="K347" s="73">
        <v>2840</v>
      </c>
      <c r="L347" s="73">
        <v>8547</v>
      </c>
      <c r="M347" s="73">
        <v>18466</v>
      </c>
      <c r="N347" s="73">
        <v>49267</v>
      </c>
      <c r="O347" s="73">
        <v>109780</v>
      </c>
      <c r="P347" s="73">
        <v>143550</v>
      </c>
      <c r="Q347" s="73">
        <v>4420.8</v>
      </c>
      <c r="R347" s="73">
        <v>12414</v>
      </c>
      <c r="S347" s="73">
        <v>12414</v>
      </c>
      <c r="T347" s="73">
        <v>485</v>
      </c>
      <c r="U347" s="73">
        <v>0</v>
      </c>
      <c r="V347" s="73">
        <v>951</v>
      </c>
      <c r="W347" s="73">
        <v>631</v>
      </c>
      <c r="X347" s="73">
        <v>320</v>
      </c>
      <c r="Y347" s="73">
        <v>48708</v>
      </c>
      <c r="Z347" s="73">
        <v>48708</v>
      </c>
      <c r="AA347" s="73">
        <v>0</v>
      </c>
      <c r="AB347" s="73">
        <v>0</v>
      </c>
      <c r="AC347" s="73">
        <v>0</v>
      </c>
      <c r="AD347" s="73">
        <v>80660.448000000004</v>
      </c>
      <c r="AE347" s="73">
        <v>0</v>
      </c>
      <c r="AF347" s="73">
        <v>2214</v>
      </c>
      <c r="AG347" s="73">
        <v>17473.418714628999</v>
      </c>
      <c r="AH347" s="73">
        <v>13</v>
      </c>
      <c r="AI347" s="73">
        <v>9523</v>
      </c>
      <c r="AJ347" s="73">
        <v>1</v>
      </c>
      <c r="AK347" s="73">
        <v>0</v>
      </c>
      <c r="AL347" s="73">
        <v>8910</v>
      </c>
      <c r="AM347" s="73">
        <v>0</v>
      </c>
      <c r="AN347" s="73">
        <v>102</v>
      </c>
      <c r="AO347" s="73"/>
      <c r="AP347" s="73">
        <v>3514</v>
      </c>
      <c r="AQ347" s="73">
        <v>13</v>
      </c>
      <c r="AR347" s="73">
        <v>3106.422</v>
      </c>
      <c r="AS347" s="74">
        <v>443</v>
      </c>
      <c r="AT347" s="73">
        <v>375</v>
      </c>
      <c r="AU347" s="73">
        <v>28298.76</v>
      </c>
      <c r="AV347" s="73">
        <v>5631.45</v>
      </c>
      <c r="AW347" s="73">
        <v>657.23227162977901</v>
      </c>
      <c r="AX347" s="73">
        <v>1328</v>
      </c>
      <c r="AY347" s="73">
        <v>758</v>
      </c>
      <c r="AZ347" s="73">
        <v>688</v>
      </c>
      <c r="BA347" s="73">
        <v>5707</v>
      </c>
      <c r="BB347" s="73">
        <v>1331</v>
      </c>
      <c r="BC347" s="73">
        <v>20809.317532749999</v>
      </c>
      <c r="BD347" s="73">
        <v>8.19</v>
      </c>
      <c r="BE347" s="73">
        <v>79521</v>
      </c>
      <c r="BF347" s="73">
        <v>12691</v>
      </c>
      <c r="BG347" s="73">
        <v>2624</v>
      </c>
      <c r="BH347" s="73">
        <v>2935</v>
      </c>
      <c r="BI347" s="73">
        <v>2402</v>
      </c>
      <c r="BJ347" s="73">
        <v>1397</v>
      </c>
      <c r="BK347" s="73">
        <v>1953.28724644822</v>
      </c>
      <c r="BL347" s="73">
        <v>1180.70184774575</v>
      </c>
      <c r="BM347" s="73">
        <v>445.84564342613101</v>
      </c>
      <c r="BN347" s="73">
        <v>4271.0032000000001</v>
      </c>
      <c r="BO347" s="73">
        <v>2581.6896000000002</v>
      </c>
      <c r="BP347" s="73">
        <v>974.87360000000001</v>
      </c>
      <c r="BQ347" s="73">
        <v>104841</v>
      </c>
      <c r="BR347" s="73">
        <v>17853</v>
      </c>
      <c r="BS347" s="73">
        <v>0</v>
      </c>
      <c r="BT347" s="73">
        <v>3</v>
      </c>
      <c r="BU347" s="73">
        <v>631</v>
      </c>
      <c r="BV347" s="73">
        <v>320</v>
      </c>
      <c r="BW347" s="73">
        <v>10</v>
      </c>
      <c r="BX347" s="73">
        <v>7161</v>
      </c>
      <c r="BY347" s="75">
        <v>3.7905550000000001E-3</v>
      </c>
      <c r="BZ347" s="75">
        <v>5.9178110000000003E-3</v>
      </c>
      <c r="CA347" s="72">
        <v>4755</v>
      </c>
      <c r="CG347" s="76"/>
      <c r="CH347" s="77"/>
      <c r="CI347" s="78"/>
      <c r="CJ347" s="79"/>
      <c r="CO347" s="77"/>
    </row>
    <row r="348" spans="1:93" s="72" customFormat="1" x14ac:dyDescent="0.3">
      <c r="A348" s="72">
        <v>984</v>
      </c>
      <c r="B348" s="72">
        <v>11</v>
      </c>
      <c r="D348" s="72" t="s">
        <v>309</v>
      </c>
      <c r="E348" s="73">
        <v>43614</v>
      </c>
      <c r="F348" s="73">
        <v>1157.0999999999999</v>
      </c>
      <c r="G348" s="73">
        <v>9363</v>
      </c>
      <c r="H348" s="73">
        <v>3072</v>
      </c>
      <c r="I348" s="73">
        <v>5849</v>
      </c>
      <c r="J348" s="73">
        <v>3883.4</v>
      </c>
      <c r="K348" s="73">
        <v>727.33333333333303</v>
      </c>
      <c r="L348" s="73">
        <v>3383.3333333333298</v>
      </c>
      <c r="M348" s="73">
        <v>6211</v>
      </c>
      <c r="N348" s="73">
        <v>19889</v>
      </c>
      <c r="O348" s="73">
        <v>46560</v>
      </c>
      <c r="P348" s="73">
        <v>41990</v>
      </c>
      <c r="Q348" s="73">
        <v>1083.2</v>
      </c>
      <c r="R348" s="73">
        <v>16308</v>
      </c>
      <c r="S348" s="73">
        <v>16308</v>
      </c>
      <c r="T348" s="73">
        <v>192</v>
      </c>
      <c r="U348" s="73">
        <v>0</v>
      </c>
      <c r="V348" s="73">
        <v>583</v>
      </c>
      <c r="W348" s="73">
        <v>266</v>
      </c>
      <c r="X348" s="73">
        <v>317</v>
      </c>
      <c r="Y348" s="73">
        <v>19656</v>
      </c>
      <c r="Z348" s="73">
        <v>19656</v>
      </c>
      <c r="AA348" s="73">
        <v>0</v>
      </c>
      <c r="AB348" s="73">
        <v>0</v>
      </c>
      <c r="AC348" s="73">
        <v>0</v>
      </c>
      <c r="AD348" s="73">
        <v>20068.776000000002</v>
      </c>
      <c r="AE348" s="73">
        <v>0</v>
      </c>
      <c r="AF348" s="73">
        <v>1415</v>
      </c>
      <c r="AG348" s="73">
        <v>3740.2309090909098</v>
      </c>
      <c r="AH348" s="73">
        <v>14</v>
      </c>
      <c r="AI348" s="73">
        <v>4377</v>
      </c>
      <c r="AJ348" s="73">
        <v>1</v>
      </c>
      <c r="AK348" s="73">
        <v>0</v>
      </c>
      <c r="AL348" s="73">
        <v>2730</v>
      </c>
      <c r="AM348" s="73">
        <v>0</v>
      </c>
      <c r="AN348" s="73">
        <v>61</v>
      </c>
      <c r="AO348" s="73"/>
      <c r="AP348" s="73">
        <v>1249</v>
      </c>
      <c r="AQ348" s="73">
        <v>14</v>
      </c>
      <c r="AR348" s="73">
        <v>1071.2249999999999</v>
      </c>
      <c r="AS348" s="74">
        <v>116</v>
      </c>
      <c r="AT348" s="73">
        <v>100</v>
      </c>
      <c r="AU348" s="73">
        <v>12160</v>
      </c>
      <c r="AV348" s="73">
        <v>2726.14</v>
      </c>
      <c r="AW348" s="73">
        <v>240.00961678832101</v>
      </c>
      <c r="AX348" s="73">
        <v>485</v>
      </c>
      <c r="AY348" s="73">
        <v>239.666666666667</v>
      </c>
      <c r="AZ348" s="73">
        <v>182.333333333333</v>
      </c>
      <c r="BA348" s="73">
        <v>2656</v>
      </c>
      <c r="BB348" s="73">
        <v>678</v>
      </c>
      <c r="BC348" s="73">
        <v>8147.6822766929799</v>
      </c>
      <c r="BD348" s="73">
        <v>2.0179999999999998</v>
      </c>
      <c r="BE348" s="73">
        <v>34251</v>
      </c>
      <c r="BF348" s="73">
        <v>5379</v>
      </c>
      <c r="BG348" s="73">
        <v>912</v>
      </c>
      <c r="BH348" s="73">
        <v>1042</v>
      </c>
      <c r="BI348" s="73">
        <v>952</v>
      </c>
      <c r="BJ348" s="73">
        <v>469</v>
      </c>
      <c r="BK348" s="73">
        <v>636.36708384208396</v>
      </c>
      <c r="BL348" s="73">
        <v>399.68041310541298</v>
      </c>
      <c r="BM348" s="73">
        <v>126.44363044363</v>
      </c>
      <c r="BN348" s="73">
        <v>1538.0274999999999</v>
      </c>
      <c r="BO348" s="73">
        <v>965.98249999999996</v>
      </c>
      <c r="BP348" s="73">
        <v>305.60000000000002</v>
      </c>
      <c r="BQ348" s="73">
        <v>100577</v>
      </c>
      <c r="BR348" s="73">
        <v>7935</v>
      </c>
      <c r="BS348" s="73">
        <v>0</v>
      </c>
      <c r="BT348" s="73">
        <v>3</v>
      </c>
      <c r="BU348" s="73">
        <v>266</v>
      </c>
      <c r="BV348" s="73">
        <v>317</v>
      </c>
      <c r="BW348" s="73">
        <v>0</v>
      </c>
      <c r="BX348" s="73">
        <v>626</v>
      </c>
      <c r="BY348" s="75">
        <v>4.4822599999999997E-4</v>
      </c>
      <c r="BZ348" s="75">
        <v>7.3056800000000002E-4</v>
      </c>
      <c r="CA348" s="72">
        <v>0</v>
      </c>
      <c r="CG348" s="76"/>
      <c r="CH348" s="77"/>
      <c r="CI348" s="78"/>
      <c r="CJ348" s="79"/>
      <c r="CO348" s="77"/>
    </row>
    <row r="349" spans="1:93" s="72" customFormat="1" x14ac:dyDescent="0.3">
      <c r="A349" s="72">
        <v>986</v>
      </c>
      <c r="B349" s="72">
        <v>11</v>
      </c>
      <c r="D349" s="72" t="s">
        <v>314</v>
      </c>
      <c r="E349" s="73">
        <v>12475</v>
      </c>
      <c r="F349" s="73">
        <v>88.2</v>
      </c>
      <c r="G349" s="73">
        <v>3371</v>
      </c>
      <c r="H349" s="73">
        <v>1163</v>
      </c>
      <c r="I349" s="73">
        <v>1429</v>
      </c>
      <c r="J349" s="73">
        <v>838.5</v>
      </c>
      <c r="K349" s="73">
        <v>105</v>
      </c>
      <c r="L349" s="73">
        <v>781</v>
      </c>
      <c r="M349" s="73">
        <v>1625</v>
      </c>
      <c r="N349" s="73">
        <v>5706</v>
      </c>
      <c r="O349" s="73">
        <v>8250</v>
      </c>
      <c r="P349" s="73">
        <v>1120</v>
      </c>
      <c r="Q349" s="73">
        <v>0</v>
      </c>
      <c r="R349" s="73">
        <v>3150</v>
      </c>
      <c r="S349" s="73">
        <v>3150</v>
      </c>
      <c r="T349" s="73">
        <v>2</v>
      </c>
      <c r="U349" s="73">
        <v>0</v>
      </c>
      <c r="V349" s="73">
        <v>90</v>
      </c>
      <c r="W349" s="73">
        <v>78</v>
      </c>
      <c r="X349" s="73">
        <v>12</v>
      </c>
      <c r="Y349" s="73">
        <v>5905</v>
      </c>
      <c r="Z349" s="73">
        <v>5905</v>
      </c>
      <c r="AA349" s="73">
        <v>0</v>
      </c>
      <c r="AB349" s="73">
        <v>0</v>
      </c>
      <c r="AC349" s="73">
        <v>0</v>
      </c>
      <c r="AD349" s="73">
        <v>3230.0349999999999</v>
      </c>
      <c r="AE349" s="73">
        <v>0</v>
      </c>
      <c r="AF349" s="73">
        <v>105</v>
      </c>
      <c r="AG349" s="73">
        <v>415.56947969543103</v>
      </c>
      <c r="AH349" s="73">
        <v>6</v>
      </c>
      <c r="AI349" s="73">
        <v>1238</v>
      </c>
      <c r="AJ349" s="73">
        <v>1</v>
      </c>
      <c r="AK349" s="73">
        <v>0</v>
      </c>
      <c r="AL349" s="73">
        <v>205</v>
      </c>
      <c r="AM349" s="73">
        <v>0</v>
      </c>
      <c r="AN349" s="73">
        <v>12</v>
      </c>
      <c r="AO349" s="73"/>
      <c r="AP349" s="73">
        <v>385</v>
      </c>
      <c r="AQ349" s="73">
        <v>6</v>
      </c>
      <c r="AR349" s="73">
        <v>246.51900000000001</v>
      </c>
      <c r="AS349" s="74">
        <v>5</v>
      </c>
      <c r="AT349" s="73">
        <v>8</v>
      </c>
      <c r="AU349" s="73">
        <v>4147.7</v>
      </c>
      <c r="AV349" s="73">
        <v>839.04</v>
      </c>
      <c r="AW349" s="73">
        <v>61.103000000000002</v>
      </c>
      <c r="AX349" s="73">
        <v>125</v>
      </c>
      <c r="AY349" s="73">
        <v>40.6666666666667</v>
      </c>
      <c r="AZ349" s="73">
        <v>24.6666666666667</v>
      </c>
      <c r="BA349" s="73">
        <v>676</v>
      </c>
      <c r="BB349" s="73">
        <v>119</v>
      </c>
      <c r="BC349" s="73">
        <v>2439.2572277545801</v>
      </c>
      <c r="BD349" s="73">
        <v>0.113</v>
      </c>
      <c r="BE349" s="73">
        <v>9104</v>
      </c>
      <c r="BF349" s="73">
        <v>1842</v>
      </c>
      <c r="BG349" s="73">
        <v>366</v>
      </c>
      <c r="BH349" s="73">
        <v>353</v>
      </c>
      <c r="BI349" s="73">
        <v>334</v>
      </c>
      <c r="BJ349" s="73">
        <v>173</v>
      </c>
      <c r="BK349" s="73">
        <v>161.73607112616401</v>
      </c>
      <c r="BL349" s="73">
        <v>110.190685859441</v>
      </c>
      <c r="BM349" s="73">
        <v>34.789585097375102</v>
      </c>
      <c r="BN349" s="73">
        <v>452.18299999999999</v>
      </c>
      <c r="BO349" s="73">
        <v>308.072</v>
      </c>
      <c r="BP349" s="73">
        <v>97.265000000000001</v>
      </c>
      <c r="BQ349" s="73">
        <v>0</v>
      </c>
      <c r="BR349" s="73">
        <v>2107</v>
      </c>
      <c r="BS349" s="73">
        <v>0</v>
      </c>
      <c r="BT349" s="73">
        <v>3</v>
      </c>
      <c r="BU349" s="73">
        <v>78</v>
      </c>
      <c r="BV349" s="73">
        <v>12</v>
      </c>
      <c r="BW349" s="73">
        <v>0</v>
      </c>
      <c r="BX349" s="73">
        <v>0</v>
      </c>
      <c r="BY349" s="75">
        <v>3.0101100000000001E-4</v>
      </c>
      <c r="BZ349" s="75">
        <v>1.2288699999999999E-4</v>
      </c>
      <c r="CA349" s="72">
        <v>0</v>
      </c>
      <c r="CG349" s="76"/>
      <c r="CH349" s="77"/>
      <c r="CI349" s="78"/>
      <c r="CJ349" s="79"/>
      <c r="CO349" s="77"/>
    </row>
    <row r="350" spans="1:93" s="72" customFormat="1" x14ac:dyDescent="0.3">
      <c r="A350" s="72">
        <v>988</v>
      </c>
      <c r="B350" s="72">
        <v>11</v>
      </c>
      <c r="D350" s="72" t="s">
        <v>325</v>
      </c>
      <c r="E350" s="73">
        <v>50105</v>
      </c>
      <c r="F350" s="73">
        <v>887.95</v>
      </c>
      <c r="G350" s="73">
        <v>11729</v>
      </c>
      <c r="H350" s="73">
        <v>4073</v>
      </c>
      <c r="I350" s="73">
        <v>7300</v>
      </c>
      <c r="J350" s="73">
        <v>4904.3999999999996</v>
      </c>
      <c r="K350" s="73">
        <v>853.66666666666697</v>
      </c>
      <c r="L350" s="73">
        <v>3799.6666666666702</v>
      </c>
      <c r="M350" s="73">
        <v>8103</v>
      </c>
      <c r="N350" s="73">
        <v>23718</v>
      </c>
      <c r="O350" s="73">
        <v>54510</v>
      </c>
      <c r="P350" s="73">
        <v>55070</v>
      </c>
      <c r="Q350" s="73">
        <v>2464.8000000000002</v>
      </c>
      <c r="R350" s="73">
        <v>10407</v>
      </c>
      <c r="S350" s="73">
        <v>10407</v>
      </c>
      <c r="T350" s="73">
        <v>146</v>
      </c>
      <c r="U350" s="73">
        <v>0</v>
      </c>
      <c r="V350" s="73">
        <v>463</v>
      </c>
      <c r="W350" s="73">
        <v>330</v>
      </c>
      <c r="X350" s="73">
        <v>133</v>
      </c>
      <c r="Y350" s="73">
        <v>23956</v>
      </c>
      <c r="Z350" s="73">
        <v>23956</v>
      </c>
      <c r="AA350" s="73">
        <v>0</v>
      </c>
      <c r="AB350" s="73">
        <v>0</v>
      </c>
      <c r="AC350" s="73">
        <v>0</v>
      </c>
      <c r="AD350" s="73">
        <v>32220.82</v>
      </c>
      <c r="AE350" s="73">
        <v>0</v>
      </c>
      <c r="AF350" s="73">
        <v>1520</v>
      </c>
      <c r="AG350" s="73">
        <v>7216.86724154269</v>
      </c>
      <c r="AH350" s="73">
        <v>8</v>
      </c>
      <c r="AI350" s="73">
        <v>5240</v>
      </c>
      <c r="AJ350" s="73">
        <v>1</v>
      </c>
      <c r="AK350" s="73">
        <v>0</v>
      </c>
      <c r="AL350" s="73">
        <v>3730</v>
      </c>
      <c r="AM350" s="73">
        <v>0</v>
      </c>
      <c r="AN350" s="73">
        <v>71</v>
      </c>
      <c r="AO350" s="73"/>
      <c r="AP350" s="73">
        <v>1491</v>
      </c>
      <c r="AQ350" s="73">
        <v>8</v>
      </c>
      <c r="AR350" s="73">
        <v>1040.904</v>
      </c>
      <c r="AS350" s="74">
        <v>96</v>
      </c>
      <c r="AT350" s="73">
        <v>197</v>
      </c>
      <c r="AU350" s="73">
        <v>14773.85</v>
      </c>
      <c r="AV350" s="73">
        <v>3147.95</v>
      </c>
      <c r="AW350" s="73">
        <v>281.98579441797102</v>
      </c>
      <c r="AX350" s="73">
        <v>554</v>
      </c>
      <c r="AY350" s="73">
        <v>234.666666666667</v>
      </c>
      <c r="AZ350" s="73">
        <v>185</v>
      </c>
      <c r="BA350" s="73">
        <v>2946</v>
      </c>
      <c r="BB350" s="73">
        <v>624</v>
      </c>
      <c r="BC350" s="73">
        <v>9399.2966935516197</v>
      </c>
      <c r="BD350" s="73">
        <v>1.8919999999999999</v>
      </c>
      <c r="BE350" s="73">
        <v>38376</v>
      </c>
      <c r="BF350" s="73">
        <v>6329</v>
      </c>
      <c r="BG350" s="73">
        <v>1327</v>
      </c>
      <c r="BH350" s="73">
        <v>1397</v>
      </c>
      <c r="BI350" s="73">
        <v>1351</v>
      </c>
      <c r="BJ350" s="73">
        <v>645</v>
      </c>
      <c r="BK350" s="73">
        <v>806.82252462848601</v>
      </c>
      <c r="BL350" s="73">
        <v>556.64817164802105</v>
      </c>
      <c r="BM350" s="73">
        <v>183.63862080480899</v>
      </c>
      <c r="BN350" s="73">
        <v>1865.2753</v>
      </c>
      <c r="BO350" s="73">
        <v>1286.9027000000001</v>
      </c>
      <c r="BP350" s="73">
        <v>424.55009999999999</v>
      </c>
      <c r="BQ350" s="73">
        <v>33835</v>
      </c>
      <c r="BR350" s="73">
        <v>8532</v>
      </c>
      <c r="BS350" s="73">
        <v>0</v>
      </c>
      <c r="BT350" s="73">
        <v>3</v>
      </c>
      <c r="BU350" s="73">
        <v>330</v>
      </c>
      <c r="BV350" s="73">
        <v>133</v>
      </c>
      <c r="BW350" s="73">
        <v>13</v>
      </c>
      <c r="BX350" s="73">
        <v>1312</v>
      </c>
      <c r="BY350" s="75">
        <v>8.3736300000000004E-4</v>
      </c>
      <c r="BZ350" s="75">
        <v>1.3613239999999999E-3</v>
      </c>
      <c r="CA350" s="72">
        <v>1312</v>
      </c>
      <c r="CG350" s="76"/>
      <c r="CH350" s="77"/>
      <c r="CI350" s="78"/>
      <c r="CJ350" s="79"/>
      <c r="CO350" s="77"/>
    </row>
    <row r="351" spans="1:93" s="72" customFormat="1" x14ac:dyDescent="0.3">
      <c r="A351" s="72">
        <v>34</v>
      </c>
      <c r="B351" s="72">
        <v>12</v>
      </c>
      <c r="D351" s="72" t="s">
        <v>15</v>
      </c>
      <c r="E351" s="73">
        <v>211893</v>
      </c>
      <c r="F351" s="73">
        <v>2512.65</v>
      </c>
      <c r="G351" s="73">
        <v>24891</v>
      </c>
      <c r="H351" s="73">
        <v>6113</v>
      </c>
      <c r="I351" s="73">
        <v>24554</v>
      </c>
      <c r="J351" s="73">
        <v>15772.3</v>
      </c>
      <c r="K351" s="73">
        <v>5265.3333333333303</v>
      </c>
      <c r="L351" s="73">
        <v>16043.333333333299</v>
      </c>
      <c r="M351" s="73">
        <v>28774</v>
      </c>
      <c r="N351" s="73">
        <v>91720</v>
      </c>
      <c r="O351" s="73">
        <v>220740</v>
      </c>
      <c r="P351" s="73">
        <v>282750</v>
      </c>
      <c r="Q351" s="73">
        <v>9852</v>
      </c>
      <c r="R351" s="73">
        <v>12906</v>
      </c>
      <c r="S351" s="73">
        <v>15874.38</v>
      </c>
      <c r="T351" s="73">
        <v>2090</v>
      </c>
      <c r="U351" s="73">
        <v>9881</v>
      </c>
      <c r="V351" s="73">
        <v>823</v>
      </c>
      <c r="W351" s="73">
        <v>970.24</v>
      </c>
      <c r="X351" s="73">
        <v>78</v>
      </c>
      <c r="Y351" s="73">
        <v>87817</v>
      </c>
      <c r="Z351" s="73">
        <v>112405.75999999999</v>
      </c>
      <c r="AA351" s="73">
        <v>0</v>
      </c>
      <c r="AB351" s="73">
        <v>0</v>
      </c>
      <c r="AC351" s="73">
        <v>0</v>
      </c>
      <c r="AD351" s="73">
        <v>141648.821</v>
      </c>
      <c r="AE351" s="73">
        <v>0</v>
      </c>
      <c r="AF351" s="73">
        <v>7426.74</v>
      </c>
      <c r="AG351" s="73">
        <v>193472.60852760699</v>
      </c>
      <c r="AH351" s="73">
        <v>7.2</v>
      </c>
      <c r="AI351" s="73">
        <v>23020</v>
      </c>
      <c r="AJ351" s="73">
        <v>1</v>
      </c>
      <c r="AK351" s="73">
        <v>0</v>
      </c>
      <c r="AL351" s="73">
        <v>45205</v>
      </c>
      <c r="AM351" s="73">
        <v>2826.3999999999901</v>
      </c>
      <c r="AN351" s="73">
        <v>291</v>
      </c>
      <c r="AO351" s="73"/>
      <c r="AP351" s="73">
        <v>10863</v>
      </c>
      <c r="AQ351" s="73">
        <v>6</v>
      </c>
      <c r="AR351" s="73">
        <v>7899.54</v>
      </c>
      <c r="AS351" s="74">
        <v>741</v>
      </c>
      <c r="AT351" s="73">
        <v>695</v>
      </c>
      <c r="AU351" s="73">
        <v>58057.35</v>
      </c>
      <c r="AV351" s="73">
        <v>15937.82</v>
      </c>
      <c r="AW351" s="73">
        <v>1288.19841860465</v>
      </c>
      <c r="AX351" s="73">
        <v>4694</v>
      </c>
      <c r="AY351" s="73">
        <v>1801.3333333333301</v>
      </c>
      <c r="AZ351" s="73">
        <v>1702.3333333333301</v>
      </c>
      <c r="BA351" s="73">
        <v>10778</v>
      </c>
      <c r="BB351" s="73">
        <v>2451</v>
      </c>
      <c r="BC351" s="73">
        <v>24532.354809719898</v>
      </c>
      <c r="BD351" s="73">
        <v>12.69</v>
      </c>
      <c r="BE351" s="73">
        <v>187002</v>
      </c>
      <c r="BF351" s="73">
        <v>16747</v>
      </c>
      <c r="BG351" s="73">
        <v>2031</v>
      </c>
      <c r="BH351" s="73">
        <v>3975</v>
      </c>
      <c r="BI351" s="73">
        <v>2230</v>
      </c>
      <c r="BJ351" s="73">
        <v>1065</v>
      </c>
      <c r="BK351" s="73">
        <v>1879.7373150984399</v>
      </c>
      <c r="BL351" s="73">
        <v>746.61456323946402</v>
      </c>
      <c r="BM351" s="73">
        <v>262.76091075759803</v>
      </c>
      <c r="BN351" s="73">
        <v>4953.5577999999996</v>
      </c>
      <c r="BO351" s="73">
        <v>1967.5081</v>
      </c>
      <c r="BP351" s="73">
        <v>692.43790000000001</v>
      </c>
      <c r="BQ351" s="73">
        <v>58427</v>
      </c>
      <c r="BR351" s="73">
        <v>47876</v>
      </c>
      <c r="BS351" s="73">
        <v>0</v>
      </c>
      <c r="BT351" s="73">
        <v>3</v>
      </c>
      <c r="BU351" s="73">
        <v>758</v>
      </c>
      <c r="BV351" s="73">
        <v>65</v>
      </c>
      <c r="BW351" s="73">
        <v>0</v>
      </c>
      <c r="BX351" s="73">
        <v>0</v>
      </c>
      <c r="BY351" s="75">
        <v>0</v>
      </c>
      <c r="BZ351" s="75">
        <v>2.6008800000000001E-4</v>
      </c>
      <c r="CA351" s="72">
        <v>0</v>
      </c>
      <c r="CG351" s="76"/>
      <c r="CH351" s="77"/>
      <c r="CI351" s="78"/>
      <c r="CJ351" s="79"/>
      <c r="CO351" s="77"/>
    </row>
    <row r="352" spans="1:93" s="72" customFormat="1" x14ac:dyDescent="0.3">
      <c r="A352" s="72">
        <v>303</v>
      </c>
      <c r="B352" s="72">
        <v>12</v>
      </c>
      <c r="D352" s="72" t="s">
        <v>87</v>
      </c>
      <c r="E352" s="73">
        <v>41555</v>
      </c>
      <c r="F352" s="73">
        <v>777.7</v>
      </c>
      <c r="G352" s="73">
        <v>7455</v>
      </c>
      <c r="H352" s="73">
        <v>2313</v>
      </c>
      <c r="I352" s="73">
        <v>4495</v>
      </c>
      <c r="J352" s="73">
        <v>2592.6999999999998</v>
      </c>
      <c r="K352" s="73">
        <v>603</v>
      </c>
      <c r="L352" s="73">
        <v>2519</v>
      </c>
      <c r="M352" s="73">
        <v>5323</v>
      </c>
      <c r="N352" s="73">
        <v>18479</v>
      </c>
      <c r="O352" s="73">
        <v>39570</v>
      </c>
      <c r="P352" s="73">
        <v>23940</v>
      </c>
      <c r="Q352" s="73">
        <v>1767.2</v>
      </c>
      <c r="R352" s="73">
        <v>33362</v>
      </c>
      <c r="S352" s="73">
        <v>34029.24</v>
      </c>
      <c r="T352" s="73">
        <v>5767</v>
      </c>
      <c r="U352" s="73">
        <v>3261</v>
      </c>
      <c r="V352" s="73">
        <v>405</v>
      </c>
      <c r="W352" s="73">
        <v>247</v>
      </c>
      <c r="X352" s="73">
        <v>161.16</v>
      </c>
      <c r="Y352" s="73">
        <v>19023</v>
      </c>
      <c r="Z352" s="73">
        <v>19023</v>
      </c>
      <c r="AA352" s="73">
        <v>0</v>
      </c>
      <c r="AB352" s="73">
        <v>0</v>
      </c>
      <c r="AC352" s="73">
        <v>0</v>
      </c>
      <c r="AD352" s="73">
        <v>14723.802</v>
      </c>
      <c r="AE352" s="73">
        <v>0</v>
      </c>
      <c r="AF352" s="73">
        <v>7470.48</v>
      </c>
      <c r="AG352" s="73">
        <v>8399.4433642566892</v>
      </c>
      <c r="AH352" s="73">
        <v>12.24</v>
      </c>
      <c r="AI352" s="73">
        <v>4664</v>
      </c>
      <c r="AJ352" s="73">
        <v>1</v>
      </c>
      <c r="AK352" s="73">
        <v>0</v>
      </c>
      <c r="AL352" s="73">
        <v>2115</v>
      </c>
      <c r="AM352" s="73">
        <v>0</v>
      </c>
      <c r="AN352" s="73">
        <v>42</v>
      </c>
      <c r="AO352" s="73"/>
      <c r="AP352" s="73">
        <v>1167</v>
      </c>
      <c r="AQ352" s="73">
        <v>12</v>
      </c>
      <c r="AR352" s="73">
        <v>1004.212</v>
      </c>
      <c r="AS352" s="74">
        <v>199</v>
      </c>
      <c r="AT352" s="73">
        <v>144</v>
      </c>
      <c r="AU352" s="73">
        <v>11220.48</v>
      </c>
      <c r="AV352" s="73">
        <v>2834.64</v>
      </c>
      <c r="AW352" s="73">
        <v>386.72240298507501</v>
      </c>
      <c r="AX352" s="73">
        <v>530</v>
      </c>
      <c r="AY352" s="73">
        <v>178</v>
      </c>
      <c r="AZ352" s="73">
        <v>145</v>
      </c>
      <c r="BA352" s="73">
        <v>1916</v>
      </c>
      <c r="BB352" s="73">
        <v>595</v>
      </c>
      <c r="BC352" s="73">
        <v>6442.9339948548304</v>
      </c>
      <c r="BD352" s="73">
        <v>1.153</v>
      </c>
      <c r="BE352" s="73">
        <v>34100</v>
      </c>
      <c r="BF352" s="73">
        <v>4261</v>
      </c>
      <c r="BG352" s="73">
        <v>881</v>
      </c>
      <c r="BH352" s="73">
        <v>773</v>
      </c>
      <c r="BI352" s="73">
        <v>658</v>
      </c>
      <c r="BJ352" s="73">
        <v>467</v>
      </c>
      <c r="BK352" s="73">
        <v>348.09208852441799</v>
      </c>
      <c r="BL352" s="73">
        <v>206.892635231036</v>
      </c>
      <c r="BM352" s="73">
        <v>88.590390579824401</v>
      </c>
      <c r="BN352" s="73">
        <v>1157.2174</v>
      </c>
      <c r="BO352" s="73">
        <v>687.80579999999998</v>
      </c>
      <c r="BP352" s="73">
        <v>294.51499999999999</v>
      </c>
      <c r="BQ352" s="73">
        <v>17428</v>
      </c>
      <c r="BR352" s="73">
        <v>8657</v>
      </c>
      <c r="BS352" s="73">
        <v>0</v>
      </c>
      <c r="BT352" s="73">
        <v>3</v>
      </c>
      <c r="BU352" s="73">
        <v>247</v>
      </c>
      <c r="BV352" s="73">
        <v>158</v>
      </c>
      <c r="BW352" s="73">
        <v>0</v>
      </c>
      <c r="BX352" s="73">
        <v>0</v>
      </c>
      <c r="BY352" s="75">
        <v>0</v>
      </c>
      <c r="BZ352" s="75">
        <v>1.8053899999999999E-4</v>
      </c>
      <c r="CA352" s="72">
        <v>0</v>
      </c>
      <c r="CG352" s="76"/>
      <c r="CH352" s="77"/>
      <c r="CI352" s="78"/>
      <c r="CJ352" s="79"/>
      <c r="CO352" s="77"/>
    </row>
    <row r="353" spans="1:93" s="72" customFormat="1" x14ac:dyDescent="0.3">
      <c r="A353" s="72">
        <v>995</v>
      </c>
      <c r="B353" s="72">
        <v>12</v>
      </c>
      <c r="D353" s="72" t="s">
        <v>176</v>
      </c>
      <c r="E353" s="73">
        <v>78598</v>
      </c>
      <c r="F353" s="73">
        <v>1314.95</v>
      </c>
      <c r="G353" s="73">
        <v>13963</v>
      </c>
      <c r="H353" s="73">
        <v>3671</v>
      </c>
      <c r="I353" s="73">
        <v>11112</v>
      </c>
      <c r="J353" s="73">
        <v>7684.3</v>
      </c>
      <c r="K353" s="73">
        <v>1978.6666666666699</v>
      </c>
      <c r="L353" s="73">
        <v>6989.6666666666697</v>
      </c>
      <c r="M353" s="73">
        <v>11788</v>
      </c>
      <c r="N353" s="73">
        <v>35310</v>
      </c>
      <c r="O353" s="73">
        <v>79640</v>
      </c>
      <c r="P353" s="73">
        <v>86410</v>
      </c>
      <c r="Q353" s="73">
        <v>2760.8</v>
      </c>
      <c r="R353" s="73">
        <v>23305</v>
      </c>
      <c r="S353" s="73">
        <v>26334.65</v>
      </c>
      <c r="T353" s="73">
        <v>3620</v>
      </c>
      <c r="U353" s="73">
        <v>10000</v>
      </c>
      <c r="V353" s="73">
        <v>488</v>
      </c>
      <c r="W353" s="73">
        <v>421.26</v>
      </c>
      <c r="X353" s="73">
        <v>150.08000000000001</v>
      </c>
      <c r="Y353" s="73">
        <v>34277</v>
      </c>
      <c r="Z353" s="73">
        <v>40789.629999999997</v>
      </c>
      <c r="AA353" s="73">
        <v>0</v>
      </c>
      <c r="AB353" s="73">
        <v>0</v>
      </c>
      <c r="AC353" s="73">
        <v>0</v>
      </c>
      <c r="AD353" s="73">
        <v>47302.26</v>
      </c>
      <c r="AE353" s="73">
        <v>0</v>
      </c>
      <c r="AF353" s="73">
        <v>11251.41</v>
      </c>
      <c r="AG353" s="73">
        <v>49482.819526091</v>
      </c>
      <c r="AH353" s="73">
        <v>6.72</v>
      </c>
      <c r="AI353" s="73">
        <v>8237</v>
      </c>
      <c r="AJ353" s="73">
        <v>1</v>
      </c>
      <c r="AK353" s="73">
        <v>0</v>
      </c>
      <c r="AL353" s="73">
        <v>12160</v>
      </c>
      <c r="AM353" s="73">
        <v>0</v>
      </c>
      <c r="AN353" s="73">
        <v>116</v>
      </c>
      <c r="AO353" s="73"/>
      <c r="AP353" s="73">
        <v>3609</v>
      </c>
      <c r="AQ353" s="73">
        <v>6</v>
      </c>
      <c r="AR353" s="73">
        <v>3128.3850000000002</v>
      </c>
      <c r="AS353" s="74">
        <v>423</v>
      </c>
      <c r="AT353" s="73">
        <v>361</v>
      </c>
      <c r="AU353" s="73">
        <v>20602.8</v>
      </c>
      <c r="AV353" s="73">
        <v>5012.21</v>
      </c>
      <c r="AW353" s="73">
        <v>638.96638818662404</v>
      </c>
      <c r="AX353" s="73">
        <v>1497</v>
      </c>
      <c r="AY353" s="73">
        <v>644.33333333333303</v>
      </c>
      <c r="AZ353" s="73">
        <v>605</v>
      </c>
      <c r="BA353" s="73">
        <v>5011</v>
      </c>
      <c r="BB353" s="73">
        <v>1429</v>
      </c>
      <c r="BC353" s="73">
        <v>12197.2455589077</v>
      </c>
      <c r="BD353" s="73">
        <v>5.52</v>
      </c>
      <c r="BE353" s="73">
        <v>64635</v>
      </c>
      <c r="BF353" s="73">
        <v>9324</v>
      </c>
      <c r="BG353" s="73">
        <v>968</v>
      </c>
      <c r="BH353" s="73">
        <v>2251</v>
      </c>
      <c r="BI353" s="73">
        <v>1182</v>
      </c>
      <c r="BJ353" s="73">
        <v>476</v>
      </c>
      <c r="BK353" s="73">
        <v>1327.6081512384401</v>
      </c>
      <c r="BL353" s="73">
        <v>544.09067596347404</v>
      </c>
      <c r="BM353" s="73">
        <v>149.30547597514399</v>
      </c>
      <c r="BN353" s="73">
        <v>3138.66</v>
      </c>
      <c r="BO353" s="73">
        <v>1286.31</v>
      </c>
      <c r="BP353" s="73">
        <v>352.98</v>
      </c>
      <c r="BQ353" s="73">
        <v>32114</v>
      </c>
      <c r="BR353" s="73">
        <v>17095</v>
      </c>
      <c r="BS353" s="73">
        <v>0</v>
      </c>
      <c r="BT353" s="73">
        <v>1</v>
      </c>
      <c r="BU353" s="73">
        <v>354</v>
      </c>
      <c r="BV353" s="73">
        <v>134</v>
      </c>
      <c r="BW353" s="73">
        <v>0</v>
      </c>
      <c r="BX353" s="73">
        <v>0</v>
      </c>
      <c r="BY353" s="75">
        <v>1.6395000000000001E-5</v>
      </c>
      <c r="BZ353" s="75">
        <v>8.1816699999999996E-4</v>
      </c>
      <c r="CA353" s="72">
        <v>0</v>
      </c>
      <c r="CG353" s="76"/>
      <c r="CH353" s="77"/>
      <c r="CI353" s="78"/>
      <c r="CJ353" s="79"/>
      <c r="CO353" s="77"/>
    </row>
    <row r="354" spans="1:93" s="72" customFormat="1" x14ac:dyDescent="0.3">
      <c r="A354" s="72">
        <v>171</v>
      </c>
      <c r="B354" s="72">
        <v>12</v>
      </c>
      <c r="D354" s="72" t="s">
        <v>213</v>
      </c>
      <c r="E354" s="73">
        <v>47291</v>
      </c>
      <c r="F354" s="73">
        <v>1265.25</v>
      </c>
      <c r="G354" s="73">
        <v>8435</v>
      </c>
      <c r="H354" s="73">
        <v>2555</v>
      </c>
      <c r="I354" s="73">
        <v>5875</v>
      </c>
      <c r="J354" s="73">
        <v>3824.5</v>
      </c>
      <c r="K354" s="73">
        <v>835.33333333333303</v>
      </c>
      <c r="L354" s="73">
        <v>3039.3333333333298</v>
      </c>
      <c r="M354" s="73">
        <v>5963</v>
      </c>
      <c r="N354" s="73">
        <v>20747</v>
      </c>
      <c r="O354" s="73">
        <v>45500</v>
      </c>
      <c r="P354" s="73">
        <v>35400</v>
      </c>
      <c r="Q354" s="73">
        <v>2379.1999999999998</v>
      </c>
      <c r="R354" s="73">
        <v>45786</v>
      </c>
      <c r="S354" s="73">
        <v>46701.72</v>
      </c>
      <c r="T354" s="73">
        <v>2923</v>
      </c>
      <c r="U354" s="73">
        <v>10000</v>
      </c>
      <c r="V354" s="73">
        <v>593</v>
      </c>
      <c r="W354" s="73">
        <v>260.58</v>
      </c>
      <c r="X354" s="73">
        <v>342.72</v>
      </c>
      <c r="Y354" s="73">
        <v>20505</v>
      </c>
      <c r="Z354" s="73">
        <v>20710.05</v>
      </c>
      <c r="AA354" s="73">
        <v>0</v>
      </c>
      <c r="AB354" s="73">
        <v>0</v>
      </c>
      <c r="AC354" s="73">
        <v>0</v>
      </c>
      <c r="AD354" s="73">
        <v>15112.184999999999</v>
      </c>
      <c r="AE354" s="73">
        <v>0</v>
      </c>
      <c r="AF354" s="73">
        <v>9396.24</v>
      </c>
      <c r="AG354" s="73">
        <v>9778.2824668952308</v>
      </c>
      <c r="AH354" s="73">
        <v>16.32</v>
      </c>
      <c r="AI354" s="73">
        <v>5880</v>
      </c>
      <c r="AJ354" s="73">
        <v>1</v>
      </c>
      <c r="AK354" s="73">
        <v>0</v>
      </c>
      <c r="AL354" s="73">
        <v>2000</v>
      </c>
      <c r="AM354" s="73">
        <v>0</v>
      </c>
      <c r="AN354" s="73">
        <v>85</v>
      </c>
      <c r="AO354" s="73"/>
      <c r="AP354" s="73">
        <v>1260</v>
      </c>
      <c r="AQ354" s="73">
        <v>16</v>
      </c>
      <c r="AR354" s="73">
        <v>1227.625</v>
      </c>
      <c r="AS354" s="74">
        <v>211</v>
      </c>
      <c r="AT354" s="73">
        <v>262</v>
      </c>
      <c r="AU354" s="73">
        <v>12041.64</v>
      </c>
      <c r="AV354" s="73">
        <v>3095.1</v>
      </c>
      <c r="AW354" s="73">
        <v>435.814626556017</v>
      </c>
      <c r="AX354" s="73">
        <v>540</v>
      </c>
      <c r="AY354" s="73">
        <v>283</v>
      </c>
      <c r="AZ354" s="73">
        <v>225.666666666667</v>
      </c>
      <c r="BA354" s="73">
        <v>2204</v>
      </c>
      <c r="BB354" s="73">
        <v>686</v>
      </c>
      <c r="BC354" s="73">
        <v>6219.2474955708803</v>
      </c>
      <c r="BD354" s="73">
        <v>2.0419999999999998</v>
      </c>
      <c r="BE354" s="73">
        <v>38856</v>
      </c>
      <c r="BF354" s="73">
        <v>4996</v>
      </c>
      <c r="BG354" s="73">
        <v>884</v>
      </c>
      <c r="BH354" s="73">
        <v>919</v>
      </c>
      <c r="BI354" s="73">
        <v>802</v>
      </c>
      <c r="BJ354" s="73">
        <v>413</v>
      </c>
      <c r="BK354" s="73">
        <v>567.93964886613003</v>
      </c>
      <c r="BL354" s="73">
        <v>308.49661058278502</v>
      </c>
      <c r="BM354" s="73">
        <v>108.925042672519</v>
      </c>
      <c r="BN354" s="73">
        <v>1518.5415</v>
      </c>
      <c r="BO354" s="73">
        <v>824.84979999999996</v>
      </c>
      <c r="BP354" s="73">
        <v>291.24079999999998</v>
      </c>
      <c r="BQ354" s="73">
        <v>34491</v>
      </c>
      <c r="BR354" s="73">
        <v>10675</v>
      </c>
      <c r="BS354" s="73">
        <v>0</v>
      </c>
      <c r="BT354" s="73">
        <v>5</v>
      </c>
      <c r="BU354" s="73">
        <v>258</v>
      </c>
      <c r="BV354" s="73">
        <v>336</v>
      </c>
      <c r="BW354" s="73">
        <v>0</v>
      </c>
      <c r="BX354" s="73">
        <v>0</v>
      </c>
      <c r="BY354" s="75">
        <v>3.4313999999999997E-5</v>
      </c>
      <c r="BZ354" s="75">
        <v>8.75901E-4</v>
      </c>
      <c r="CA354" s="72">
        <v>0</v>
      </c>
      <c r="CG354" s="76"/>
      <c r="CH354" s="77"/>
      <c r="CI354" s="78"/>
      <c r="CJ354" s="79"/>
      <c r="CO354" s="77"/>
    </row>
    <row r="355" spans="1:93" s="72" customFormat="1" x14ac:dyDescent="0.3">
      <c r="A355" s="72">
        <v>184</v>
      </c>
      <c r="B355" s="72">
        <v>12</v>
      </c>
      <c r="D355" s="72" t="s">
        <v>297</v>
      </c>
      <c r="E355" s="73">
        <v>21031</v>
      </c>
      <c r="F355" s="73">
        <v>322</v>
      </c>
      <c r="G355" s="73">
        <v>2033</v>
      </c>
      <c r="H355" s="73">
        <v>628</v>
      </c>
      <c r="I355" s="73">
        <v>1412</v>
      </c>
      <c r="J355" s="73">
        <v>731.4</v>
      </c>
      <c r="K355" s="73">
        <v>108.666666666667</v>
      </c>
      <c r="L355" s="73">
        <v>787.66666666666697</v>
      </c>
      <c r="M355" s="73">
        <v>1266</v>
      </c>
      <c r="N355" s="73">
        <v>6592</v>
      </c>
      <c r="O355" s="73">
        <v>21920</v>
      </c>
      <c r="P355" s="73">
        <v>15030</v>
      </c>
      <c r="Q355" s="73">
        <v>889.6</v>
      </c>
      <c r="R355" s="73">
        <v>1316</v>
      </c>
      <c r="S355" s="73">
        <v>1539.72</v>
      </c>
      <c r="T355" s="73">
        <v>38</v>
      </c>
      <c r="U355" s="73">
        <v>9832</v>
      </c>
      <c r="V355" s="73">
        <v>108</v>
      </c>
      <c r="W355" s="73">
        <v>127.5</v>
      </c>
      <c r="X355" s="73">
        <v>6.66</v>
      </c>
      <c r="Y355" s="73">
        <v>6806</v>
      </c>
      <c r="Z355" s="73">
        <v>8507.5</v>
      </c>
      <c r="AA355" s="73">
        <v>0</v>
      </c>
      <c r="AB355" s="73">
        <v>0</v>
      </c>
      <c r="AC355" s="73">
        <v>0</v>
      </c>
      <c r="AD355" s="73">
        <v>7316.45</v>
      </c>
      <c r="AE355" s="73">
        <v>0</v>
      </c>
      <c r="AF355" s="73">
        <v>493.74</v>
      </c>
      <c r="AG355" s="73">
        <v>16864.563190546502</v>
      </c>
      <c r="AH355" s="73">
        <v>1.1100000000000001</v>
      </c>
      <c r="AI355" s="73">
        <v>2070</v>
      </c>
      <c r="AJ355" s="73">
        <v>1</v>
      </c>
      <c r="AK355" s="73">
        <v>0</v>
      </c>
      <c r="AL355" s="73">
        <v>315</v>
      </c>
      <c r="AM355" s="73">
        <v>0</v>
      </c>
      <c r="AN355" s="73">
        <v>25</v>
      </c>
      <c r="AO355" s="73"/>
      <c r="AP355" s="73">
        <v>271</v>
      </c>
      <c r="AQ355" s="73">
        <v>1</v>
      </c>
      <c r="AR355" s="73">
        <v>363.53199999999998</v>
      </c>
      <c r="AS355" s="74">
        <v>269</v>
      </c>
      <c r="AT355" s="73">
        <v>38</v>
      </c>
      <c r="AU355" s="73">
        <v>3934.52</v>
      </c>
      <c r="AV355" s="73">
        <v>1552.1</v>
      </c>
      <c r="AW355" s="73">
        <v>142.631451007452</v>
      </c>
      <c r="AX355" s="73">
        <v>120</v>
      </c>
      <c r="AY355" s="73">
        <v>53</v>
      </c>
      <c r="AZ355" s="73">
        <v>25.6666666666667</v>
      </c>
      <c r="BA355" s="73">
        <v>679</v>
      </c>
      <c r="BB355" s="73">
        <v>260</v>
      </c>
      <c r="BC355" s="73">
        <v>979.75954370427405</v>
      </c>
      <c r="BD355" s="73">
        <v>0.105</v>
      </c>
      <c r="BE355" s="73">
        <v>18998</v>
      </c>
      <c r="BF355" s="73">
        <v>1224</v>
      </c>
      <c r="BG355" s="73">
        <v>181</v>
      </c>
      <c r="BH355" s="73">
        <v>211</v>
      </c>
      <c r="BI355" s="73">
        <v>228</v>
      </c>
      <c r="BJ355" s="73">
        <v>78</v>
      </c>
      <c r="BK355" s="73">
        <v>80.598001763150194</v>
      </c>
      <c r="BL355" s="73">
        <v>46.746841022627102</v>
      </c>
      <c r="BM355" s="73">
        <v>11.176256244490199</v>
      </c>
      <c r="BN355" s="73">
        <v>380.625</v>
      </c>
      <c r="BO355" s="73">
        <v>220.76249999999999</v>
      </c>
      <c r="BP355" s="73">
        <v>52.78</v>
      </c>
      <c r="BQ355" s="73">
        <v>3969</v>
      </c>
      <c r="BR355" s="73">
        <v>6991</v>
      </c>
      <c r="BS355" s="73">
        <v>0</v>
      </c>
      <c r="BT355" s="73">
        <v>1</v>
      </c>
      <c r="BU355" s="73">
        <v>102</v>
      </c>
      <c r="BV355" s="73">
        <v>6</v>
      </c>
      <c r="BW355" s="73">
        <v>0</v>
      </c>
      <c r="BX355" s="73">
        <v>724</v>
      </c>
      <c r="BY355" s="75">
        <v>1.1387000000000001E-4</v>
      </c>
      <c r="BZ355" s="75">
        <v>4.8016000000000002E-5</v>
      </c>
      <c r="CA355" s="72">
        <v>0</v>
      </c>
      <c r="CG355" s="76"/>
      <c r="CH355" s="77"/>
      <c r="CI355" s="78"/>
      <c r="CJ355" s="79"/>
      <c r="CO355" s="77"/>
    </row>
    <row r="356" spans="1:93" s="72" customFormat="1" x14ac:dyDescent="0.3">
      <c r="A356" s="72">
        <v>50</v>
      </c>
      <c r="B356" s="72">
        <v>12</v>
      </c>
      <c r="D356" s="72" t="s">
        <v>348</v>
      </c>
      <c r="E356" s="73">
        <v>22653</v>
      </c>
      <c r="F356" s="73">
        <v>625.79999999999995</v>
      </c>
      <c r="G356" s="73">
        <v>3006</v>
      </c>
      <c r="H356" s="73">
        <v>927</v>
      </c>
      <c r="I356" s="73">
        <v>2228</v>
      </c>
      <c r="J356" s="73">
        <v>1208.0999999999999</v>
      </c>
      <c r="K356" s="73">
        <v>280.33333333333297</v>
      </c>
      <c r="L356" s="73">
        <v>1150.3333333333301</v>
      </c>
      <c r="M356" s="73">
        <v>3110</v>
      </c>
      <c r="N356" s="73">
        <v>9750</v>
      </c>
      <c r="O356" s="73">
        <v>21460</v>
      </c>
      <c r="P356" s="73">
        <v>9540</v>
      </c>
      <c r="Q356" s="73">
        <v>396.8</v>
      </c>
      <c r="R356" s="73">
        <v>24709</v>
      </c>
      <c r="S356" s="73">
        <v>25697.360000000001</v>
      </c>
      <c r="T356" s="73">
        <v>2177</v>
      </c>
      <c r="U356" s="73">
        <v>0</v>
      </c>
      <c r="V356" s="73">
        <v>247</v>
      </c>
      <c r="W356" s="73">
        <v>120</v>
      </c>
      <c r="X356" s="73">
        <v>133.35</v>
      </c>
      <c r="Y356" s="73">
        <v>10199</v>
      </c>
      <c r="Z356" s="73">
        <v>10199</v>
      </c>
      <c r="AA356" s="73">
        <v>0</v>
      </c>
      <c r="AB356" s="73">
        <v>0</v>
      </c>
      <c r="AC356" s="73">
        <v>0</v>
      </c>
      <c r="AD356" s="73">
        <v>8373.3790000000008</v>
      </c>
      <c r="AE356" s="73">
        <v>0</v>
      </c>
      <c r="AF356" s="73">
        <v>5810.48</v>
      </c>
      <c r="AG356" s="73">
        <v>5440.6968712341004</v>
      </c>
      <c r="AH356" s="73">
        <v>7.35</v>
      </c>
      <c r="AI356" s="73">
        <v>3081</v>
      </c>
      <c r="AJ356" s="73">
        <v>1</v>
      </c>
      <c r="AK356" s="73">
        <v>0</v>
      </c>
      <c r="AL356" s="73">
        <v>600</v>
      </c>
      <c r="AM356" s="73">
        <v>0</v>
      </c>
      <c r="AN356" s="73">
        <v>17</v>
      </c>
      <c r="AO356" s="73"/>
      <c r="AP356" s="73">
        <v>662</v>
      </c>
      <c r="AQ356" s="73">
        <v>7</v>
      </c>
      <c r="AR356" s="73">
        <v>454.02</v>
      </c>
      <c r="AS356" s="74">
        <v>57</v>
      </c>
      <c r="AT356" s="73">
        <v>28</v>
      </c>
      <c r="AU356" s="73">
        <v>6670.92</v>
      </c>
      <c r="AV356" s="73">
        <v>1846.2</v>
      </c>
      <c r="AW356" s="73">
        <v>133.49794180459199</v>
      </c>
      <c r="AX356" s="73">
        <v>269</v>
      </c>
      <c r="AY356" s="73">
        <v>98</v>
      </c>
      <c r="AZ356" s="73">
        <v>82</v>
      </c>
      <c r="BA356" s="73">
        <v>870</v>
      </c>
      <c r="BB356" s="73">
        <v>221</v>
      </c>
      <c r="BC356" s="73">
        <v>2327.2609153256499</v>
      </c>
      <c r="BD356" s="73">
        <v>0.29299999999999998</v>
      </c>
      <c r="BE356" s="73">
        <v>19647</v>
      </c>
      <c r="BF356" s="73">
        <v>1798</v>
      </c>
      <c r="BG356" s="73">
        <v>281</v>
      </c>
      <c r="BH356" s="73">
        <v>350</v>
      </c>
      <c r="BI356" s="73">
        <v>282</v>
      </c>
      <c r="BJ356" s="73">
        <v>148</v>
      </c>
      <c r="BK356" s="73">
        <v>128.876634964212</v>
      </c>
      <c r="BL356" s="73">
        <v>72.848465535836795</v>
      </c>
      <c r="BM356" s="73">
        <v>25.467349740170601</v>
      </c>
      <c r="BN356" s="73">
        <v>480.2432</v>
      </c>
      <c r="BO356" s="73">
        <v>271.46100000000001</v>
      </c>
      <c r="BP356" s="73">
        <v>94.900999999999996</v>
      </c>
      <c r="BQ356" s="73">
        <v>10950</v>
      </c>
      <c r="BR356" s="73">
        <v>4935</v>
      </c>
      <c r="BS356" s="73">
        <v>0</v>
      </c>
      <c r="BT356" s="73">
        <v>3</v>
      </c>
      <c r="BU356" s="73">
        <v>120</v>
      </c>
      <c r="BV356" s="73">
        <v>127</v>
      </c>
      <c r="BW356" s="73">
        <v>0</v>
      </c>
      <c r="BX356" s="73">
        <v>0</v>
      </c>
      <c r="BY356" s="75">
        <v>0</v>
      </c>
      <c r="BZ356" s="75">
        <v>1.6589999999999999E-6</v>
      </c>
      <c r="CA356" s="72">
        <v>0</v>
      </c>
      <c r="CG356" s="76"/>
      <c r="CH356" s="77"/>
      <c r="CI356" s="78"/>
      <c r="CJ356" s="79"/>
      <c r="CO356" s="77"/>
    </row>
    <row r="357" spans="1:93" s="72" customFormat="1" x14ac:dyDescent="0.3">
      <c r="BD357" s="80"/>
      <c r="BY357" s="75"/>
      <c r="BZ357" s="75"/>
    </row>
    <row r="358" spans="1:93" s="72" customFormat="1" x14ac:dyDescent="0.3">
      <c r="E358" s="72">
        <f t="shared" ref="E358:AN358" si="0">SUM(E5:E356)</f>
        <v>17407585</v>
      </c>
      <c r="F358" s="72">
        <f t="shared" si="0"/>
        <v>319135.94999999966</v>
      </c>
      <c r="G358" s="72">
        <f t="shared" si="0"/>
        <v>3392555</v>
      </c>
      <c r="H358" s="72">
        <f t="shared" si="0"/>
        <v>1069256</v>
      </c>
      <c r="I358" s="72">
        <f t="shared" si="0"/>
        <v>2430777</v>
      </c>
      <c r="J358" s="72">
        <f t="shared" si="0"/>
        <v>1609166.4000000001</v>
      </c>
      <c r="K358" s="72">
        <f t="shared" si="0"/>
        <v>390587.33333333326</v>
      </c>
      <c r="L358" s="72">
        <f t="shared" si="0"/>
        <v>1260949.333333333</v>
      </c>
      <c r="M358" s="72">
        <f t="shared" si="0"/>
        <v>3079778</v>
      </c>
      <c r="N358" s="72">
        <f t="shared" si="0"/>
        <v>8256663</v>
      </c>
      <c r="O358" s="72">
        <f t="shared" si="0"/>
        <v>17407550</v>
      </c>
      <c r="P358" s="72">
        <f t="shared" si="0"/>
        <v>17407510</v>
      </c>
      <c r="Q358" s="72">
        <f t="shared" si="0"/>
        <v>694064.00000000012</v>
      </c>
      <c r="R358" s="72">
        <f t="shared" si="0"/>
        <v>3363472</v>
      </c>
      <c r="S358" s="72">
        <f t="shared" si="0"/>
        <v>3565664.0300000003</v>
      </c>
      <c r="T358" s="72">
        <f t="shared" si="0"/>
        <v>196482</v>
      </c>
      <c r="U358" s="72">
        <f t="shared" si="0"/>
        <v>308763</v>
      </c>
      <c r="V358" s="72">
        <f t="shared" si="0"/>
        <v>113745</v>
      </c>
      <c r="W358" s="72">
        <f t="shared" si="0"/>
        <v>92812.130000000048</v>
      </c>
      <c r="X358" s="72">
        <f t="shared" si="0"/>
        <v>29730.959999999992</v>
      </c>
      <c r="Y358" s="72">
        <f t="shared" si="0"/>
        <v>8216106</v>
      </c>
      <c r="Z358" s="72">
        <f t="shared" si="0"/>
        <v>9065122.8400000017</v>
      </c>
      <c r="AA358" s="72">
        <f t="shared" si="0"/>
        <v>472</v>
      </c>
      <c r="AB358" s="72">
        <f t="shared" si="0"/>
        <v>1366</v>
      </c>
      <c r="AC358" s="72">
        <f t="shared" si="0"/>
        <v>533050</v>
      </c>
      <c r="AD358" s="72">
        <f t="shared" si="0"/>
        <v>16738899.054999996</v>
      </c>
      <c r="AE358" s="72">
        <f t="shared" si="0"/>
        <v>1921116.172</v>
      </c>
      <c r="AF358" s="72">
        <f t="shared" si="0"/>
        <v>1138769.5400000003</v>
      </c>
      <c r="AG358" s="72">
        <f t="shared" si="0"/>
        <v>15036727.271292932</v>
      </c>
      <c r="AH358" s="72">
        <f t="shared" si="0"/>
        <v>3619.1499999999987</v>
      </c>
      <c r="AI358" s="72">
        <f t="shared" si="0"/>
        <v>2033360</v>
      </c>
      <c r="AJ358" s="72">
        <f t="shared" si="0"/>
        <v>353</v>
      </c>
      <c r="AK358" s="72">
        <f t="shared" si="0"/>
        <v>1</v>
      </c>
      <c r="AL358" s="72">
        <f t="shared" si="0"/>
        <v>1509020</v>
      </c>
      <c r="AM358" s="72">
        <f t="shared" si="0"/>
        <v>119390</v>
      </c>
      <c r="AN358" s="72">
        <f t="shared" si="0"/>
        <v>19326</v>
      </c>
      <c r="AP358" s="72">
        <f t="shared" ref="AP358:CA358" si="1">SUM(AP5:AP356)</f>
        <v>589975</v>
      </c>
      <c r="AQ358" s="72">
        <f t="shared" si="1"/>
        <v>3360</v>
      </c>
      <c r="AR358" s="72">
        <f t="shared" si="1"/>
        <v>439877.36700000014</v>
      </c>
      <c r="AS358" s="72">
        <f t="shared" si="1"/>
        <v>56621</v>
      </c>
      <c r="AT358" s="72">
        <f t="shared" si="1"/>
        <v>56589</v>
      </c>
      <c r="AU358" s="72">
        <f t="shared" si="1"/>
        <v>5183187.1600000039</v>
      </c>
      <c r="AV358" s="72">
        <f t="shared" si="1"/>
        <v>1205280.3600000006</v>
      </c>
      <c r="AW358" s="72">
        <f t="shared" si="1"/>
        <v>130174.50968762895</v>
      </c>
      <c r="AX358" s="72">
        <f t="shared" si="1"/>
        <v>228206</v>
      </c>
      <c r="AY358" s="72">
        <f t="shared" si="1"/>
        <v>109498.66666666661</v>
      </c>
      <c r="AZ358" s="72">
        <f t="shared" si="1"/>
        <v>98445.000000000015</v>
      </c>
      <c r="BA358" s="72">
        <f t="shared" si="1"/>
        <v>870362</v>
      </c>
      <c r="BB358" s="72">
        <f t="shared" si="1"/>
        <v>242205</v>
      </c>
      <c r="BC358" s="72">
        <f t="shared" si="1"/>
        <v>2703962.6974570868</v>
      </c>
      <c r="BD358" s="72">
        <f t="shared" si="1"/>
        <v>1000.0030000000003</v>
      </c>
      <c r="BE358" s="72">
        <f t="shared" si="1"/>
        <v>14015030</v>
      </c>
      <c r="BF358" s="72">
        <f t="shared" si="1"/>
        <v>1937267</v>
      </c>
      <c r="BG358" s="72">
        <f t="shared" si="1"/>
        <v>386032</v>
      </c>
      <c r="BH358" s="72">
        <f t="shared" si="1"/>
        <v>462614</v>
      </c>
      <c r="BI358" s="72">
        <f t="shared" si="1"/>
        <v>375350</v>
      </c>
      <c r="BJ358" s="72">
        <f t="shared" si="1"/>
        <v>197221</v>
      </c>
      <c r="BK358" s="72">
        <f t="shared" si="1"/>
        <v>235473.64203260493</v>
      </c>
      <c r="BL358" s="72">
        <f t="shared" si="1"/>
        <v>140198.27087424597</v>
      </c>
      <c r="BM358" s="72">
        <f t="shared" si="1"/>
        <v>51746.313071274657</v>
      </c>
      <c r="BN358" s="72">
        <f t="shared" si="1"/>
        <v>553563.80720000016</v>
      </c>
      <c r="BO358" s="72">
        <f t="shared" si="1"/>
        <v>330057.20500000002</v>
      </c>
      <c r="BP358" s="72">
        <f t="shared" si="1"/>
        <v>121020.6816</v>
      </c>
      <c r="BQ358" s="72">
        <f t="shared" si="1"/>
        <v>22707857</v>
      </c>
      <c r="BR358" s="72">
        <f t="shared" si="1"/>
        <v>3337245</v>
      </c>
      <c r="BS358" s="72">
        <f t="shared" si="1"/>
        <v>8788.8999999999869</v>
      </c>
      <c r="BT358" s="72">
        <f t="shared" si="1"/>
        <v>1154</v>
      </c>
      <c r="BU358" s="72">
        <f t="shared" si="1"/>
        <v>85559</v>
      </c>
      <c r="BV358" s="72">
        <f t="shared" si="1"/>
        <v>28194</v>
      </c>
      <c r="BW358" s="72">
        <f t="shared" si="1"/>
        <v>1622</v>
      </c>
      <c r="BX358" s="72">
        <f t="shared" si="1"/>
        <v>1283074</v>
      </c>
      <c r="BY358" s="75">
        <f t="shared" si="1"/>
        <v>0.99873632500000076</v>
      </c>
      <c r="BZ358" s="75">
        <f t="shared" si="1"/>
        <v>0.99794088800000058</v>
      </c>
      <c r="CA358" s="72">
        <f t="shared" si="1"/>
        <v>926137</v>
      </c>
    </row>
    <row r="359" spans="1:93" s="72" customFormat="1" x14ac:dyDescent="0.3">
      <c r="BD359" s="80"/>
    </row>
    <row r="360" spans="1:93" s="72" customFormat="1" x14ac:dyDescent="0.3">
      <c r="BD360" s="80"/>
    </row>
    <row r="361" spans="1:93" s="72" customFormat="1" x14ac:dyDescent="0.3">
      <c r="BD361" s="80"/>
    </row>
    <row r="362" spans="1:93" s="72" customFormat="1" x14ac:dyDescent="0.3">
      <c r="BD362" s="80"/>
    </row>
    <row r="363" spans="1:93" s="72" customFormat="1" x14ac:dyDescent="0.3">
      <c r="BD363" s="80"/>
    </row>
    <row r="364" spans="1:93" s="72" customFormat="1" x14ac:dyDescent="0.3">
      <c r="BD364" s="80"/>
    </row>
    <row r="365" spans="1:93" s="72" customFormat="1" x14ac:dyDescent="0.3">
      <c r="BD365" s="80"/>
    </row>
    <row r="366" spans="1:93" s="72" customFormat="1" x14ac:dyDescent="0.3">
      <c r="BD366" s="80"/>
    </row>
    <row r="367" spans="1:93" s="72" customFormat="1" x14ac:dyDescent="0.3">
      <c r="BD367" s="80"/>
    </row>
    <row r="368" spans="1:93" s="72" customFormat="1" x14ac:dyDescent="0.3">
      <c r="BD368" s="80"/>
    </row>
    <row r="369" spans="56:56" s="72" customFormat="1" x14ac:dyDescent="0.3">
      <c r="BD369" s="80"/>
    </row>
    <row r="370" spans="56:56" s="72" customFormat="1" x14ac:dyDescent="0.3">
      <c r="BD370" s="80"/>
    </row>
    <row r="371" spans="56:56" s="72" customFormat="1" x14ac:dyDescent="0.3">
      <c r="BD371" s="80"/>
    </row>
    <row r="372" spans="56:56" s="72" customFormat="1" x14ac:dyDescent="0.3">
      <c r="BD372" s="80"/>
    </row>
    <row r="373" spans="56:56" s="72" customFormat="1" x14ac:dyDescent="0.3">
      <c r="BD373" s="80"/>
    </row>
    <row r="374" spans="56:56" s="72" customFormat="1" x14ac:dyDescent="0.3">
      <c r="BD374" s="80"/>
    </row>
    <row r="375" spans="56:56" s="72" customFormat="1" x14ac:dyDescent="0.3">
      <c r="BD375" s="80"/>
    </row>
    <row r="376" spans="56:56" s="72" customFormat="1" x14ac:dyDescent="0.3">
      <c r="BD376" s="80"/>
    </row>
    <row r="377" spans="56:56" s="72" customFormat="1" x14ac:dyDescent="0.3">
      <c r="BD377" s="80"/>
    </row>
    <row r="378" spans="56:56" s="72" customFormat="1" x14ac:dyDescent="0.3">
      <c r="BD378" s="80"/>
    </row>
    <row r="379" spans="56:56" s="72" customFormat="1" x14ac:dyDescent="0.3">
      <c r="BD379" s="80"/>
    </row>
    <row r="380" spans="56:56" s="72" customFormat="1" x14ac:dyDescent="0.3">
      <c r="BD380" s="80"/>
    </row>
    <row r="381" spans="56:56" s="72" customFormat="1" x14ac:dyDescent="0.3">
      <c r="BD381" s="80"/>
    </row>
    <row r="382" spans="56:56" s="72" customFormat="1" x14ac:dyDescent="0.3"/>
    <row r="383" spans="56:56" s="72" customFormat="1" x14ac:dyDescent="0.3"/>
    <row r="384" spans="56:56" s="72" customFormat="1" x14ac:dyDescent="0.3"/>
    <row r="385" s="72" customFormat="1" x14ac:dyDescent="0.3"/>
    <row r="386" s="72" customFormat="1" x14ac:dyDescent="0.3"/>
    <row r="387" s="72" customFormat="1" x14ac:dyDescent="0.3"/>
    <row r="388" s="72" customFormat="1" x14ac:dyDescent="0.3"/>
    <row r="389" s="72" customFormat="1" x14ac:dyDescent="0.3"/>
    <row r="390" s="72" customFormat="1" x14ac:dyDescent="0.3"/>
    <row r="391" s="72" customFormat="1" x14ac:dyDescent="0.3"/>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28"/>
  <sheetViews>
    <sheetView workbookViewId="0"/>
  </sheetViews>
  <sheetFormatPr defaultRowHeight="14.4" x14ac:dyDescent="0.3"/>
  <cols>
    <col min="1" max="1" width="36.5546875"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396</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418</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-0.25800000000000001</v>
      </c>
      <c r="C8" s="33"/>
      <c r="D8" s="33"/>
      <c r="E8" s="33"/>
      <c r="F8" s="33"/>
      <c r="G8" s="33"/>
      <c r="H8" s="33"/>
      <c r="I8" s="33"/>
      <c r="J8" s="33"/>
    </row>
    <row r="9" spans="1:10" s="34" customFormat="1" x14ac:dyDescent="0.3">
      <c r="A9" s="33" t="s">
        <v>364</v>
      </c>
      <c r="B9" s="38" t="s">
        <v>419</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3" t="s">
        <v>420</v>
      </c>
      <c r="B14" s="41" t="e">
        <f>DGET(grond21,56,gemc)</f>
        <v>#NUM!</v>
      </c>
      <c r="C14" s="42" t="s">
        <v>371</v>
      </c>
      <c r="D14" s="43">
        <v>-158.09</v>
      </c>
      <c r="E14" s="44" t="s">
        <v>372</v>
      </c>
      <c r="F14" s="45" t="e">
        <f>B14*D14</f>
        <v>#NUM!</v>
      </c>
      <c r="G14" s="33"/>
      <c r="H14" s="45" t="e">
        <f>F14*$B$4</f>
        <v>#NUM!</v>
      </c>
      <c r="I14" s="33"/>
      <c r="J14" s="33"/>
    </row>
    <row r="15" spans="1:10" s="34" customFormat="1" ht="12.75" customHeight="1" x14ac:dyDescent="0.3">
      <c r="A15" s="33"/>
      <c r="B15" s="33"/>
      <c r="C15" s="33"/>
      <c r="D15" s="33"/>
      <c r="E15" s="33"/>
      <c r="F15" s="33"/>
      <c r="G15" s="33"/>
      <c r="H15" s="33"/>
      <c r="I15" s="33"/>
      <c r="J15" s="33"/>
    </row>
    <row r="16" spans="1:10" s="34" customFormat="1" x14ac:dyDescent="0.3">
      <c r="A16" s="46" t="s">
        <v>384</v>
      </c>
      <c r="B16" s="33"/>
      <c r="C16" s="33"/>
      <c r="D16" s="33"/>
      <c r="E16" s="33"/>
      <c r="F16" s="33"/>
      <c r="G16" s="33"/>
      <c r="H16" s="47" t="e">
        <f>SUM(H14:H14)</f>
        <v>#NUM!</v>
      </c>
      <c r="I16" s="33"/>
      <c r="J16" s="33"/>
    </row>
    <row r="17" spans="6:6" s="48" customFormat="1" ht="13.2" x14ac:dyDescent="0.25"/>
    <row r="18" spans="6:6" s="48" customFormat="1" ht="13.2" x14ac:dyDescent="0.25"/>
    <row r="28" spans="6:6" x14ac:dyDescent="0.3">
      <c r="F28"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33"/>
  <sheetViews>
    <sheetView workbookViewId="0"/>
  </sheetViews>
  <sheetFormatPr defaultRowHeight="14.4" x14ac:dyDescent="0.3"/>
  <cols>
    <col min="1" max="1" width="51"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f>Jeugd!B4</f>
        <v>1.6759999999999999</v>
      </c>
    </row>
    <row r="5" spans="1:10" s="34" customFormat="1" x14ac:dyDescent="0.3">
      <c r="A5" s="32"/>
      <c r="B5" s="33"/>
      <c r="C5" s="33"/>
      <c r="D5" s="33"/>
      <c r="E5" s="33"/>
      <c r="F5" s="33"/>
      <c r="G5" s="33"/>
      <c r="H5" s="33"/>
      <c r="I5" s="33"/>
      <c r="J5" s="33"/>
    </row>
    <row r="6" spans="1:10" s="34" customFormat="1" x14ac:dyDescent="0.3">
      <c r="A6" s="35" t="s">
        <v>421</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0.5</v>
      </c>
      <c r="C8" s="33"/>
      <c r="D8" s="33"/>
      <c r="E8" s="33"/>
      <c r="F8" s="33"/>
      <c r="G8" s="33"/>
      <c r="H8" s="33"/>
      <c r="I8" s="33"/>
      <c r="J8" s="33"/>
    </row>
    <row r="9" spans="1:10" s="34" customFormat="1" x14ac:dyDescent="0.3">
      <c r="A9" s="33" t="s">
        <v>364</v>
      </c>
      <c r="B9" s="38" t="s">
        <v>422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388</v>
      </c>
      <c r="B14" s="50" t="e">
        <f>DGET(grond21,72,gemc)</f>
        <v>#NUM!</v>
      </c>
      <c r="C14" s="42" t="s">
        <v>371</v>
      </c>
      <c r="D14" s="43">
        <v>0.96</v>
      </c>
      <c r="E14" s="44" t="s">
        <v>372</v>
      </c>
      <c r="F14" s="45" t="e">
        <f t="shared" ref="F14:F19" si="0">B14*D14</f>
        <v>#NUM!</v>
      </c>
      <c r="G14" s="33"/>
      <c r="H14" s="45" t="e">
        <f t="shared" ref="H14:H19" si="1">F14*$B$4</f>
        <v>#NUM!</v>
      </c>
      <c r="I14" s="33"/>
      <c r="J14" s="33"/>
    </row>
    <row r="15" spans="1:10" s="34" customFormat="1" x14ac:dyDescent="0.3">
      <c r="A15" s="36" t="s">
        <v>390</v>
      </c>
      <c r="B15" s="50" t="e">
        <f>DGET(grond21,10,gemc)</f>
        <v>#NUM!</v>
      </c>
      <c r="C15" s="42" t="s">
        <v>371</v>
      </c>
      <c r="D15" s="43">
        <v>0.05</v>
      </c>
      <c r="E15" s="44" t="s">
        <v>372</v>
      </c>
      <c r="F15" s="45" t="e">
        <f t="shared" si="0"/>
        <v>#NUM!</v>
      </c>
      <c r="G15" s="33"/>
      <c r="H15" s="45" t="e">
        <f t="shared" si="1"/>
        <v>#NUM!</v>
      </c>
      <c r="I15" s="33"/>
      <c r="J15" s="33"/>
    </row>
    <row r="16" spans="1:10" s="34" customFormat="1" x14ac:dyDescent="0.3">
      <c r="A16" s="51" t="s">
        <v>391</v>
      </c>
      <c r="B16" s="50" t="e">
        <f>DGET(grond21,13,gemc)</f>
        <v>#NUM!</v>
      </c>
      <c r="C16" s="42" t="s">
        <v>371</v>
      </c>
      <c r="D16" s="43">
        <v>0.01</v>
      </c>
      <c r="E16" s="44" t="s">
        <v>372</v>
      </c>
      <c r="F16" s="45" t="e">
        <f t="shared" si="0"/>
        <v>#NUM!</v>
      </c>
      <c r="G16" s="33"/>
      <c r="H16" s="45" t="e">
        <f t="shared" si="1"/>
        <v>#NUM!</v>
      </c>
      <c r="I16" s="33"/>
      <c r="J16" s="33"/>
    </row>
    <row r="17" spans="1:10" s="34" customFormat="1" x14ac:dyDescent="0.3">
      <c r="A17" s="36" t="s">
        <v>383</v>
      </c>
      <c r="B17" s="50" t="e">
        <f>DGET(grond21,53,gemc)</f>
        <v>#NUM!</v>
      </c>
      <c r="C17" s="42" t="s">
        <v>371</v>
      </c>
      <c r="D17" s="43">
        <v>0.03</v>
      </c>
      <c r="E17" s="44" t="s">
        <v>372</v>
      </c>
      <c r="F17" s="45" t="e">
        <f t="shared" si="0"/>
        <v>#NUM!</v>
      </c>
      <c r="G17" s="33"/>
      <c r="H17" s="45" t="e">
        <f t="shared" si="1"/>
        <v>#NUM!</v>
      </c>
      <c r="I17" s="33"/>
      <c r="J17" s="33"/>
    </row>
    <row r="18" spans="1:10" s="34" customFormat="1" x14ac:dyDescent="0.3">
      <c r="A18" s="36" t="s">
        <v>394</v>
      </c>
      <c r="B18" s="50" t="e">
        <f>DGET(grond21,54,gemc)</f>
        <v>#NUM!</v>
      </c>
      <c r="C18" s="42" t="s">
        <v>371</v>
      </c>
      <c r="D18" s="43">
        <v>0.17</v>
      </c>
      <c r="E18" s="44" t="s">
        <v>372</v>
      </c>
      <c r="F18" s="45" t="e">
        <f t="shared" si="0"/>
        <v>#NUM!</v>
      </c>
      <c r="G18" s="33"/>
      <c r="H18" s="45" t="e">
        <f t="shared" si="1"/>
        <v>#NUM!</v>
      </c>
      <c r="I18" s="33"/>
      <c r="J18" s="33"/>
    </row>
    <row r="19" spans="1:10" s="34" customFormat="1" x14ac:dyDescent="0.3">
      <c r="A19" s="36" t="s">
        <v>395</v>
      </c>
      <c r="B19" s="50" t="e">
        <f>DGET(grond21,55,gemc)</f>
        <v>#NUM!</v>
      </c>
      <c r="C19" s="42" t="s">
        <v>371</v>
      </c>
      <c r="D19" s="43">
        <v>0.05</v>
      </c>
      <c r="E19" s="44" t="s">
        <v>372</v>
      </c>
      <c r="F19" s="45" t="e">
        <f t="shared" si="0"/>
        <v>#NUM!</v>
      </c>
      <c r="G19" s="33"/>
      <c r="H19" s="45" t="e">
        <f t="shared" si="1"/>
        <v>#NUM!</v>
      </c>
      <c r="I19" s="33"/>
      <c r="J19" s="33"/>
    </row>
    <row r="20" spans="1:10" s="34" customFormat="1" ht="12.75" customHeight="1" x14ac:dyDescent="0.3">
      <c r="A20" s="33"/>
      <c r="B20" s="33"/>
      <c r="C20" s="33"/>
      <c r="D20" s="33"/>
      <c r="E20" s="33"/>
      <c r="F20" s="33"/>
      <c r="G20" s="33"/>
      <c r="H20" s="33"/>
      <c r="I20" s="33"/>
      <c r="J20" s="33"/>
    </row>
    <row r="21" spans="1:10" s="34" customFormat="1" x14ac:dyDescent="0.3">
      <c r="A21" s="46" t="s">
        <v>384</v>
      </c>
      <c r="B21" s="33"/>
      <c r="C21" s="33"/>
      <c r="D21" s="33"/>
      <c r="E21" s="33"/>
      <c r="F21" s="33"/>
      <c r="G21" s="33"/>
      <c r="H21" s="47" t="e">
        <f>SUM(H14:H19)</f>
        <v>#NUM!</v>
      </c>
      <c r="I21" s="33"/>
      <c r="J21" s="33"/>
    </row>
    <row r="22" spans="1:10" s="48" customFormat="1" ht="13.2" x14ac:dyDescent="0.25"/>
    <row r="23" spans="1:10" s="48" customFormat="1" ht="13.2" x14ac:dyDescent="0.25"/>
    <row r="33" spans="6:6" x14ac:dyDescent="0.3">
      <c r="F33"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39"/>
  <sheetViews>
    <sheetView workbookViewId="0"/>
  </sheetViews>
  <sheetFormatPr defaultRowHeight="14.4" x14ac:dyDescent="0.3"/>
  <cols>
    <col min="1" max="1" width="67" style="29" customWidth="1"/>
    <col min="2" max="2" width="23.44140625" style="29" customWidth="1"/>
    <col min="3" max="3" width="4.5546875" style="29" customWidth="1"/>
    <col min="4" max="4" width="16" style="29" customWidth="1"/>
    <col min="5" max="5" width="9.6640625" style="29" customWidth="1"/>
    <col min="6" max="6" width="16" style="29" customWidth="1"/>
    <col min="7" max="7" width="3.44140625" style="29" customWidth="1"/>
    <col min="8" max="8" width="13.33203125" style="29" customWidth="1"/>
    <col min="9" max="9" width="9.6640625" style="29" customWidth="1"/>
    <col min="10" max="10" width="12.88671875" style="29" customWidth="1"/>
    <col min="11" max="1024" width="9.6640625" style="29" customWidth="1"/>
  </cols>
  <sheetData>
    <row r="1" spans="1:10" ht="16.5" customHeight="1" x14ac:dyDescent="0.3">
      <c r="A1" s="91" t="s">
        <v>385</v>
      </c>
      <c r="B1" s="91"/>
      <c r="C1" s="91"/>
      <c r="D1" s="91"/>
      <c r="E1" s="91"/>
      <c r="F1" s="91"/>
      <c r="G1" s="91"/>
      <c r="H1" s="91"/>
      <c r="I1" s="91"/>
      <c r="J1" s="91"/>
    </row>
    <row r="2" spans="1:10" ht="16.2" x14ac:dyDescent="0.3">
      <c r="A2" s="30" t="s">
        <v>360</v>
      </c>
    </row>
    <row r="3" spans="1:10" x14ac:dyDescent="0.3">
      <c r="A3" s="31">
        <f>Jeugd!A3</f>
        <v>0</v>
      </c>
      <c r="B3" t="str">
        <f>Jeugd!B3</f>
        <v/>
      </c>
    </row>
    <row r="4" spans="1:10" x14ac:dyDescent="0.3">
      <c r="A4" s="10" t="s">
        <v>361</v>
      </c>
      <c r="B4" s="29">
        <f>Jeugd!B4</f>
        <v>1.6759999999999999</v>
      </c>
    </row>
    <row r="5" spans="1:10" s="34" customFormat="1" x14ac:dyDescent="0.3">
      <c r="A5" s="32"/>
      <c r="B5" s="33"/>
      <c r="C5" s="33"/>
      <c r="D5" s="33"/>
      <c r="E5" s="33"/>
      <c r="F5" s="33"/>
      <c r="G5" s="33"/>
      <c r="H5" s="33"/>
      <c r="I5" s="33"/>
      <c r="J5" s="33"/>
    </row>
    <row r="6" spans="1:10" s="34" customFormat="1" x14ac:dyDescent="0.3">
      <c r="A6" s="35" t="s">
        <v>423</v>
      </c>
      <c r="B6" s="36"/>
      <c r="C6" s="36"/>
      <c r="D6" s="36"/>
      <c r="E6" s="33"/>
      <c r="F6" s="33"/>
      <c r="G6" s="33"/>
      <c r="H6" s="33"/>
      <c r="I6" s="33"/>
      <c r="J6" s="33"/>
    </row>
    <row r="7" spans="1:10" s="34" customFormat="1" x14ac:dyDescent="0.3">
      <c r="A7" s="33"/>
      <c r="B7" s="33"/>
      <c r="C7" s="33"/>
      <c r="D7" s="33"/>
      <c r="E7" s="33"/>
      <c r="F7" s="33"/>
      <c r="G7" s="33"/>
      <c r="H7" s="33"/>
      <c r="I7" s="33"/>
      <c r="J7" s="33"/>
    </row>
    <row r="8" spans="1:10" s="34" customFormat="1" x14ac:dyDescent="0.3">
      <c r="A8" s="33" t="s">
        <v>363</v>
      </c>
      <c r="B8" s="37">
        <v>1.766</v>
      </c>
      <c r="C8" s="33"/>
      <c r="D8" s="33"/>
      <c r="E8" s="33"/>
      <c r="F8" s="33"/>
      <c r="G8" s="33"/>
      <c r="H8" s="33"/>
      <c r="I8" s="33"/>
      <c r="J8" s="33"/>
    </row>
    <row r="9" spans="1:10" s="34" customFormat="1" x14ac:dyDescent="0.3">
      <c r="A9" s="33" t="s">
        <v>364</v>
      </c>
      <c r="B9" s="38" t="s">
        <v>422</v>
      </c>
      <c r="C9" s="36"/>
      <c r="D9" s="33"/>
      <c r="E9" s="33"/>
      <c r="F9" s="33"/>
      <c r="G9" s="33"/>
      <c r="H9" s="33"/>
      <c r="I9" s="33"/>
      <c r="J9" s="33"/>
    </row>
    <row r="10" spans="1:10" s="34" customFormat="1" x14ac:dyDescent="0.3">
      <c r="A10" s="33"/>
      <c r="B10" s="33"/>
      <c r="C10" s="33"/>
      <c r="D10" s="33"/>
      <c r="E10" s="33"/>
      <c r="F10" s="33"/>
      <c r="G10" s="33"/>
      <c r="H10" s="33"/>
      <c r="I10" s="33"/>
      <c r="J10" s="33"/>
    </row>
    <row r="11" spans="1:10" s="34" customFormat="1" x14ac:dyDescent="0.3">
      <c r="A11" s="33"/>
      <c r="B11" s="33"/>
      <c r="C11" s="33"/>
      <c r="D11" s="33"/>
      <c r="E11" s="33"/>
      <c r="F11" s="33"/>
      <c r="G11" s="33"/>
      <c r="H11" s="33"/>
      <c r="I11" s="33"/>
      <c r="J11" s="33"/>
    </row>
    <row r="12" spans="1:10" s="34" customFormat="1" x14ac:dyDescent="0.3">
      <c r="A12" s="35" t="s">
        <v>365</v>
      </c>
      <c r="B12" s="33"/>
      <c r="C12" s="33"/>
      <c r="D12" s="33"/>
      <c r="E12" s="33"/>
      <c r="F12" s="33"/>
      <c r="G12" s="33"/>
      <c r="H12" s="33"/>
      <c r="I12" s="33"/>
      <c r="J12" s="33"/>
    </row>
    <row r="13" spans="1:10" s="34" customFormat="1" x14ac:dyDescent="0.3">
      <c r="A13" s="35"/>
      <c r="B13" s="39" t="s">
        <v>366</v>
      </c>
      <c r="C13" s="33"/>
      <c r="D13" s="40" t="s">
        <v>367</v>
      </c>
      <c r="E13" s="33"/>
      <c r="F13" s="40" t="s">
        <v>368</v>
      </c>
      <c r="G13" s="33"/>
      <c r="H13" s="40" t="s">
        <v>369</v>
      </c>
      <c r="I13" s="33"/>
      <c r="J13" s="33"/>
    </row>
    <row r="14" spans="1:10" s="34" customFormat="1" x14ac:dyDescent="0.3">
      <c r="A14" s="36" t="s">
        <v>404</v>
      </c>
      <c r="B14" s="50" t="e">
        <f>DGET(grond21,36,gemc)</f>
        <v>#NUM!</v>
      </c>
      <c r="C14" s="42" t="s">
        <v>371</v>
      </c>
      <c r="D14" s="43">
        <v>13.61</v>
      </c>
      <c r="E14" s="44" t="s">
        <v>372</v>
      </c>
      <c r="F14" s="45" t="e">
        <f t="shared" ref="F14:F25" si="0">B14*D14</f>
        <v>#NUM!</v>
      </c>
      <c r="G14" s="33"/>
      <c r="H14" s="45" t="e">
        <f t="shared" ref="H14:H25" si="1">F14*$B$4</f>
        <v>#NUM!</v>
      </c>
      <c r="I14" s="33"/>
      <c r="J14" s="33"/>
    </row>
    <row r="15" spans="1:10" s="34" customFormat="1" x14ac:dyDescent="0.3">
      <c r="A15" s="36" t="s">
        <v>383</v>
      </c>
      <c r="B15" s="50" t="e">
        <f>DGET(grond21,53,gemc)</f>
        <v>#NUM!</v>
      </c>
      <c r="C15" s="42" t="s">
        <v>371</v>
      </c>
      <c r="D15" s="43">
        <v>0.05</v>
      </c>
      <c r="E15" s="44" t="s">
        <v>372</v>
      </c>
      <c r="F15" s="45" t="e">
        <f t="shared" si="0"/>
        <v>#NUM!</v>
      </c>
      <c r="G15" s="33"/>
      <c r="H15" s="45" t="e">
        <f t="shared" si="1"/>
        <v>#NUM!</v>
      </c>
      <c r="I15" s="33"/>
      <c r="J15" s="33"/>
    </row>
    <row r="16" spans="1:10" s="34" customFormat="1" x14ac:dyDescent="0.3">
      <c r="A16" s="36" t="s">
        <v>395</v>
      </c>
      <c r="B16" s="50" t="e">
        <f>DGET(grond21,55,gemc)</f>
        <v>#NUM!</v>
      </c>
      <c r="C16" s="42" t="s">
        <v>371</v>
      </c>
      <c r="D16" s="43">
        <v>0.13</v>
      </c>
      <c r="E16" s="44" t="s">
        <v>372</v>
      </c>
      <c r="F16" s="45" t="e">
        <f t="shared" si="0"/>
        <v>#NUM!</v>
      </c>
      <c r="G16" s="33"/>
      <c r="H16" s="45" t="e">
        <f t="shared" si="1"/>
        <v>#NUM!</v>
      </c>
      <c r="I16" s="33"/>
      <c r="J16" s="33"/>
    </row>
    <row r="17" spans="1:10" s="34" customFormat="1" x14ac:dyDescent="0.3">
      <c r="A17" s="8" t="s">
        <v>408</v>
      </c>
      <c r="B17" s="50" t="e">
        <f>DGET(grond21,60,gemc)</f>
        <v>#NUM!</v>
      </c>
      <c r="C17" s="42" t="s">
        <v>371</v>
      </c>
      <c r="D17" s="43">
        <v>0.02</v>
      </c>
      <c r="E17" s="44" t="s">
        <v>372</v>
      </c>
      <c r="F17" s="45" t="e">
        <f t="shared" si="0"/>
        <v>#NUM!</v>
      </c>
      <c r="G17" s="33"/>
      <c r="H17" s="45" t="e">
        <f t="shared" si="1"/>
        <v>#NUM!</v>
      </c>
      <c r="I17" s="33"/>
      <c r="J17" s="33"/>
    </row>
    <row r="18" spans="1:10" s="34" customFormat="1" x14ac:dyDescent="0.3">
      <c r="A18" s="8" t="s">
        <v>409</v>
      </c>
      <c r="B18" s="50" t="e">
        <f>DGET(grond21,61,gemc)</f>
        <v>#NUM!</v>
      </c>
      <c r="C18" s="42" t="s">
        <v>371</v>
      </c>
      <c r="D18" s="43">
        <v>7.0000000000000007E-2</v>
      </c>
      <c r="E18" s="44" t="s">
        <v>372</v>
      </c>
      <c r="F18" s="45" t="e">
        <f t="shared" si="0"/>
        <v>#NUM!</v>
      </c>
      <c r="G18" s="33"/>
      <c r="H18" s="45" t="e">
        <f t="shared" si="1"/>
        <v>#NUM!</v>
      </c>
      <c r="I18" s="33"/>
      <c r="J18" s="33"/>
    </row>
    <row r="19" spans="1:10" s="34" customFormat="1" x14ac:dyDescent="0.3">
      <c r="A19" s="8" t="s">
        <v>410</v>
      </c>
      <c r="B19" s="50" t="e">
        <f>DGET(grond21,62,gemc)</f>
        <v>#NUM!</v>
      </c>
      <c r="C19" s="42" t="s">
        <v>371</v>
      </c>
      <c r="D19" s="43">
        <v>0.12</v>
      </c>
      <c r="E19" s="44" t="s">
        <v>372</v>
      </c>
      <c r="F19" s="45" t="e">
        <f t="shared" si="0"/>
        <v>#NUM!</v>
      </c>
      <c r="G19" s="33"/>
      <c r="H19" s="45" t="e">
        <f t="shared" si="1"/>
        <v>#NUM!</v>
      </c>
      <c r="I19" s="33"/>
      <c r="J19" s="33"/>
    </row>
    <row r="20" spans="1:10" s="34" customFormat="1" x14ac:dyDescent="0.3">
      <c r="A20" s="8" t="s">
        <v>411</v>
      </c>
      <c r="B20" s="50" t="e">
        <f>DGET(grond21,63,gemc)</f>
        <v>#NUM!</v>
      </c>
      <c r="C20" s="42" t="s">
        <v>371</v>
      </c>
      <c r="D20" s="43">
        <v>0.14000000000000001</v>
      </c>
      <c r="E20" s="44" t="s">
        <v>372</v>
      </c>
      <c r="F20" s="45" t="e">
        <f t="shared" si="0"/>
        <v>#NUM!</v>
      </c>
      <c r="G20" s="33"/>
      <c r="H20" s="45" t="e">
        <f t="shared" si="1"/>
        <v>#NUM!</v>
      </c>
      <c r="I20" s="33"/>
      <c r="J20" s="33"/>
    </row>
    <row r="21" spans="1:10" s="34" customFormat="1" x14ac:dyDescent="0.3">
      <c r="A21" s="8" t="s">
        <v>412</v>
      </c>
      <c r="B21" s="50" t="e">
        <f>DGET(grond21,64,gemc)</f>
        <v>#NUM!</v>
      </c>
      <c r="C21" s="42" t="s">
        <v>371</v>
      </c>
      <c r="D21" s="43">
        <v>0.56000000000000005</v>
      </c>
      <c r="E21" s="44" t="s">
        <v>372</v>
      </c>
      <c r="F21" s="45" t="e">
        <f t="shared" si="0"/>
        <v>#NUM!</v>
      </c>
      <c r="G21" s="33"/>
      <c r="H21" s="45" t="e">
        <f t="shared" si="1"/>
        <v>#NUM!</v>
      </c>
      <c r="I21" s="33"/>
      <c r="J21" s="33"/>
    </row>
    <row r="22" spans="1:10" s="34" customFormat="1" x14ac:dyDescent="0.3">
      <c r="A22" s="8" t="s">
        <v>413</v>
      </c>
      <c r="B22" s="50" t="e">
        <f>DGET(grond21,65,gemc)</f>
        <v>#NUM!</v>
      </c>
      <c r="C22" s="42" t="s">
        <v>371</v>
      </c>
      <c r="D22" s="43">
        <v>0.97</v>
      </c>
      <c r="E22" s="44" t="s">
        <v>372</v>
      </c>
      <c r="F22" s="45" t="e">
        <f t="shared" si="0"/>
        <v>#NUM!</v>
      </c>
      <c r="G22" s="33"/>
      <c r="H22" s="45" t="e">
        <f t="shared" si="1"/>
        <v>#NUM!</v>
      </c>
      <c r="I22" s="33"/>
      <c r="J22" s="33"/>
    </row>
    <row r="23" spans="1:10" s="34" customFormat="1" x14ac:dyDescent="0.3">
      <c r="A23" s="8" t="s">
        <v>414</v>
      </c>
      <c r="B23" s="50" t="e">
        <f>DGET(grond21,66,gemc)</f>
        <v>#NUM!</v>
      </c>
      <c r="C23" s="42" t="s">
        <v>371</v>
      </c>
      <c r="D23" s="43">
        <v>0.13</v>
      </c>
      <c r="E23" s="44" t="s">
        <v>372</v>
      </c>
      <c r="F23" s="45" t="e">
        <f t="shared" si="0"/>
        <v>#NUM!</v>
      </c>
      <c r="G23" s="33"/>
      <c r="H23" s="45" t="e">
        <f t="shared" si="1"/>
        <v>#NUM!</v>
      </c>
      <c r="I23" s="33"/>
      <c r="J23" s="33"/>
    </row>
    <row r="24" spans="1:10" s="34" customFormat="1" x14ac:dyDescent="0.3">
      <c r="A24" s="8" t="s">
        <v>415</v>
      </c>
      <c r="B24" s="50" t="e">
        <f>DGET(grond21,67,gemc)</f>
        <v>#NUM!</v>
      </c>
      <c r="C24" s="42" t="s">
        <v>371</v>
      </c>
      <c r="D24" s="43">
        <v>0.51</v>
      </c>
      <c r="E24" s="44" t="s">
        <v>372</v>
      </c>
      <c r="F24" s="45" t="e">
        <f t="shared" si="0"/>
        <v>#NUM!</v>
      </c>
      <c r="G24" s="33"/>
      <c r="H24" s="45" t="e">
        <f t="shared" si="1"/>
        <v>#NUM!</v>
      </c>
      <c r="I24" s="33"/>
      <c r="J24" s="33"/>
    </row>
    <row r="25" spans="1:10" s="34" customFormat="1" x14ac:dyDescent="0.3">
      <c r="A25" s="8" t="s">
        <v>416</v>
      </c>
      <c r="B25" s="50" t="e">
        <f>DGET(grond21,68,gemc)</f>
        <v>#NUM!</v>
      </c>
      <c r="C25" s="42" t="s">
        <v>371</v>
      </c>
      <c r="D25" s="43">
        <v>0.89</v>
      </c>
      <c r="E25" s="44" t="s">
        <v>372</v>
      </c>
      <c r="F25" s="45" t="e">
        <f t="shared" si="0"/>
        <v>#NUM!</v>
      </c>
      <c r="G25" s="33"/>
      <c r="H25" s="45" t="e">
        <f t="shared" si="1"/>
        <v>#NUM!</v>
      </c>
      <c r="I25" s="33"/>
      <c r="J25" s="33"/>
    </row>
    <row r="26" spans="1:10" s="34" customFormat="1" ht="12.75" customHeight="1" x14ac:dyDescent="0.3">
      <c r="A26" s="33"/>
      <c r="B26" s="33"/>
      <c r="C26" s="33"/>
      <c r="D26" s="33"/>
      <c r="E26" s="33"/>
      <c r="F26" s="33"/>
      <c r="G26" s="33"/>
      <c r="H26" s="33"/>
      <c r="I26" s="33"/>
      <c r="J26" s="33"/>
    </row>
    <row r="27" spans="1:10" s="34" customFormat="1" x14ac:dyDescent="0.3">
      <c r="A27" s="46" t="s">
        <v>384</v>
      </c>
      <c r="B27" s="33"/>
      <c r="C27" s="33"/>
      <c r="D27" s="33"/>
      <c r="E27" s="33"/>
      <c r="F27" s="33"/>
      <c r="G27" s="33"/>
      <c r="H27" s="47" t="e">
        <f>SUM(H14:H25)</f>
        <v>#NUM!</v>
      </c>
      <c r="I27" s="33"/>
      <c r="J27" s="33"/>
    </row>
    <row r="28" spans="1:10" s="48" customFormat="1" ht="13.2" x14ac:dyDescent="0.25"/>
    <row r="29" spans="1:10" s="48" customFormat="1" ht="13.2" x14ac:dyDescent="0.25"/>
    <row r="39" spans="6:6" x14ac:dyDescent="0.3">
      <c r="F39" s="49"/>
    </row>
  </sheetData>
  <mergeCells count="1">
    <mergeCell ref="A1:J1"/>
  </mergeCells>
  <pageMargins left="0.74999999999999989" right="0.74999999999999989" top="1.393700787401575" bottom="1.393700787401575" header="1" footer="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Werkbladen</vt:lpstr>
      </vt:variant>
      <vt:variant>
        <vt:i4>68</vt:i4>
      </vt:variant>
      <vt:variant>
        <vt:lpstr>Benoemde bereiken</vt:lpstr>
      </vt:variant>
      <vt:variant>
        <vt:i4>2</vt:i4>
      </vt:variant>
    </vt:vector>
  </HeadingPairs>
  <TitlesOfParts>
    <vt:vector size="70" baseType="lpstr">
      <vt:lpstr>AlleGemeenten</vt:lpstr>
      <vt:lpstr>Toelichting</vt:lpstr>
      <vt:lpstr>Jeugd</vt:lpstr>
      <vt:lpstr>Maatschappelijke ondersteuning</vt:lpstr>
      <vt:lpstr>Participatie</vt:lpstr>
      <vt:lpstr>iu Wmo</vt:lpstr>
      <vt:lpstr>Loon- en prijsbijstelling (1)</vt:lpstr>
      <vt:lpstr>Loon- en prijsbijstelling (2)</vt:lpstr>
      <vt:lpstr>Loon- en prijsbijstelling (3)</vt:lpstr>
      <vt:lpstr>Loon- en prijsbijstelling (4)</vt:lpstr>
      <vt:lpstr>Verrekening Voogdij 18+</vt:lpstr>
      <vt:lpstr>Verh leeftijdsgr gezinshuizen</vt:lpstr>
      <vt:lpstr>Landelijke Vreemdelingenvoorz</vt:lpstr>
      <vt:lpstr>Ambulantisering in de ggz</vt:lpstr>
      <vt:lpstr>SVB PGB trekkkingsrechten (1)</vt:lpstr>
      <vt:lpstr>Mobiliteitshulpmiddelen wlz</vt:lpstr>
      <vt:lpstr>SVB PGB trekkkingsrechten (2)</vt:lpstr>
      <vt:lpstr>Donorwet</vt:lpstr>
      <vt:lpstr>Toezicht voorschoolse educatie</vt:lpstr>
      <vt:lpstr>Compensatiereg. Voogdij 18+</vt:lpstr>
      <vt:lpstr>Europese richtlijn energieprest</vt:lpstr>
      <vt:lpstr>Verrekening Voogdij 18+ (2)</vt:lpstr>
      <vt:lpstr>Lokale culturele voorzieningen</vt:lpstr>
      <vt:lpstr>Inhaalzorg Jeugdwet</vt:lpstr>
      <vt:lpstr>Inhaalzorg Wmo 2015</vt:lpstr>
      <vt:lpstr>SVB PGB trekkkingsrechten (3)</vt:lpstr>
      <vt:lpstr>SVB PGB trekkkingsrechten (4)</vt:lpstr>
      <vt:lpstr>Handhaving energielabel C kant.</vt:lpstr>
      <vt:lpstr>Buurt- en dorpshuizen</vt:lpstr>
      <vt:lpstr>Vrijwilligersorganisaties</vt:lpstr>
      <vt:lpstr>Lokale culturele voorzien. (2)</vt:lpstr>
      <vt:lpstr>Toezicht en handhaving</vt:lpstr>
      <vt:lpstr>Aanvullend pakket re-integratie</vt:lpstr>
      <vt:lpstr>Impuls Re-integratie</vt:lpstr>
      <vt:lpstr>Gemeentelijk schuldenbeleid</vt:lpstr>
      <vt:lpstr>Bijzondere bijstand</vt:lpstr>
      <vt:lpstr>Logisch ontwerp GBA</vt:lpstr>
      <vt:lpstr>Permanente reg. kiezers buitenl</vt:lpstr>
      <vt:lpstr>Briefstembureau</vt:lpstr>
      <vt:lpstr>Vervangend briefstembewijs</vt:lpstr>
      <vt:lpstr>Persoonskaartenarchief</vt:lpstr>
      <vt:lpstr>Continuïteit van zorg</vt:lpstr>
      <vt:lpstr>Bijdrage MO en DiGiD</vt:lpstr>
      <vt:lpstr>Bijdrage BRP</vt:lpstr>
      <vt:lpstr>Bijdrage GDI</vt:lpstr>
      <vt:lpstr>Mobiliteitshulpmiddelen</vt:lpstr>
      <vt:lpstr>Compensatie quarantainekosten</vt:lpstr>
      <vt:lpstr>TONK</vt:lpstr>
      <vt:lpstr>Afvalinzameling</vt:lpstr>
      <vt:lpstr>Perspectief jeugd en jongeren</vt:lpstr>
      <vt:lpstr>Jongerenwerk</vt:lpstr>
      <vt:lpstr>Mentale ondersteuning</vt:lpstr>
      <vt:lpstr>Activiteiten en ontmoetingen</vt:lpstr>
      <vt:lpstr>Bestrijden eenzaamheid ouderen</vt:lpstr>
      <vt:lpstr>Extra begeleiding en ondersteun</vt:lpstr>
      <vt:lpstr>Wachttijd specialistische jz</vt:lpstr>
      <vt:lpstr>Verdringing + lichte jeugdzorg</vt:lpstr>
      <vt:lpstr>POH jeugd GGZ</vt:lpstr>
      <vt:lpstr>Compensatieregeling Voogdij 18+</vt:lpstr>
      <vt:lpstr>Ketensysteem jeugd</vt:lpstr>
      <vt:lpstr>Meningokokken</vt:lpstr>
      <vt:lpstr>Informed consent</vt:lpstr>
      <vt:lpstr>Handhaving energielabel C k (2</vt:lpstr>
      <vt:lpstr>Beter kenbaar</vt:lpstr>
      <vt:lpstr>Handelsregister</vt:lpstr>
      <vt:lpstr>Perm reg kiezers buitenl (2)</vt:lpstr>
      <vt:lpstr>Anti-discriminatievoorzieningen</vt:lpstr>
      <vt:lpstr>Blad1</vt:lpstr>
      <vt:lpstr>gemc</vt:lpstr>
      <vt:lpstr>grond21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Velthuis, Ruben</dc:creator>
  <cp:lastModifiedBy>Taanman, Joris</cp:lastModifiedBy>
  <cp:revision>1</cp:revision>
  <dcterms:created xsi:type="dcterms:W3CDTF">2017-08-04T09:20:46Z</dcterms:created>
  <dcterms:modified xsi:type="dcterms:W3CDTF">2021-07-06T14:46:54Z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Rijksoverheid</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