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Ex2.xml" ContentType="application/vnd.ms-office.chartex+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Ex3.xml" ContentType="application/vnd.ms-office.chartex+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Ex4.xml" ContentType="application/vnd.ms-office.chartex+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Ex5.xml" ContentType="application/vnd.ms-office.chartex+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https://berenschot.sharepoint.com/sites/VNGVerenigingvanNederlandseGemeenten/Gedeelde documenten/62637 Ontwikkelen rekentool Wmo RiSch/5. Update 2021/"/>
    </mc:Choice>
  </mc:AlternateContent>
  <xr:revisionPtr revIDLastSave="0" documentId="14_{7BE5268D-D1AC-433B-AE99-BC76D27B3C8B}" xr6:coauthVersionLast="45" xr6:coauthVersionMax="45" xr10:uidLastSave="{00000000-0000-0000-0000-000000000000}"/>
  <bookViews>
    <workbookView xWindow="-120" yWindow="-120" windowWidth="25440" windowHeight="15390" tabRatio="917" activeTab="5" xr2:uid="{996AD8EC-8311-4867-A07D-71970398654B}"/>
  </bookViews>
  <sheets>
    <sheet name="Uitgangspunten" sheetId="3" r:id="rId1"/>
    <sheet name="Handleiding" sheetId="10" r:id="rId2"/>
    <sheet name="FWG" sheetId="19" r:id="rId3"/>
    <sheet name="1_Kostprijs_hbh" sheetId="13" r:id="rId4"/>
    <sheet name="1_Kostprijs_begeleiding_VVT" sheetId="14" r:id="rId5"/>
    <sheet name="1_Kostprijs_begeleiding_GHZ" sheetId="16" r:id="rId6"/>
    <sheet name="1_Kostprijs_begeleiding_GGZ" sheetId="17" r:id="rId7"/>
    <sheet name="1_Kostprijs_begeleiding_SW" sheetId="15" r:id="rId8"/>
    <sheet name="CAO_VVT" sheetId="1" r:id="rId9"/>
    <sheet name="CAO_GHZ" sheetId="5" r:id="rId10"/>
    <sheet name="CAO_GGZ" sheetId="7" r:id="rId11"/>
    <sheet name="CAO_SociaalWerk" sheetId="8" r:id="rId12"/>
    <sheet name="Data_overig" sheetId="18" r:id="rId13"/>
  </sheets>
  <definedNames>
    <definedName name="_xlchart.v1.0" hidden="1">'1_Kostprijs_hbh'!$B$240:$B$251</definedName>
    <definedName name="_xlchart.v1.1" hidden="1">'1_Kostprijs_hbh'!$C$240:$C$251</definedName>
    <definedName name="_xlchart.v1.2" hidden="1">'1_Kostprijs_begeleiding_VVT'!$B$249:$B$260</definedName>
    <definedName name="_xlchart.v1.3" hidden="1">'1_Kostprijs_begeleiding_VVT'!$C$249:$C$260</definedName>
    <definedName name="_xlchart.v1.4" hidden="1">'1_Kostprijs_begeleiding_GHZ'!$B$245:$B$256</definedName>
    <definedName name="_xlchart.v1.5" hidden="1">'1_Kostprijs_begeleiding_GHZ'!$C$245:$C$256</definedName>
    <definedName name="_xlchart.v1.6" hidden="1">'1_Kostprijs_begeleiding_GGZ'!$B$243:$B$254</definedName>
    <definedName name="_xlchart.v1.7" hidden="1">'1_Kostprijs_begeleiding_GGZ'!$C$243:$C$254</definedName>
    <definedName name="_xlchart.v1.8" hidden="1">'1_Kostprijs_begeleiding_SW'!$B$245:$B$256</definedName>
    <definedName name="_xlchart.v1.9" hidden="1">'1_Kostprijs_begeleiding_SW'!$C$245:$C$256</definedName>
    <definedName name="Pensioen_dropdown">Data_overig!$B$7:$B$8</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7" i="16" l="1"/>
  <c r="J27" i="16"/>
  <c r="G119" i="13" l="1"/>
  <c r="I123" i="16" l="1"/>
  <c r="I123" i="17" l="1"/>
  <c r="R26" i="15"/>
  <c r="Q26" i="15"/>
  <c r="P26" i="15"/>
  <c r="O26" i="15"/>
  <c r="N26" i="15"/>
  <c r="M26" i="15"/>
  <c r="L26" i="15"/>
  <c r="K26" i="15"/>
  <c r="J26" i="15"/>
  <c r="I26" i="15"/>
  <c r="H26" i="15"/>
  <c r="G26" i="15"/>
  <c r="F26" i="15"/>
  <c r="E26" i="15"/>
  <c r="D26" i="15"/>
  <c r="R26" i="17"/>
  <c r="Q26" i="17"/>
  <c r="P26" i="17"/>
  <c r="O26" i="17"/>
  <c r="N26" i="17"/>
  <c r="M26" i="17"/>
  <c r="L26" i="17"/>
  <c r="K26" i="17"/>
  <c r="J26" i="17"/>
  <c r="I26" i="17"/>
  <c r="H26" i="17"/>
  <c r="G26" i="17"/>
  <c r="F26" i="17"/>
  <c r="E26" i="17"/>
  <c r="D26" i="17"/>
  <c r="C68" i="14" l="1"/>
  <c r="B14" i="18" l="1"/>
  <c r="R19" i="14" l="1"/>
  <c r="Q19" i="14"/>
  <c r="P19" i="14"/>
  <c r="O19" i="14"/>
  <c r="N19" i="14"/>
  <c r="M19" i="14"/>
  <c r="L19" i="14"/>
  <c r="K19" i="14"/>
  <c r="J19" i="14"/>
  <c r="I19" i="14"/>
  <c r="H19" i="14"/>
  <c r="G19" i="14"/>
  <c r="F19" i="14"/>
  <c r="E19" i="14"/>
  <c r="R18" i="14"/>
  <c r="Q18" i="14"/>
  <c r="P18" i="14"/>
  <c r="O18" i="14"/>
  <c r="N18" i="14"/>
  <c r="M18" i="14"/>
  <c r="L18" i="14"/>
  <c r="K18" i="14"/>
  <c r="J18" i="14"/>
  <c r="I18" i="14"/>
  <c r="H18" i="14"/>
  <c r="G18" i="14"/>
  <c r="F18" i="14"/>
  <c r="E18" i="14"/>
  <c r="R19" i="15"/>
  <c r="Q19" i="15"/>
  <c r="P19" i="15"/>
  <c r="O19" i="15"/>
  <c r="N19" i="15"/>
  <c r="M19" i="15"/>
  <c r="L19" i="15"/>
  <c r="K19" i="15"/>
  <c r="J19" i="15"/>
  <c r="I19" i="15"/>
  <c r="H19" i="15"/>
  <c r="G19" i="15"/>
  <c r="F19" i="15"/>
  <c r="E19" i="15"/>
  <c r="D19" i="15"/>
  <c r="R18" i="15"/>
  <c r="Q18" i="15"/>
  <c r="P18" i="15"/>
  <c r="O18" i="15"/>
  <c r="N18" i="15"/>
  <c r="M18" i="15"/>
  <c r="L18" i="15"/>
  <c r="K18" i="15"/>
  <c r="J18" i="15"/>
  <c r="I18" i="15"/>
  <c r="H18" i="15"/>
  <c r="G18" i="15"/>
  <c r="F18" i="15"/>
  <c r="E18" i="15"/>
  <c r="D18" i="15"/>
  <c r="R19" i="17"/>
  <c r="Q19" i="17"/>
  <c r="P19" i="17"/>
  <c r="O19" i="17"/>
  <c r="N19" i="17"/>
  <c r="M19" i="17"/>
  <c r="L19" i="17"/>
  <c r="K19" i="17"/>
  <c r="J19" i="17"/>
  <c r="I19" i="17"/>
  <c r="H19" i="17"/>
  <c r="G19" i="17"/>
  <c r="F19" i="17"/>
  <c r="E19" i="17"/>
  <c r="D19" i="17"/>
  <c r="R18" i="17"/>
  <c r="Q18" i="17"/>
  <c r="P18" i="17"/>
  <c r="O18" i="17"/>
  <c r="N18" i="17"/>
  <c r="M18" i="17"/>
  <c r="L18" i="17"/>
  <c r="K18" i="17"/>
  <c r="J18" i="17"/>
  <c r="I18" i="17"/>
  <c r="H18" i="17"/>
  <c r="G18" i="17"/>
  <c r="F18" i="17"/>
  <c r="E18" i="17"/>
  <c r="D18" i="17"/>
  <c r="R19" i="16"/>
  <c r="Q19" i="16"/>
  <c r="P19" i="16"/>
  <c r="O19" i="16"/>
  <c r="N19" i="16"/>
  <c r="M19" i="16"/>
  <c r="L19" i="16"/>
  <c r="K19" i="16"/>
  <c r="J19" i="16"/>
  <c r="I19" i="16"/>
  <c r="H19" i="16"/>
  <c r="G19" i="16"/>
  <c r="F19" i="16"/>
  <c r="E19" i="16"/>
  <c r="D19" i="16"/>
  <c r="R18" i="16"/>
  <c r="Q18" i="16"/>
  <c r="P18" i="16"/>
  <c r="O18" i="16"/>
  <c r="N18" i="16"/>
  <c r="M18" i="16"/>
  <c r="L18" i="16"/>
  <c r="K18" i="16"/>
  <c r="J18" i="16"/>
  <c r="I18" i="16"/>
  <c r="H18" i="16"/>
  <c r="G18" i="16"/>
  <c r="F18" i="16"/>
  <c r="E18" i="16"/>
  <c r="D18" i="16"/>
  <c r="D19" i="14"/>
  <c r="D18" i="14"/>
  <c r="C24" i="16"/>
  <c r="D123" i="13" l="1"/>
  <c r="D127" i="13"/>
  <c r="D126" i="13"/>
  <c r="D124" i="13"/>
  <c r="D119" i="13"/>
  <c r="J97" i="13" l="1"/>
  <c r="J96" i="13"/>
  <c r="J93" i="13"/>
  <c r="J92" i="13"/>
  <c r="D130" i="16" l="1"/>
  <c r="J40" i="13" l="1"/>
  <c r="I236" i="13" s="1"/>
  <c r="E24" i="13"/>
  <c r="C23" i="13"/>
  <c r="C22" i="13"/>
  <c r="C21" i="13"/>
  <c r="C187" i="13"/>
  <c r="C186" i="13"/>
  <c r="C178" i="13"/>
  <c r="C149" i="13"/>
  <c r="C139" i="13"/>
  <c r="D29" i="13" s="1"/>
  <c r="C64" i="13"/>
  <c r="R40" i="14"/>
  <c r="D40" i="14"/>
  <c r="C36" i="14"/>
  <c r="C23" i="14"/>
  <c r="C22" i="14"/>
  <c r="C21" i="14"/>
  <c r="C196" i="14"/>
  <c r="C187" i="14"/>
  <c r="C37" i="14" s="1"/>
  <c r="C160" i="14"/>
  <c r="C195" i="14" s="1"/>
  <c r="C157" i="14"/>
  <c r="C158" i="14" s="1"/>
  <c r="C147" i="14"/>
  <c r="D135" i="14"/>
  <c r="D134" i="14"/>
  <c r="D133" i="14"/>
  <c r="D132" i="14"/>
  <c r="D131" i="14"/>
  <c r="D127" i="14"/>
  <c r="E118" i="14"/>
  <c r="C64" i="14"/>
  <c r="D40" i="16"/>
  <c r="C193" i="16"/>
  <c r="C184" i="16"/>
  <c r="C157" i="16"/>
  <c r="C192" i="16" s="1"/>
  <c r="C154" i="16"/>
  <c r="C155" i="16" s="1"/>
  <c r="C144" i="16"/>
  <c r="D129" i="16"/>
  <c r="D128" i="16"/>
  <c r="D123" i="16"/>
  <c r="E114" i="16"/>
  <c r="C64" i="16"/>
  <c r="D40" i="17"/>
  <c r="C36" i="17"/>
  <c r="C23" i="17"/>
  <c r="C22" i="17"/>
  <c r="C21" i="17"/>
  <c r="C193" i="17"/>
  <c r="C157" i="17"/>
  <c r="C192" i="17" s="1"/>
  <c r="C154" i="17"/>
  <c r="C155" i="17" s="1"/>
  <c r="D132" i="17"/>
  <c r="D131" i="17"/>
  <c r="D130" i="17"/>
  <c r="D129" i="17"/>
  <c r="D128" i="17"/>
  <c r="D123" i="17"/>
  <c r="E114" i="17"/>
  <c r="C64" i="17"/>
  <c r="E40" i="15"/>
  <c r="D40" i="15"/>
  <c r="C23" i="15"/>
  <c r="C22" i="15"/>
  <c r="C21" i="15"/>
  <c r="C197" i="15"/>
  <c r="C188" i="15"/>
  <c r="C161" i="15"/>
  <c r="C196" i="15" s="1"/>
  <c r="D134" i="15"/>
  <c r="C158" i="15"/>
  <c r="D133" i="15"/>
  <c r="D132" i="15"/>
  <c r="E118" i="15"/>
  <c r="C64" i="15"/>
  <c r="J18" i="13"/>
  <c r="I226" i="13" s="1"/>
  <c r="J19" i="13"/>
  <c r="I227" i="13" s="1"/>
  <c r="J20" i="13"/>
  <c r="I228" i="13" s="1"/>
  <c r="J24" i="13"/>
  <c r="J89" i="13"/>
  <c r="J88" i="13"/>
  <c r="J59" i="13"/>
  <c r="C49" i="14" l="1"/>
  <c r="C185" i="13"/>
  <c r="C184" i="13" s="1"/>
  <c r="C191" i="16"/>
  <c r="C190" i="16"/>
  <c r="E192" i="16" s="1"/>
  <c r="C190" i="17"/>
  <c r="E192" i="17" s="1"/>
  <c r="C191" i="17"/>
  <c r="C194" i="14"/>
  <c r="C193" i="14"/>
  <c r="E195" i="14" s="1"/>
  <c r="D136" i="14"/>
  <c r="D138" i="14" s="1"/>
  <c r="C28" i="14" s="1"/>
  <c r="C72" i="15"/>
  <c r="C68" i="15"/>
  <c r="C72" i="14"/>
  <c r="D136" i="15"/>
  <c r="D135" i="15"/>
  <c r="D129" i="15"/>
  <c r="D128" i="15"/>
  <c r="D127" i="15"/>
  <c r="D125" i="17"/>
  <c r="D124" i="17"/>
  <c r="D133" i="17" s="1"/>
  <c r="D135" i="17" s="1"/>
  <c r="C28" i="17" s="1"/>
  <c r="D125" i="16"/>
  <c r="D132" i="16"/>
  <c r="D131" i="16"/>
  <c r="D124" i="16"/>
  <c r="D133" i="16" s="1"/>
  <c r="D135" i="16" s="1"/>
  <c r="D128" i="14"/>
  <c r="D128" i="13"/>
  <c r="D130" i="13" s="1"/>
  <c r="C28" i="13" s="1"/>
  <c r="D120" i="13"/>
  <c r="E193" i="16" l="1"/>
  <c r="E191" i="16"/>
  <c r="E196" i="14"/>
  <c r="E193" i="17"/>
  <c r="E191" i="17"/>
  <c r="C32" i="17" s="1"/>
  <c r="E194" i="14"/>
  <c r="C32" i="14" s="1"/>
  <c r="E186" i="13"/>
  <c r="E187" i="13"/>
  <c r="E185" i="13"/>
  <c r="C32" i="13" s="1"/>
  <c r="G96" i="13"/>
  <c r="F96" i="13"/>
  <c r="G92" i="13"/>
  <c r="D93" i="13" l="1"/>
  <c r="E92" i="13"/>
  <c r="D96" i="13"/>
  <c r="D92" i="13"/>
  <c r="F92" i="13"/>
  <c r="D97" i="13"/>
  <c r="H92" i="13"/>
  <c r="I97" i="13"/>
  <c r="G93" i="13"/>
  <c r="H93" i="13"/>
  <c r="I93" i="13"/>
  <c r="H96" i="13"/>
  <c r="I96" i="13"/>
  <c r="I92" i="13"/>
  <c r="E97" i="13"/>
  <c r="F97" i="13"/>
  <c r="E93" i="13"/>
  <c r="G97" i="13"/>
  <c r="F93" i="13"/>
  <c r="E96" i="13"/>
  <c r="H97" i="13"/>
  <c r="C72" i="13"/>
  <c r="J22" i="13" s="1"/>
  <c r="C36" i="15" l="1"/>
  <c r="C37" i="15"/>
  <c r="C159" i="15"/>
  <c r="C148" i="15"/>
  <c r="C184" i="17"/>
  <c r="C37" i="17" s="1"/>
  <c r="C144" i="17"/>
  <c r="H40" i="16"/>
  <c r="C36" i="16"/>
  <c r="C23" i="16"/>
  <c r="C22" i="16"/>
  <c r="C21" i="16"/>
  <c r="C37" i="16"/>
  <c r="H40" i="14"/>
  <c r="C36" i="13"/>
  <c r="D24" i="13"/>
  <c r="J23" i="13"/>
  <c r="C99" i="15"/>
  <c r="C95" i="15"/>
  <c r="C95" i="17"/>
  <c r="C91" i="17"/>
  <c r="C95" i="16"/>
  <c r="C91" i="16"/>
  <c r="B85" i="17"/>
  <c r="B84" i="17"/>
  <c r="B85" i="16"/>
  <c r="B84" i="16"/>
  <c r="B89" i="15"/>
  <c r="B88" i="15"/>
  <c r="C99" i="14"/>
  <c r="C95" i="14"/>
  <c r="B89" i="14"/>
  <c r="B88" i="14"/>
  <c r="C99" i="13"/>
  <c r="C95" i="13"/>
  <c r="C107" i="13"/>
  <c r="I24" i="13"/>
  <c r="H24" i="13"/>
  <c r="G24" i="13"/>
  <c r="F24" i="13"/>
  <c r="I89" i="13"/>
  <c r="H89" i="13"/>
  <c r="G89" i="13"/>
  <c r="F89" i="13"/>
  <c r="E89" i="13"/>
  <c r="I88" i="13"/>
  <c r="H88" i="13"/>
  <c r="G88" i="13"/>
  <c r="F88" i="13"/>
  <c r="E88" i="13"/>
  <c r="D89" i="13"/>
  <c r="D88" i="13"/>
  <c r="B89" i="13"/>
  <c r="B88" i="13"/>
  <c r="C229" i="13" l="1"/>
  <c r="D25" i="13"/>
  <c r="D91" i="13" s="1"/>
  <c r="C49" i="16"/>
  <c r="C103" i="17"/>
  <c r="C107" i="14"/>
  <c r="C195" i="15"/>
  <c r="C194" i="15"/>
  <c r="C49" i="15"/>
  <c r="C107" i="15"/>
  <c r="C49" i="17"/>
  <c r="J29" i="13"/>
  <c r="C103" i="16"/>
  <c r="E197" i="15" l="1"/>
  <c r="E196" i="15"/>
  <c r="E195" i="15"/>
  <c r="C32" i="15" s="1"/>
  <c r="I232" i="13"/>
  <c r="D137" i="15" l="1"/>
  <c r="D139" i="15" s="1"/>
  <c r="C28" i="15" s="1"/>
  <c r="D231" i="16"/>
  <c r="E231" i="16"/>
  <c r="F231" i="16"/>
  <c r="H231" i="16"/>
  <c r="I231" i="16"/>
  <c r="J231" i="16"/>
  <c r="K231" i="16"/>
  <c r="L231" i="16"/>
  <c r="M231" i="16"/>
  <c r="N231" i="16"/>
  <c r="O231" i="16"/>
  <c r="P231" i="16"/>
  <c r="Q231" i="16"/>
  <c r="D232" i="16"/>
  <c r="E232" i="16"/>
  <c r="F232" i="16"/>
  <c r="G232" i="16"/>
  <c r="H232" i="16"/>
  <c r="I232" i="16"/>
  <c r="J232" i="16"/>
  <c r="K232" i="16"/>
  <c r="L232" i="16"/>
  <c r="M232" i="16"/>
  <c r="N232" i="16"/>
  <c r="O232" i="16"/>
  <c r="P232" i="16"/>
  <c r="Q232" i="16"/>
  <c r="E40" i="16"/>
  <c r="D241" i="16" s="1"/>
  <c r="F40" i="16"/>
  <c r="E241" i="16" s="1"/>
  <c r="G40" i="16"/>
  <c r="F241" i="16" s="1"/>
  <c r="I40" i="16"/>
  <c r="H241" i="16" s="1"/>
  <c r="J40" i="16"/>
  <c r="I241" i="16" s="1"/>
  <c r="K40" i="16"/>
  <c r="J241" i="16" s="1"/>
  <c r="L40" i="16"/>
  <c r="K241" i="16" s="1"/>
  <c r="M40" i="16"/>
  <c r="L241" i="16" s="1"/>
  <c r="N40" i="16"/>
  <c r="M241" i="16" s="1"/>
  <c r="O40" i="16"/>
  <c r="N241" i="16" s="1"/>
  <c r="P40" i="16"/>
  <c r="O241" i="16" s="1"/>
  <c r="Q40" i="16"/>
  <c r="P241" i="16" s="1"/>
  <c r="R40" i="16"/>
  <c r="Q241" i="16" s="1"/>
  <c r="D59" i="16"/>
  <c r="E59" i="16"/>
  <c r="F59" i="16"/>
  <c r="G59" i="16"/>
  <c r="H59" i="16"/>
  <c r="I59" i="16"/>
  <c r="J59" i="16"/>
  <c r="K59" i="16"/>
  <c r="L59" i="16"/>
  <c r="M59" i="16"/>
  <c r="N59" i="16"/>
  <c r="O59" i="16"/>
  <c r="P59" i="16"/>
  <c r="Q59" i="16"/>
  <c r="R59" i="16"/>
  <c r="G231" i="16"/>
  <c r="G241" i="16"/>
  <c r="R243" i="7"/>
  <c r="S243" i="7" s="1"/>
  <c r="R242" i="7"/>
  <c r="S242" i="7" s="1"/>
  <c r="R241" i="7"/>
  <c r="S241" i="7" s="1"/>
  <c r="R240" i="7"/>
  <c r="S240" i="7" s="1"/>
  <c r="R239" i="7"/>
  <c r="S239" i="7" s="1"/>
  <c r="R238" i="7"/>
  <c r="S238" i="7" s="1"/>
  <c r="R237" i="7"/>
  <c r="S237" i="7" s="1"/>
  <c r="S236" i="7"/>
  <c r="R236" i="7"/>
  <c r="R235" i="7"/>
  <c r="S235" i="7" s="1"/>
  <c r="R234" i="7"/>
  <c r="S234" i="7" s="1"/>
  <c r="R233" i="7"/>
  <c r="S233" i="7" s="1"/>
  <c r="R232" i="7"/>
  <c r="S232" i="7" s="1"/>
  <c r="R231" i="7"/>
  <c r="S231" i="7" s="1"/>
  <c r="R230" i="7"/>
  <c r="S230" i="7" s="1"/>
  <c r="R229" i="7"/>
  <c r="S229" i="7" s="1"/>
  <c r="R228" i="7"/>
  <c r="S228" i="7" s="1"/>
  <c r="R227" i="7"/>
  <c r="S227" i="7" s="1"/>
  <c r="R226" i="7"/>
  <c r="S226" i="7" s="1"/>
  <c r="R225" i="7"/>
  <c r="S225" i="7" s="1"/>
  <c r="R224" i="7"/>
  <c r="S224" i="7" s="1"/>
  <c r="R223" i="7"/>
  <c r="S223" i="7" s="1"/>
  <c r="R222" i="7"/>
  <c r="S222" i="7" s="1"/>
  <c r="R221" i="7"/>
  <c r="S221" i="7" s="1"/>
  <c r="R220" i="7"/>
  <c r="S220" i="7" s="1"/>
  <c r="R219" i="7"/>
  <c r="S219" i="7" s="1"/>
  <c r="R218" i="7"/>
  <c r="S218" i="7" s="1"/>
  <c r="R217" i="7"/>
  <c r="S217" i="7" s="1"/>
  <c r="S216" i="7"/>
  <c r="R216" i="7"/>
  <c r="R215" i="7"/>
  <c r="S215" i="7" s="1"/>
  <c r="R214" i="7"/>
  <c r="S214" i="7" s="1"/>
  <c r="R213" i="7"/>
  <c r="S213" i="7" s="1"/>
  <c r="S212" i="7"/>
  <c r="R212" i="7"/>
  <c r="R211" i="7"/>
  <c r="S211" i="7" s="1"/>
  <c r="R210" i="7"/>
  <c r="S210" i="7" s="1"/>
  <c r="R209" i="7"/>
  <c r="S209" i="7" s="1"/>
  <c r="S208" i="7"/>
  <c r="R208" i="7"/>
  <c r="R207" i="7"/>
  <c r="S207" i="7" s="1"/>
  <c r="R206" i="7"/>
  <c r="S206" i="7" s="1"/>
  <c r="R205" i="7"/>
  <c r="S205" i="7" s="1"/>
  <c r="R204" i="7"/>
  <c r="S204" i="7" s="1"/>
  <c r="R203" i="7"/>
  <c r="S203" i="7" s="1"/>
  <c r="R202" i="7"/>
  <c r="S202" i="7" s="1"/>
  <c r="R201" i="7"/>
  <c r="S201" i="7" s="1"/>
  <c r="R200" i="7"/>
  <c r="S200" i="7" s="1"/>
  <c r="R199" i="7"/>
  <c r="S199" i="7" s="1"/>
  <c r="R198" i="7"/>
  <c r="S198" i="7" s="1"/>
  <c r="R197" i="7"/>
  <c r="S197" i="7" s="1"/>
  <c r="R196" i="7"/>
  <c r="S196" i="7" s="1"/>
  <c r="R195" i="7"/>
  <c r="S195" i="7" s="1"/>
  <c r="R194" i="7"/>
  <c r="S194" i="7" s="1"/>
  <c r="R193" i="7"/>
  <c r="S193" i="7" s="1"/>
  <c r="R192" i="7"/>
  <c r="S192" i="7" s="1"/>
  <c r="R191" i="7"/>
  <c r="S191" i="7" s="1"/>
  <c r="R190" i="7"/>
  <c r="S190" i="7" s="1"/>
  <c r="R189" i="7"/>
  <c r="S189" i="7" s="1"/>
  <c r="R188" i="7"/>
  <c r="S188" i="7" s="1"/>
  <c r="R187" i="7"/>
  <c r="S187" i="7" s="1"/>
  <c r="R186" i="7"/>
  <c r="S186" i="7" s="1"/>
  <c r="R185" i="7"/>
  <c r="S185" i="7" s="1"/>
  <c r="R184" i="7"/>
  <c r="S184" i="7" s="1"/>
  <c r="R183" i="7"/>
  <c r="S183" i="7" s="1"/>
  <c r="R182" i="7"/>
  <c r="S182" i="7" s="1"/>
  <c r="R181" i="7"/>
  <c r="S181" i="7" s="1"/>
  <c r="S180" i="7"/>
  <c r="R180" i="7"/>
  <c r="R179" i="7"/>
  <c r="S179" i="7" s="1"/>
  <c r="R178" i="7"/>
  <c r="S178" i="7" s="1"/>
  <c r="R177" i="7"/>
  <c r="S177" i="7" s="1"/>
  <c r="R176" i="7"/>
  <c r="S176" i="7" s="1"/>
  <c r="R175" i="7"/>
  <c r="S175" i="7" s="1"/>
  <c r="R174" i="7"/>
  <c r="S174" i="7" s="1"/>
  <c r="R173" i="7"/>
  <c r="S173" i="7" s="1"/>
  <c r="R172" i="7"/>
  <c r="S172" i="7" s="1"/>
  <c r="R171" i="7"/>
  <c r="S171" i="7" s="1"/>
  <c r="R170" i="7"/>
  <c r="S170" i="7" s="1"/>
  <c r="R169" i="7"/>
  <c r="S169" i="7" s="1"/>
  <c r="R168" i="7"/>
  <c r="S168" i="7" s="1"/>
  <c r="R167" i="7"/>
  <c r="S167" i="7" s="1"/>
  <c r="R166" i="7"/>
  <c r="S166" i="7" s="1"/>
  <c r="R165" i="7"/>
  <c r="S165" i="7" s="1"/>
  <c r="R164" i="7"/>
  <c r="S164" i="7" s="1"/>
  <c r="R163" i="7"/>
  <c r="S163" i="7" s="1"/>
  <c r="R162" i="7"/>
  <c r="S162" i="7" s="1"/>
  <c r="R161" i="7"/>
  <c r="S161" i="7" s="1"/>
  <c r="R160" i="7"/>
  <c r="S160" i="7" s="1"/>
  <c r="R159" i="7"/>
  <c r="S159" i="7" s="1"/>
  <c r="R158" i="7"/>
  <c r="S158" i="7" s="1"/>
  <c r="R157" i="7"/>
  <c r="S157" i="7" s="1"/>
  <c r="R156" i="7"/>
  <c r="S156" i="7" s="1"/>
  <c r="R155" i="7"/>
  <c r="S155" i="7" s="1"/>
  <c r="R154" i="7"/>
  <c r="S154" i="7" s="1"/>
  <c r="R153" i="7"/>
  <c r="S153" i="7" s="1"/>
  <c r="R152" i="7"/>
  <c r="S152" i="7" s="1"/>
  <c r="R151" i="7"/>
  <c r="S151" i="7" s="1"/>
  <c r="R150" i="7"/>
  <c r="S150" i="7" s="1"/>
  <c r="R149" i="7"/>
  <c r="S149" i="7" s="1"/>
  <c r="R148" i="7"/>
  <c r="S148" i="7" s="1"/>
  <c r="R147" i="7"/>
  <c r="S147" i="7" s="1"/>
  <c r="R146" i="7"/>
  <c r="S146" i="7" s="1"/>
  <c r="R145" i="7"/>
  <c r="S145" i="7" s="1"/>
  <c r="S144" i="7"/>
  <c r="R144" i="7"/>
  <c r="R143" i="7"/>
  <c r="S143" i="7" s="1"/>
  <c r="R142" i="7"/>
  <c r="S142" i="7" s="1"/>
  <c r="R141" i="7"/>
  <c r="S141" i="7" s="1"/>
  <c r="R140" i="7"/>
  <c r="S140" i="7" s="1"/>
  <c r="R139" i="7"/>
  <c r="S139" i="7" s="1"/>
  <c r="R138" i="7"/>
  <c r="S138" i="7" s="1"/>
  <c r="R137" i="7"/>
  <c r="S137" i="7" s="1"/>
  <c r="R136" i="7"/>
  <c r="S136" i="7" s="1"/>
  <c r="R135" i="7"/>
  <c r="S135" i="7" s="1"/>
  <c r="R134" i="7"/>
  <c r="S134" i="7" s="1"/>
  <c r="R133" i="7"/>
  <c r="S133" i="7" s="1"/>
  <c r="R132" i="7"/>
  <c r="S132" i="7" s="1"/>
  <c r="R131" i="7"/>
  <c r="S131" i="7" s="1"/>
  <c r="R130" i="7"/>
  <c r="S130" i="7" s="1"/>
  <c r="R129" i="7"/>
  <c r="S129" i="7" s="1"/>
  <c r="R128" i="7"/>
  <c r="S128" i="7" s="1"/>
  <c r="R127" i="7"/>
  <c r="S127" i="7" s="1"/>
  <c r="R126" i="7"/>
  <c r="S126" i="7" s="1"/>
  <c r="R125" i="7"/>
  <c r="S125" i="7" s="1"/>
  <c r="P113" i="7"/>
  <c r="R113" i="7" s="1"/>
  <c r="S113" i="7" s="1"/>
  <c r="R112" i="7"/>
  <c r="S112" i="7" s="1"/>
  <c r="R111" i="7"/>
  <c r="S111" i="7" s="1"/>
  <c r="R110" i="7"/>
  <c r="S110" i="7" s="1"/>
  <c r="R109" i="7"/>
  <c r="S109" i="7" s="1"/>
  <c r="P97" i="7"/>
  <c r="P98" i="7" s="1"/>
  <c r="R96" i="7"/>
  <c r="S96" i="7" s="1"/>
  <c r="R95" i="7"/>
  <c r="S95" i="7" s="1"/>
  <c r="R94" i="7"/>
  <c r="S94" i="7" s="1"/>
  <c r="R93" i="7"/>
  <c r="S93" i="7" s="1"/>
  <c r="S92" i="7"/>
  <c r="R92" i="7"/>
  <c r="R91" i="7"/>
  <c r="S91" i="7" s="1"/>
  <c r="R90" i="7"/>
  <c r="S90" i="7" s="1"/>
  <c r="R89" i="7"/>
  <c r="S89" i="7" s="1"/>
  <c r="R88" i="7"/>
  <c r="S88" i="7" s="1"/>
  <c r="R87" i="7"/>
  <c r="S87" i="7" s="1"/>
  <c r="R86" i="7"/>
  <c r="S86" i="7" s="1"/>
  <c r="R85" i="7"/>
  <c r="S85" i="7" s="1"/>
  <c r="R84" i="7"/>
  <c r="S84" i="7" s="1"/>
  <c r="R83" i="7"/>
  <c r="S83" i="7" s="1"/>
  <c r="R82" i="7"/>
  <c r="S82" i="7" s="1"/>
  <c r="R81" i="7"/>
  <c r="S81" i="7" s="1"/>
  <c r="P71" i="7"/>
  <c r="P72" i="7" s="1"/>
  <c r="R70" i="7"/>
  <c r="S70" i="7" s="1"/>
  <c r="R69" i="7"/>
  <c r="S69" i="7" s="1"/>
  <c r="R68" i="7"/>
  <c r="S68" i="7" s="1"/>
  <c r="R67" i="7"/>
  <c r="S67" i="7" s="1"/>
  <c r="R66" i="7"/>
  <c r="S66" i="7" s="1"/>
  <c r="R65" i="7"/>
  <c r="S65" i="7" s="1"/>
  <c r="R64" i="7"/>
  <c r="S64" i="7" s="1"/>
  <c r="R63" i="7"/>
  <c r="S63" i="7" s="1"/>
  <c r="R62" i="7"/>
  <c r="S62" i="7" s="1"/>
  <c r="R61" i="7"/>
  <c r="S61" i="7" s="1"/>
  <c r="R60" i="7"/>
  <c r="S60" i="7" s="1"/>
  <c r="R59" i="7"/>
  <c r="S59" i="7" s="1"/>
  <c r="R58" i="7"/>
  <c r="S58" i="7" s="1"/>
  <c r="R57" i="7"/>
  <c r="S57" i="7" s="1"/>
  <c r="R56" i="7"/>
  <c r="S56" i="7" s="1"/>
  <c r="R55" i="7"/>
  <c r="S55" i="7" s="1"/>
  <c r="R54" i="7"/>
  <c r="S54" i="7" s="1"/>
  <c r="R53" i="7"/>
  <c r="S53" i="7" s="1"/>
  <c r="R52" i="7"/>
  <c r="S52" i="7" s="1"/>
  <c r="R51" i="7"/>
  <c r="S51" i="7" s="1"/>
  <c r="R50" i="7"/>
  <c r="S50" i="7" s="1"/>
  <c r="R49" i="7"/>
  <c r="S49" i="7" s="1"/>
  <c r="R48" i="7"/>
  <c r="S48" i="7" s="1"/>
  <c r="R47" i="7"/>
  <c r="S47" i="7" s="1"/>
  <c r="R46" i="7"/>
  <c r="S46" i="7" s="1"/>
  <c r="R45" i="7"/>
  <c r="S45" i="7" s="1"/>
  <c r="R44" i="7"/>
  <c r="S44" i="7" s="1"/>
  <c r="R43" i="7"/>
  <c r="S43" i="7" s="1"/>
  <c r="R42" i="7"/>
  <c r="S42" i="7" s="1"/>
  <c r="R41" i="7"/>
  <c r="S41" i="7" s="1"/>
  <c r="R40" i="7"/>
  <c r="S40" i="7" s="1"/>
  <c r="R39" i="7"/>
  <c r="S39" i="7" s="1"/>
  <c r="R38" i="7"/>
  <c r="S38" i="7" s="1"/>
  <c r="R37" i="7"/>
  <c r="S37" i="7" s="1"/>
  <c r="R36" i="7"/>
  <c r="S36" i="7" s="1"/>
  <c r="R35" i="7"/>
  <c r="S35" i="7" s="1"/>
  <c r="R34" i="7"/>
  <c r="S34" i="7" s="1"/>
  <c r="R33" i="7"/>
  <c r="S33" i="7" s="1"/>
  <c r="R32" i="7"/>
  <c r="S32" i="7" s="1"/>
  <c r="R31" i="7"/>
  <c r="S31" i="7" s="1"/>
  <c r="R30" i="7"/>
  <c r="S30" i="7" s="1"/>
  <c r="R29" i="7"/>
  <c r="S29" i="7" s="1"/>
  <c r="R28" i="7"/>
  <c r="S28" i="7" s="1"/>
  <c r="R27" i="7"/>
  <c r="S27" i="7" s="1"/>
  <c r="R26" i="7"/>
  <c r="S26" i="7" s="1"/>
  <c r="R25" i="7"/>
  <c r="S25" i="7" s="1"/>
  <c r="R24" i="7"/>
  <c r="S24" i="7" s="1"/>
  <c r="R23" i="7"/>
  <c r="S23" i="7" s="1"/>
  <c r="R22" i="7"/>
  <c r="S22" i="7" s="1"/>
  <c r="R21" i="7"/>
  <c r="S21" i="7" s="1"/>
  <c r="R20" i="7"/>
  <c r="S20" i="7" s="1"/>
  <c r="S19" i="7"/>
  <c r="R19" i="7"/>
  <c r="R18" i="7"/>
  <c r="S18" i="7" s="1"/>
  <c r="Q18" i="7"/>
  <c r="Q19" i="7" s="1"/>
  <c r="Q20" i="7" s="1"/>
  <c r="Q21" i="7" s="1"/>
  <c r="Q22" i="7" s="1"/>
  <c r="Q23" i="7" s="1"/>
  <c r="Q24" i="7" s="1"/>
  <c r="Q25" i="7" s="1"/>
  <c r="Q26" i="7" s="1"/>
  <c r="R17" i="7"/>
  <c r="S17" i="7" s="1"/>
  <c r="S16" i="7"/>
  <c r="R16" i="7"/>
  <c r="R224" i="5"/>
  <c r="S224" i="5" s="1"/>
  <c r="R223" i="5"/>
  <c r="S223" i="5" s="1"/>
  <c r="R222" i="5"/>
  <c r="S222" i="5" s="1"/>
  <c r="R221" i="5"/>
  <c r="S221" i="5" s="1"/>
  <c r="R220" i="5"/>
  <c r="S220" i="5" s="1"/>
  <c r="R219" i="5"/>
  <c r="S219" i="5" s="1"/>
  <c r="R218" i="5"/>
  <c r="S218" i="5" s="1"/>
  <c r="S217" i="5"/>
  <c r="R217" i="5"/>
  <c r="R216" i="5"/>
  <c r="S216" i="5" s="1"/>
  <c r="R215" i="5"/>
  <c r="S215" i="5" s="1"/>
  <c r="R214" i="5"/>
  <c r="S214" i="5" s="1"/>
  <c r="S213" i="5"/>
  <c r="R213" i="5"/>
  <c r="R212" i="5"/>
  <c r="S212" i="5" s="1"/>
  <c r="R211" i="5"/>
  <c r="S211" i="5" s="1"/>
  <c r="R210" i="5"/>
  <c r="S210" i="5" s="1"/>
  <c r="S209" i="5"/>
  <c r="R209" i="5"/>
  <c r="R208" i="5"/>
  <c r="S208" i="5" s="1"/>
  <c r="R207" i="5"/>
  <c r="S207" i="5" s="1"/>
  <c r="R206" i="5"/>
  <c r="S206" i="5" s="1"/>
  <c r="R205" i="5"/>
  <c r="S205" i="5" s="1"/>
  <c r="R204" i="5"/>
  <c r="S204" i="5" s="1"/>
  <c r="R203" i="5"/>
  <c r="S203" i="5" s="1"/>
  <c r="R202" i="5"/>
  <c r="S202" i="5" s="1"/>
  <c r="R201" i="5"/>
  <c r="S201" i="5" s="1"/>
  <c r="R200" i="5"/>
  <c r="S200" i="5" s="1"/>
  <c r="R199" i="5"/>
  <c r="S199" i="5" s="1"/>
  <c r="R198" i="5"/>
  <c r="S198" i="5" s="1"/>
  <c r="S197" i="5"/>
  <c r="R197" i="5"/>
  <c r="R196" i="5"/>
  <c r="S196" i="5" s="1"/>
  <c r="R195" i="5"/>
  <c r="S195" i="5" s="1"/>
  <c r="R194" i="5"/>
  <c r="S194" i="5" s="1"/>
  <c r="R193" i="5"/>
  <c r="S193" i="5" s="1"/>
  <c r="R192" i="5"/>
  <c r="S192" i="5" s="1"/>
  <c r="R191" i="5"/>
  <c r="S191" i="5" s="1"/>
  <c r="R190" i="5"/>
  <c r="S190" i="5" s="1"/>
  <c r="R189" i="5"/>
  <c r="S189" i="5" s="1"/>
  <c r="R188" i="5"/>
  <c r="S188" i="5" s="1"/>
  <c r="R187" i="5"/>
  <c r="S187" i="5" s="1"/>
  <c r="R186" i="5"/>
  <c r="S186" i="5" s="1"/>
  <c r="S185" i="5"/>
  <c r="R185" i="5"/>
  <c r="R184" i="5"/>
  <c r="S184" i="5" s="1"/>
  <c r="R183" i="5"/>
  <c r="S183" i="5" s="1"/>
  <c r="R182" i="5"/>
  <c r="S182" i="5" s="1"/>
  <c r="S181" i="5"/>
  <c r="R181" i="5"/>
  <c r="R180" i="5"/>
  <c r="S180" i="5" s="1"/>
  <c r="R179" i="5"/>
  <c r="S179" i="5" s="1"/>
  <c r="R178" i="5"/>
  <c r="S178" i="5" s="1"/>
  <c r="S177" i="5"/>
  <c r="R177" i="5"/>
  <c r="R176" i="5"/>
  <c r="S176" i="5" s="1"/>
  <c r="R175" i="5"/>
  <c r="S175" i="5" s="1"/>
  <c r="R174" i="5"/>
  <c r="S174" i="5" s="1"/>
  <c r="R173" i="5"/>
  <c r="S173" i="5" s="1"/>
  <c r="R172" i="5"/>
  <c r="S172" i="5" s="1"/>
  <c r="R171" i="5"/>
  <c r="S171" i="5" s="1"/>
  <c r="R170" i="5"/>
  <c r="S170" i="5" s="1"/>
  <c r="R169" i="5"/>
  <c r="S169" i="5" s="1"/>
  <c r="R168" i="5"/>
  <c r="S168" i="5" s="1"/>
  <c r="R167" i="5"/>
  <c r="S167" i="5" s="1"/>
  <c r="R166" i="5"/>
  <c r="S166" i="5" s="1"/>
  <c r="R165" i="5"/>
  <c r="S165" i="5" s="1"/>
  <c r="R164" i="5"/>
  <c r="S164" i="5" s="1"/>
  <c r="R163" i="5"/>
  <c r="S163" i="5" s="1"/>
  <c r="R162" i="5"/>
  <c r="S162" i="5" s="1"/>
  <c r="R161" i="5"/>
  <c r="S161" i="5" s="1"/>
  <c r="R160" i="5"/>
  <c r="S160" i="5" s="1"/>
  <c r="R159" i="5"/>
  <c r="S159" i="5" s="1"/>
  <c r="R158" i="5"/>
  <c r="S158" i="5" s="1"/>
  <c r="R157" i="5"/>
  <c r="S157" i="5" s="1"/>
  <c r="R156" i="5"/>
  <c r="S156" i="5" s="1"/>
  <c r="R155" i="5"/>
  <c r="S155" i="5" s="1"/>
  <c r="R154" i="5"/>
  <c r="S154" i="5" s="1"/>
  <c r="S153" i="5"/>
  <c r="R153" i="5"/>
  <c r="R152" i="5"/>
  <c r="S152" i="5" s="1"/>
  <c r="R151" i="5"/>
  <c r="S151" i="5" s="1"/>
  <c r="R150" i="5"/>
  <c r="S150" i="5" s="1"/>
  <c r="S149" i="5"/>
  <c r="R149" i="5"/>
  <c r="R148" i="5"/>
  <c r="S148" i="5" s="1"/>
  <c r="R147" i="5"/>
  <c r="S147" i="5" s="1"/>
  <c r="R146" i="5"/>
  <c r="S146" i="5" s="1"/>
  <c r="S145" i="5"/>
  <c r="R145" i="5"/>
  <c r="R144" i="5"/>
  <c r="S144" i="5" s="1"/>
  <c r="R143" i="5"/>
  <c r="S143" i="5" s="1"/>
  <c r="R142" i="5"/>
  <c r="S142" i="5" s="1"/>
  <c r="R141" i="5"/>
  <c r="S141" i="5" s="1"/>
  <c r="R140" i="5"/>
  <c r="S140" i="5" s="1"/>
  <c r="R139" i="5"/>
  <c r="S139" i="5" s="1"/>
  <c r="R138" i="5"/>
  <c r="S138" i="5" s="1"/>
  <c r="R137" i="5"/>
  <c r="S137" i="5" s="1"/>
  <c r="R136" i="5"/>
  <c r="S136" i="5" s="1"/>
  <c r="R135" i="5"/>
  <c r="S135" i="5" s="1"/>
  <c r="R134" i="5"/>
  <c r="S134" i="5" s="1"/>
  <c r="R133" i="5"/>
  <c r="S133" i="5" s="1"/>
  <c r="R132" i="5"/>
  <c r="S132" i="5" s="1"/>
  <c r="R131" i="5"/>
  <c r="S131" i="5" s="1"/>
  <c r="R130" i="5"/>
  <c r="S130" i="5" s="1"/>
  <c r="R129" i="5"/>
  <c r="S129" i="5" s="1"/>
  <c r="R128" i="5"/>
  <c r="S128" i="5" s="1"/>
  <c r="R127" i="5"/>
  <c r="S127" i="5" s="1"/>
  <c r="R126" i="5"/>
  <c r="S126" i="5" s="1"/>
  <c r="R125" i="5"/>
  <c r="S125" i="5" s="1"/>
  <c r="R124" i="5"/>
  <c r="S124" i="5" s="1"/>
  <c r="R123" i="5"/>
  <c r="S123" i="5" s="1"/>
  <c r="R122" i="5"/>
  <c r="S122" i="5" s="1"/>
  <c r="S121" i="5"/>
  <c r="R121" i="5"/>
  <c r="R120" i="5"/>
  <c r="S120" i="5" s="1"/>
  <c r="R119" i="5"/>
  <c r="S119" i="5" s="1"/>
  <c r="R118" i="5"/>
  <c r="S118" i="5" s="1"/>
  <c r="S117" i="5"/>
  <c r="R117" i="5"/>
  <c r="R116" i="5"/>
  <c r="S116" i="5" s="1"/>
  <c r="R115" i="5"/>
  <c r="S115" i="5" s="1"/>
  <c r="R114" i="5"/>
  <c r="S114" i="5" s="1"/>
  <c r="S113" i="5"/>
  <c r="R113" i="5"/>
  <c r="R112" i="5"/>
  <c r="S112" i="5" s="1"/>
  <c r="R111" i="5"/>
  <c r="S111" i="5" s="1"/>
  <c r="R110" i="5"/>
  <c r="S110" i="5" s="1"/>
  <c r="R109" i="5"/>
  <c r="S109" i="5" s="1"/>
  <c r="R108" i="5"/>
  <c r="S108" i="5" s="1"/>
  <c r="R107" i="5"/>
  <c r="S107" i="5" s="1"/>
  <c r="R106" i="5"/>
  <c r="S106" i="5" s="1"/>
  <c r="R105" i="5"/>
  <c r="S105" i="5" s="1"/>
  <c r="R104" i="5"/>
  <c r="S104" i="5" s="1"/>
  <c r="R103" i="5"/>
  <c r="S103" i="5" s="1"/>
  <c r="R102" i="5"/>
  <c r="S102" i="5" s="1"/>
  <c r="R101" i="5"/>
  <c r="S101" i="5" s="1"/>
  <c r="R100" i="5"/>
  <c r="S100" i="5" s="1"/>
  <c r="R99" i="5"/>
  <c r="S99" i="5" s="1"/>
  <c r="R98" i="5"/>
  <c r="S98" i="5" s="1"/>
  <c r="R97" i="5"/>
  <c r="S97" i="5" s="1"/>
  <c r="R96" i="5"/>
  <c r="S96" i="5" s="1"/>
  <c r="R95" i="5"/>
  <c r="S95" i="5" s="1"/>
  <c r="R94" i="5"/>
  <c r="S94" i="5" s="1"/>
  <c r="R93" i="5"/>
  <c r="S93" i="5" s="1"/>
  <c r="R92" i="5"/>
  <c r="S92" i="5" s="1"/>
  <c r="R91" i="5"/>
  <c r="S91" i="5" s="1"/>
  <c r="R90" i="5"/>
  <c r="S90" i="5" s="1"/>
  <c r="S89" i="5"/>
  <c r="R89" i="5"/>
  <c r="R88" i="5"/>
  <c r="S88" i="5" s="1"/>
  <c r="R87" i="5"/>
  <c r="S87" i="5" s="1"/>
  <c r="R86" i="5"/>
  <c r="S86" i="5" s="1"/>
  <c r="S85" i="5"/>
  <c r="R85" i="5"/>
  <c r="R84" i="5"/>
  <c r="S84" i="5" s="1"/>
  <c r="R83" i="5"/>
  <c r="S83" i="5" s="1"/>
  <c r="R82" i="5"/>
  <c r="S82" i="5" s="1"/>
  <c r="S81" i="5"/>
  <c r="R81" i="5"/>
  <c r="R80" i="5"/>
  <c r="S80" i="5" s="1"/>
  <c r="R79" i="5"/>
  <c r="S79" i="5" s="1"/>
  <c r="R78" i="5"/>
  <c r="S78" i="5" s="1"/>
  <c r="R77" i="5"/>
  <c r="S77" i="5" s="1"/>
  <c r="R76" i="5"/>
  <c r="S76" i="5" s="1"/>
  <c r="R75" i="5"/>
  <c r="S75" i="5" s="1"/>
  <c r="R74" i="5"/>
  <c r="S74" i="5" s="1"/>
  <c r="R73" i="5"/>
  <c r="S73" i="5" s="1"/>
  <c r="R72" i="5"/>
  <c r="S72" i="5" s="1"/>
  <c r="R71" i="5"/>
  <c r="S71" i="5" s="1"/>
  <c r="R70" i="5"/>
  <c r="S70" i="5" s="1"/>
  <c r="R69" i="5"/>
  <c r="S69" i="5" s="1"/>
  <c r="R68" i="5"/>
  <c r="S68" i="5" s="1"/>
  <c r="R67" i="5"/>
  <c r="S67" i="5" s="1"/>
  <c r="R66" i="5"/>
  <c r="S66" i="5" s="1"/>
  <c r="R65" i="5"/>
  <c r="S65" i="5" s="1"/>
  <c r="R64" i="5"/>
  <c r="S64" i="5" s="1"/>
  <c r="R63" i="5"/>
  <c r="S63" i="5" s="1"/>
  <c r="R62" i="5"/>
  <c r="S62" i="5" s="1"/>
  <c r="R61" i="5"/>
  <c r="S61" i="5" s="1"/>
  <c r="R60" i="5"/>
  <c r="S60" i="5" s="1"/>
  <c r="R59" i="5"/>
  <c r="S59" i="5" s="1"/>
  <c r="R58" i="5"/>
  <c r="S58" i="5" s="1"/>
  <c r="S57" i="5"/>
  <c r="R57" i="5"/>
  <c r="R56" i="5"/>
  <c r="S56" i="5" s="1"/>
  <c r="R55" i="5"/>
  <c r="S55" i="5" s="1"/>
  <c r="R54" i="5"/>
  <c r="S54" i="5" s="1"/>
  <c r="S53" i="5"/>
  <c r="R53" i="5"/>
  <c r="R52" i="5"/>
  <c r="S52" i="5" s="1"/>
  <c r="R51" i="5"/>
  <c r="S51" i="5" s="1"/>
  <c r="R50" i="5"/>
  <c r="S50" i="5" s="1"/>
  <c r="S49" i="5"/>
  <c r="R49" i="5"/>
  <c r="R48" i="5"/>
  <c r="S48" i="5" s="1"/>
  <c r="R47" i="5"/>
  <c r="S47" i="5" s="1"/>
  <c r="R46" i="5"/>
  <c r="S46" i="5" s="1"/>
  <c r="R45" i="5"/>
  <c r="S45" i="5" s="1"/>
  <c r="R44" i="5"/>
  <c r="S44" i="5" s="1"/>
  <c r="R43" i="5"/>
  <c r="S43" i="5" s="1"/>
  <c r="R42" i="5"/>
  <c r="S42" i="5" s="1"/>
  <c r="R41" i="5"/>
  <c r="S41" i="5" s="1"/>
  <c r="R40" i="5"/>
  <c r="S40" i="5" s="1"/>
  <c r="R39" i="5"/>
  <c r="S39" i="5" s="1"/>
  <c r="R38" i="5"/>
  <c r="S38" i="5" s="1"/>
  <c r="R37" i="5"/>
  <c r="S37" i="5" s="1"/>
  <c r="R36" i="5"/>
  <c r="S36" i="5" s="1"/>
  <c r="R35" i="5"/>
  <c r="S35" i="5" s="1"/>
  <c r="R34" i="5"/>
  <c r="S34" i="5" s="1"/>
  <c r="R33" i="5"/>
  <c r="S33" i="5" s="1"/>
  <c r="R32" i="5"/>
  <c r="S32" i="5" s="1"/>
  <c r="R31" i="5"/>
  <c r="S31" i="5" s="1"/>
  <c r="R30" i="5"/>
  <c r="S30" i="5" s="1"/>
  <c r="R29" i="5"/>
  <c r="S29" i="5" s="1"/>
  <c r="R28" i="5"/>
  <c r="S28" i="5" s="1"/>
  <c r="R27" i="5"/>
  <c r="S27" i="5" s="1"/>
  <c r="R26" i="5"/>
  <c r="S26" i="5" s="1"/>
  <c r="S25" i="5"/>
  <c r="R25" i="5"/>
  <c r="R24" i="5"/>
  <c r="S24" i="5" s="1"/>
  <c r="R23" i="5"/>
  <c r="S23" i="5" s="1"/>
  <c r="R22" i="5"/>
  <c r="S22" i="5" s="1"/>
  <c r="S21" i="5"/>
  <c r="R21" i="5"/>
  <c r="R20" i="5"/>
  <c r="S20" i="5" s="1"/>
  <c r="R19" i="5"/>
  <c r="S19" i="5" s="1"/>
  <c r="R18" i="5"/>
  <c r="S18" i="5" s="1"/>
  <c r="S17" i="5"/>
  <c r="R17" i="5"/>
  <c r="R16" i="5"/>
  <c r="S16" i="5" s="1"/>
  <c r="C28" i="16" l="1"/>
  <c r="P114" i="7"/>
  <c r="P115" i="7" s="1"/>
  <c r="P116" i="7" s="1"/>
  <c r="P99" i="7"/>
  <c r="R98" i="7"/>
  <c r="S98" i="7" s="1"/>
  <c r="P73" i="7"/>
  <c r="R72" i="7"/>
  <c r="S72" i="7" s="1"/>
  <c r="R97" i="7"/>
  <c r="S97" i="7" s="1"/>
  <c r="R71" i="7"/>
  <c r="S71" i="7" s="1"/>
  <c r="R234" i="1"/>
  <c r="S234" i="1" s="1"/>
  <c r="R233" i="1"/>
  <c r="S233" i="1" s="1"/>
  <c r="R232" i="1"/>
  <c r="S232" i="1" s="1"/>
  <c r="R231" i="1"/>
  <c r="S231" i="1" s="1"/>
  <c r="R230" i="1"/>
  <c r="S230" i="1" s="1"/>
  <c r="S229" i="1"/>
  <c r="R229" i="1"/>
  <c r="R228" i="1"/>
  <c r="S228" i="1" s="1"/>
  <c r="S227" i="1"/>
  <c r="R227" i="1"/>
  <c r="S226" i="1"/>
  <c r="R226" i="1"/>
  <c r="R225" i="1"/>
  <c r="S225" i="1" s="1"/>
  <c r="R224" i="1"/>
  <c r="S224" i="1" s="1"/>
  <c r="S223" i="1"/>
  <c r="R223" i="1"/>
  <c r="R222" i="1"/>
  <c r="S222" i="1" s="1"/>
  <c r="R221" i="1"/>
  <c r="S221" i="1" s="1"/>
  <c r="R220" i="1"/>
  <c r="S220" i="1" s="1"/>
  <c r="R219" i="1"/>
  <c r="S219" i="1" s="1"/>
  <c r="S218" i="1"/>
  <c r="R218" i="1"/>
  <c r="S217" i="1"/>
  <c r="R217" i="1"/>
  <c r="R216" i="1"/>
  <c r="S216" i="1" s="1"/>
  <c r="S215" i="1"/>
  <c r="R215" i="1"/>
  <c r="S214" i="1"/>
  <c r="R214" i="1"/>
  <c r="R213" i="1"/>
  <c r="S213" i="1" s="1"/>
  <c r="R212" i="1"/>
  <c r="S212" i="1" s="1"/>
  <c r="R211" i="1"/>
  <c r="S211" i="1" s="1"/>
  <c r="R210" i="1"/>
  <c r="S210" i="1" s="1"/>
  <c r="S209" i="1"/>
  <c r="R209" i="1"/>
  <c r="R208" i="1"/>
  <c r="S208" i="1" s="1"/>
  <c r="R207" i="1"/>
  <c r="S207" i="1" s="1"/>
  <c r="S206" i="1"/>
  <c r="R206" i="1"/>
  <c r="S205" i="1"/>
  <c r="R205" i="1"/>
  <c r="R204" i="1"/>
  <c r="S204" i="1" s="1"/>
  <c r="S203" i="1"/>
  <c r="R203" i="1"/>
  <c r="R202" i="1"/>
  <c r="S202" i="1" s="1"/>
  <c r="R201" i="1"/>
  <c r="S201" i="1" s="1"/>
  <c r="R200" i="1"/>
  <c r="S200" i="1" s="1"/>
  <c r="R199" i="1"/>
  <c r="S199" i="1" s="1"/>
  <c r="R198" i="1"/>
  <c r="S198" i="1" s="1"/>
  <c r="S197" i="1"/>
  <c r="R197" i="1"/>
  <c r="R196" i="1"/>
  <c r="S196" i="1" s="1"/>
  <c r="S195" i="1"/>
  <c r="R195" i="1"/>
  <c r="S194" i="1"/>
  <c r="R194" i="1"/>
  <c r="R193" i="1"/>
  <c r="S193" i="1" s="1"/>
  <c r="R192" i="1"/>
  <c r="S192" i="1" s="1"/>
  <c r="S191" i="1"/>
  <c r="R191" i="1"/>
  <c r="R190" i="1"/>
  <c r="S190" i="1" s="1"/>
  <c r="R189" i="1"/>
  <c r="S189" i="1" s="1"/>
  <c r="R188" i="1"/>
  <c r="S188" i="1" s="1"/>
  <c r="R187" i="1"/>
  <c r="S187" i="1" s="1"/>
  <c r="S186" i="1"/>
  <c r="R186" i="1"/>
  <c r="S185" i="1"/>
  <c r="R185" i="1"/>
  <c r="R184" i="1"/>
  <c r="S184" i="1" s="1"/>
  <c r="S183" i="1"/>
  <c r="R183" i="1"/>
  <c r="S182" i="1"/>
  <c r="R182" i="1"/>
  <c r="R181" i="1"/>
  <c r="S181" i="1" s="1"/>
  <c r="R180" i="1"/>
  <c r="S180" i="1" s="1"/>
  <c r="R179" i="1"/>
  <c r="S179" i="1" s="1"/>
  <c r="R178" i="1"/>
  <c r="S178" i="1" s="1"/>
  <c r="S177" i="1"/>
  <c r="R177" i="1"/>
  <c r="R176" i="1"/>
  <c r="S176" i="1" s="1"/>
  <c r="R175" i="1"/>
  <c r="S175" i="1" s="1"/>
  <c r="S174" i="1"/>
  <c r="R174" i="1"/>
  <c r="S173" i="1"/>
  <c r="R173" i="1"/>
  <c r="R172" i="1"/>
  <c r="S172" i="1" s="1"/>
  <c r="S171" i="1"/>
  <c r="R171" i="1"/>
  <c r="R170" i="1"/>
  <c r="S170" i="1" s="1"/>
  <c r="R169" i="1"/>
  <c r="S169" i="1" s="1"/>
  <c r="R168" i="1"/>
  <c r="S168" i="1" s="1"/>
  <c r="R167" i="1"/>
  <c r="S167" i="1" s="1"/>
  <c r="R166" i="1"/>
  <c r="S166" i="1" s="1"/>
  <c r="S165" i="1"/>
  <c r="R165" i="1"/>
  <c r="R164" i="1"/>
  <c r="S164" i="1" s="1"/>
  <c r="S163" i="1"/>
  <c r="R163" i="1"/>
  <c r="S162" i="1"/>
  <c r="R162" i="1"/>
  <c r="R161" i="1"/>
  <c r="S161" i="1" s="1"/>
  <c r="R160" i="1"/>
  <c r="S160" i="1" s="1"/>
  <c r="S159" i="1"/>
  <c r="R159" i="1"/>
  <c r="R158" i="1"/>
  <c r="S158" i="1" s="1"/>
  <c r="R157" i="1"/>
  <c r="S157" i="1" s="1"/>
  <c r="R156" i="1"/>
  <c r="S156" i="1" s="1"/>
  <c r="R155" i="1"/>
  <c r="S155" i="1" s="1"/>
  <c r="S154" i="1"/>
  <c r="R154" i="1"/>
  <c r="S153" i="1"/>
  <c r="R153" i="1"/>
  <c r="R152" i="1"/>
  <c r="S152" i="1" s="1"/>
  <c r="S151" i="1"/>
  <c r="R151" i="1"/>
  <c r="S150" i="1"/>
  <c r="R150" i="1"/>
  <c r="R149" i="1"/>
  <c r="S149" i="1" s="1"/>
  <c r="R148" i="1"/>
  <c r="S148" i="1" s="1"/>
  <c r="R147" i="1"/>
  <c r="S147" i="1" s="1"/>
  <c r="R146" i="1"/>
  <c r="S146" i="1" s="1"/>
  <c r="S145" i="1"/>
  <c r="R145" i="1"/>
  <c r="R144" i="1"/>
  <c r="S144" i="1" s="1"/>
  <c r="R143" i="1"/>
  <c r="S143" i="1" s="1"/>
  <c r="S142" i="1"/>
  <c r="R142" i="1"/>
  <c r="S141" i="1"/>
  <c r="R141" i="1"/>
  <c r="R140" i="1"/>
  <c r="S140" i="1" s="1"/>
  <c r="S139" i="1"/>
  <c r="R139" i="1"/>
  <c r="R138" i="1"/>
  <c r="S138" i="1" s="1"/>
  <c r="R137" i="1"/>
  <c r="S137" i="1" s="1"/>
  <c r="R136" i="1"/>
  <c r="S136" i="1" s="1"/>
  <c r="R135" i="1"/>
  <c r="S135" i="1" s="1"/>
  <c r="R134" i="1"/>
  <c r="S134" i="1" s="1"/>
  <c r="S133" i="1"/>
  <c r="R133" i="1"/>
  <c r="R132" i="1"/>
  <c r="S132" i="1" s="1"/>
  <c r="S131" i="1"/>
  <c r="R131" i="1"/>
  <c r="S130" i="1"/>
  <c r="R130" i="1"/>
  <c r="R129" i="1"/>
  <c r="S129" i="1" s="1"/>
  <c r="R128" i="1"/>
  <c r="S128" i="1" s="1"/>
  <c r="S127" i="1"/>
  <c r="R127" i="1"/>
  <c r="R126" i="1"/>
  <c r="S126" i="1" s="1"/>
  <c r="R125" i="1"/>
  <c r="S125" i="1" s="1"/>
  <c r="R124" i="1"/>
  <c r="S124" i="1" s="1"/>
  <c r="R123" i="1"/>
  <c r="S123" i="1" s="1"/>
  <c r="S122" i="1"/>
  <c r="R122" i="1"/>
  <c r="S121" i="1"/>
  <c r="R121" i="1"/>
  <c r="R120" i="1"/>
  <c r="S120" i="1" s="1"/>
  <c r="S119" i="1"/>
  <c r="R119" i="1"/>
  <c r="S118" i="1"/>
  <c r="R118" i="1"/>
  <c r="R117" i="1"/>
  <c r="S117" i="1" s="1"/>
  <c r="R116" i="1"/>
  <c r="S116" i="1" s="1"/>
  <c r="R115" i="1"/>
  <c r="S115" i="1" s="1"/>
  <c r="R114" i="1"/>
  <c r="S114" i="1" s="1"/>
  <c r="S113" i="1"/>
  <c r="R113" i="1"/>
  <c r="R112" i="1"/>
  <c r="S112" i="1" s="1"/>
  <c r="R111" i="1"/>
  <c r="S111" i="1" s="1"/>
  <c r="S110" i="1"/>
  <c r="R110" i="1"/>
  <c r="S109" i="1"/>
  <c r="R109" i="1"/>
  <c r="R108" i="1"/>
  <c r="S108" i="1" s="1"/>
  <c r="S107" i="1"/>
  <c r="R107" i="1"/>
  <c r="R106" i="1"/>
  <c r="S106" i="1" s="1"/>
  <c r="R105" i="1"/>
  <c r="S105" i="1" s="1"/>
  <c r="R104" i="1"/>
  <c r="S104" i="1" s="1"/>
  <c r="R103" i="1"/>
  <c r="S103" i="1" s="1"/>
  <c r="R102" i="1"/>
  <c r="S102" i="1" s="1"/>
  <c r="S101" i="1"/>
  <c r="R101" i="1"/>
  <c r="R100" i="1"/>
  <c r="S100" i="1" s="1"/>
  <c r="S99" i="1"/>
  <c r="R99" i="1"/>
  <c r="S98" i="1"/>
  <c r="R98" i="1"/>
  <c r="R97" i="1"/>
  <c r="S97" i="1" s="1"/>
  <c r="R96" i="1"/>
  <c r="S96" i="1" s="1"/>
  <c r="S95" i="1"/>
  <c r="R95" i="1"/>
  <c r="R94" i="1"/>
  <c r="S94" i="1" s="1"/>
  <c r="R93" i="1"/>
  <c r="S93" i="1" s="1"/>
  <c r="R92" i="1"/>
  <c r="S92" i="1" s="1"/>
  <c r="R91" i="1"/>
  <c r="S91" i="1" s="1"/>
  <c r="S90" i="1"/>
  <c r="R90" i="1"/>
  <c r="S89" i="1"/>
  <c r="R89" i="1"/>
  <c r="R88" i="1"/>
  <c r="S88" i="1" s="1"/>
  <c r="S87" i="1"/>
  <c r="R87" i="1"/>
  <c r="S86" i="1"/>
  <c r="R86" i="1"/>
  <c r="R85" i="1"/>
  <c r="S85" i="1" s="1"/>
  <c r="R84" i="1"/>
  <c r="S84" i="1" s="1"/>
  <c r="R83" i="1"/>
  <c r="S83" i="1" s="1"/>
  <c r="R82" i="1"/>
  <c r="S82" i="1" s="1"/>
  <c r="S81" i="1"/>
  <c r="R81" i="1"/>
  <c r="R80" i="1"/>
  <c r="S80" i="1" s="1"/>
  <c r="R79" i="1"/>
  <c r="S79" i="1" s="1"/>
  <c r="S78" i="1"/>
  <c r="R78" i="1"/>
  <c r="S77" i="1"/>
  <c r="R77" i="1"/>
  <c r="R76" i="1"/>
  <c r="S76" i="1" s="1"/>
  <c r="S75" i="1"/>
  <c r="R75" i="1"/>
  <c r="R74" i="1"/>
  <c r="S74" i="1" s="1"/>
  <c r="R73" i="1"/>
  <c r="S73" i="1" s="1"/>
  <c r="R72" i="1"/>
  <c r="S72" i="1" s="1"/>
  <c r="R71" i="1"/>
  <c r="S71" i="1" s="1"/>
  <c r="R70" i="1"/>
  <c r="S70" i="1" s="1"/>
  <c r="S69" i="1"/>
  <c r="R69" i="1"/>
  <c r="R68" i="1"/>
  <c r="S68" i="1" s="1"/>
  <c r="S67" i="1"/>
  <c r="R67" i="1"/>
  <c r="S66" i="1"/>
  <c r="R66" i="1"/>
  <c r="R65" i="1"/>
  <c r="S65" i="1" s="1"/>
  <c r="R64" i="1"/>
  <c r="S64" i="1" s="1"/>
  <c r="S63" i="1"/>
  <c r="R63" i="1"/>
  <c r="R62" i="1"/>
  <c r="S62" i="1" s="1"/>
  <c r="R61" i="1"/>
  <c r="S61" i="1" s="1"/>
  <c r="R60" i="1"/>
  <c r="S60" i="1" s="1"/>
  <c r="R59" i="1"/>
  <c r="S59" i="1" s="1"/>
  <c r="S58" i="1"/>
  <c r="R58" i="1"/>
  <c r="S57" i="1"/>
  <c r="R57" i="1"/>
  <c r="R56" i="1"/>
  <c r="S56" i="1" s="1"/>
  <c r="S55" i="1"/>
  <c r="R55" i="1"/>
  <c r="S54" i="1"/>
  <c r="R54" i="1"/>
  <c r="R53" i="1"/>
  <c r="S53" i="1" s="1"/>
  <c r="R52" i="1"/>
  <c r="S52" i="1" s="1"/>
  <c r="R51" i="1"/>
  <c r="S51" i="1" s="1"/>
  <c r="R50" i="1"/>
  <c r="S50" i="1" s="1"/>
  <c r="S49" i="1"/>
  <c r="R49" i="1"/>
  <c r="R48" i="1"/>
  <c r="S48" i="1" s="1"/>
  <c r="R47" i="1"/>
  <c r="S47" i="1" s="1"/>
  <c r="S46" i="1"/>
  <c r="R46" i="1"/>
  <c r="S45" i="1"/>
  <c r="R45" i="1"/>
  <c r="R44" i="1"/>
  <c r="S44" i="1" s="1"/>
  <c r="S43" i="1"/>
  <c r="R43" i="1"/>
  <c r="R42" i="1"/>
  <c r="S42" i="1" s="1"/>
  <c r="R41" i="1"/>
  <c r="S41" i="1" s="1"/>
  <c r="R40" i="1"/>
  <c r="S40" i="1" s="1"/>
  <c r="R39" i="1"/>
  <c r="S39" i="1" s="1"/>
  <c r="R38" i="1"/>
  <c r="S38" i="1" s="1"/>
  <c r="S37" i="1"/>
  <c r="R37" i="1"/>
  <c r="R36" i="1"/>
  <c r="S36" i="1" s="1"/>
  <c r="S35" i="1"/>
  <c r="R35" i="1"/>
  <c r="S34" i="1"/>
  <c r="R34" i="1"/>
  <c r="R33" i="1"/>
  <c r="S33" i="1" s="1"/>
  <c r="R32" i="1"/>
  <c r="S32" i="1" s="1"/>
  <c r="S31" i="1"/>
  <c r="R31" i="1"/>
  <c r="R30" i="1"/>
  <c r="S30" i="1" s="1"/>
  <c r="R29" i="1"/>
  <c r="S29" i="1" s="1"/>
  <c r="R28" i="1"/>
  <c r="S28" i="1" s="1"/>
  <c r="R27" i="1"/>
  <c r="S27" i="1" s="1"/>
  <c r="S26" i="1"/>
  <c r="R26" i="1"/>
  <c r="S25" i="1"/>
  <c r="R25" i="1"/>
  <c r="R24" i="1"/>
  <c r="S24" i="1" s="1"/>
  <c r="S23" i="1"/>
  <c r="R23" i="1"/>
  <c r="S22" i="1"/>
  <c r="R22" i="1"/>
  <c r="R21" i="1"/>
  <c r="S21" i="1" s="1"/>
  <c r="R20" i="1"/>
  <c r="S20" i="1" s="1"/>
  <c r="R19" i="1"/>
  <c r="S19" i="1" s="1"/>
  <c r="R18" i="1"/>
  <c r="S18" i="1" s="1"/>
  <c r="S17" i="1"/>
  <c r="R17" i="1"/>
  <c r="R16" i="1"/>
  <c r="S16" i="1" s="1"/>
  <c r="R15" i="1"/>
  <c r="S15" i="1" s="1"/>
  <c r="R114" i="7" l="1"/>
  <c r="S114" i="7" s="1"/>
  <c r="R115" i="7"/>
  <c r="S115" i="7" s="1"/>
  <c r="P117" i="7"/>
  <c r="R116" i="7"/>
  <c r="S116" i="7" s="1"/>
  <c r="P74" i="7"/>
  <c r="R73" i="7"/>
  <c r="S73" i="7" s="1"/>
  <c r="P100" i="7"/>
  <c r="R99" i="7"/>
  <c r="S99" i="7" s="1"/>
  <c r="P118" i="7" l="1"/>
  <c r="R117" i="7"/>
  <c r="S117" i="7" s="1"/>
  <c r="P101" i="7"/>
  <c r="R100" i="7"/>
  <c r="S100" i="7" s="1"/>
  <c r="P75" i="7"/>
  <c r="R74" i="7"/>
  <c r="S74" i="7" s="1"/>
  <c r="C37" i="13"/>
  <c r="C49" i="13" s="1"/>
  <c r="C68" i="13"/>
  <c r="J21" i="13" s="1"/>
  <c r="I229" i="13" l="1"/>
  <c r="J25" i="13"/>
  <c r="J91" i="13" s="1"/>
  <c r="R101" i="7"/>
  <c r="S101" i="7" s="1"/>
  <c r="P102" i="7"/>
  <c r="P119" i="7"/>
  <c r="R118" i="7"/>
  <c r="S118" i="7" s="1"/>
  <c r="P76" i="7"/>
  <c r="R75" i="7"/>
  <c r="S75" i="7" s="1"/>
  <c r="E84" i="15"/>
  <c r="J98" i="13" l="1"/>
  <c r="J99" i="13" s="1"/>
  <c r="J94" i="13"/>
  <c r="J95" i="13" s="1"/>
  <c r="P103" i="7"/>
  <c r="R102" i="7"/>
  <c r="S102" i="7" s="1"/>
  <c r="P77" i="7"/>
  <c r="R76" i="7"/>
  <c r="S76" i="7" s="1"/>
  <c r="P120" i="7"/>
  <c r="R119" i="7"/>
  <c r="S119" i="7" s="1"/>
  <c r="B36" i="15"/>
  <c r="B36" i="17"/>
  <c r="B36" i="16"/>
  <c r="B36" i="14"/>
  <c r="B36" i="13"/>
  <c r="B195" i="15"/>
  <c r="B191" i="17"/>
  <c r="B191" i="16"/>
  <c r="B194" i="14"/>
  <c r="B185" i="13"/>
  <c r="J100" i="13" l="1"/>
  <c r="P104" i="7"/>
  <c r="R103" i="7"/>
  <c r="S103" i="7" s="1"/>
  <c r="P121" i="7"/>
  <c r="R120" i="7"/>
  <c r="S120" i="7" s="1"/>
  <c r="R77" i="7"/>
  <c r="S77" i="7" s="1"/>
  <c r="P78" i="7"/>
  <c r="C241" i="15"/>
  <c r="H40" i="15"/>
  <c r="G241" i="15" s="1"/>
  <c r="R40" i="15"/>
  <c r="Q241" i="15" s="1"/>
  <c r="E40" i="17"/>
  <c r="R40" i="17"/>
  <c r="Q239" i="17" s="1"/>
  <c r="C241" i="16"/>
  <c r="L40" i="14"/>
  <c r="K245" i="14" s="1"/>
  <c r="J109" i="13" l="1"/>
  <c r="J111" i="13" s="1"/>
  <c r="D239" i="17"/>
  <c r="P105" i="7"/>
  <c r="R104" i="7"/>
  <c r="S104" i="7" s="1"/>
  <c r="P79" i="7"/>
  <c r="R78" i="7"/>
  <c r="S78" i="7" s="1"/>
  <c r="R121" i="7"/>
  <c r="S121" i="7" s="1"/>
  <c r="P122" i="7"/>
  <c r="J26" i="13" l="1"/>
  <c r="J27" i="13" s="1"/>
  <c r="J28" i="13" s="1"/>
  <c r="J30" i="13" s="1"/>
  <c r="J32" i="13" s="1"/>
  <c r="P106" i="7"/>
  <c r="R105" i="7"/>
  <c r="S105" i="7" s="1"/>
  <c r="P123" i="7"/>
  <c r="R122" i="7"/>
  <c r="S122" i="7" s="1"/>
  <c r="P80" i="7"/>
  <c r="R80" i="7" s="1"/>
  <c r="S80" i="7" s="1"/>
  <c r="R79" i="7"/>
  <c r="S79" i="7" s="1"/>
  <c r="C232" i="13"/>
  <c r="I40" i="13"/>
  <c r="H236" i="13" s="1"/>
  <c r="I18" i="13"/>
  <c r="H226" i="13" s="1"/>
  <c r="I19" i="13"/>
  <c r="H227" i="13" s="1"/>
  <c r="I59" i="13"/>
  <c r="D40" i="13"/>
  <c r="E40" i="13"/>
  <c r="D236" i="13" s="1"/>
  <c r="F40" i="13"/>
  <c r="E236" i="13" s="1"/>
  <c r="G40" i="13"/>
  <c r="F236" i="13" s="1"/>
  <c r="H40" i="13"/>
  <c r="G236" i="13" s="1"/>
  <c r="I230" i="13" l="1"/>
  <c r="C236" i="13"/>
  <c r="P124" i="7"/>
  <c r="R124" i="7" s="1"/>
  <c r="S124" i="7" s="1"/>
  <c r="R123" i="7"/>
  <c r="S123" i="7" s="1"/>
  <c r="R106" i="7"/>
  <c r="S106" i="7" s="1"/>
  <c r="P107" i="7"/>
  <c r="G29" i="13"/>
  <c r="F232" i="13" s="1"/>
  <c r="I29" i="13"/>
  <c r="H232" i="13" s="1"/>
  <c r="F29" i="13"/>
  <c r="E29" i="13"/>
  <c r="D232" i="13" s="1"/>
  <c r="H29" i="13"/>
  <c r="G232" i="13" s="1"/>
  <c r="E232" i="13" l="1"/>
  <c r="C245" i="13" s="1"/>
  <c r="I231" i="13"/>
  <c r="P108" i="7"/>
  <c r="R108" i="7" s="1"/>
  <c r="S108" i="7" s="1"/>
  <c r="R107" i="7"/>
  <c r="S107" i="7" s="1"/>
  <c r="AB191" i="7" l="1"/>
  <c r="AB225" i="7"/>
  <c r="AB145" i="7"/>
  <c r="AB159" i="7"/>
  <c r="AB138" i="7"/>
  <c r="AB157" i="7"/>
  <c r="B193" i="17"/>
  <c r="B192" i="17"/>
  <c r="D59" i="17"/>
  <c r="E59" i="17"/>
  <c r="Q40" i="17"/>
  <c r="P239" i="17" s="1"/>
  <c r="P40" i="17"/>
  <c r="O239" i="17" s="1"/>
  <c r="O40" i="17"/>
  <c r="N239" i="17" s="1"/>
  <c r="N40" i="17"/>
  <c r="M239" i="17" s="1"/>
  <c r="M40" i="17"/>
  <c r="L239" i="17" s="1"/>
  <c r="L40" i="17"/>
  <c r="K239" i="17" s="1"/>
  <c r="K40" i="17"/>
  <c r="J239" i="17" s="1"/>
  <c r="J40" i="17"/>
  <c r="I239" i="17" s="1"/>
  <c r="I40" i="17"/>
  <c r="H239" i="17" s="1"/>
  <c r="H40" i="17"/>
  <c r="G239" i="17" s="1"/>
  <c r="G40" i="17"/>
  <c r="F239" i="17" s="1"/>
  <c r="F40" i="17"/>
  <c r="C239" i="17"/>
  <c r="Q230" i="17"/>
  <c r="P230" i="17"/>
  <c r="O230" i="17"/>
  <c r="N230" i="17"/>
  <c r="M230" i="17"/>
  <c r="L230" i="17"/>
  <c r="K230" i="17"/>
  <c r="J230" i="17"/>
  <c r="I230" i="17"/>
  <c r="H230" i="17"/>
  <c r="G230" i="17"/>
  <c r="F230" i="17"/>
  <c r="E230" i="17"/>
  <c r="D230" i="17"/>
  <c r="C230" i="17"/>
  <c r="C229" i="17"/>
  <c r="B193" i="16"/>
  <c r="B192" i="16"/>
  <c r="C232" i="16"/>
  <c r="C231" i="16"/>
  <c r="B197" i="15"/>
  <c r="B196" i="15"/>
  <c r="D59" i="15"/>
  <c r="Q40" i="15"/>
  <c r="P241" i="15" s="1"/>
  <c r="P40" i="15"/>
  <c r="O241" i="15" s="1"/>
  <c r="O40" i="15"/>
  <c r="N241" i="15" s="1"/>
  <c r="N40" i="15"/>
  <c r="M241" i="15" s="1"/>
  <c r="M40" i="15"/>
  <c r="L241" i="15" s="1"/>
  <c r="L40" i="15"/>
  <c r="K241" i="15" s="1"/>
  <c r="K40" i="15"/>
  <c r="J241" i="15" s="1"/>
  <c r="J40" i="15"/>
  <c r="I241" i="15" s="1"/>
  <c r="I40" i="15"/>
  <c r="H241" i="15" s="1"/>
  <c r="G40" i="15"/>
  <c r="F241" i="15" s="1"/>
  <c r="F40" i="15"/>
  <c r="D241" i="15"/>
  <c r="Q232" i="15"/>
  <c r="P232" i="15"/>
  <c r="O232" i="15"/>
  <c r="N232" i="15"/>
  <c r="M232" i="15"/>
  <c r="L232" i="15"/>
  <c r="K232" i="15"/>
  <c r="J232" i="15"/>
  <c r="I232" i="15"/>
  <c r="H232" i="15"/>
  <c r="G232" i="15"/>
  <c r="F232" i="15"/>
  <c r="E232" i="15"/>
  <c r="D232" i="15"/>
  <c r="C232" i="15"/>
  <c r="C231" i="15"/>
  <c r="P40" i="14"/>
  <c r="O245" i="14" s="1"/>
  <c r="Q40" i="14"/>
  <c r="P245" i="14" s="1"/>
  <c r="I40" i="14"/>
  <c r="H245" i="14" s="1"/>
  <c r="G245" i="14"/>
  <c r="G40" i="14"/>
  <c r="F245" i="14" s="1"/>
  <c r="F40" i="14"/>
  <c r="E245" i="14" s="1"/>
  <c r="E40" i="14"/>
  <c r="D245" i="14" s="1"/>
  <c r="C245" i="14"/>
  <c r="Q245" i="14"/>
  <c r="O40" i="14"/>
  <c r="N245" i="14" s="1"/>
  <c r="N40" i="14"/>
  <c r="M245" i="14" s="1"/>
  <c r="M40" i="14"/>
  <c r="L245" i="14" s="1"/>
  <c r="K40" i="14"/>
  <c r="J245" i="14" s="1"/>
  <c r="J40" i="14"/>
  <c r="I245" i="14" s="1"/>
  <c r="Q236" i="14"/>
  <c r="P236" i="14"/>
  <c r="O236" i="14"/>
  <c r="N236" i="14"/>
  <c r="M236" i="14"/>
  <c r="L236" i="14"/>
  <c r="K236" i="14"/>
  <c r="J236" i="14"/>
  <c r="I236" i="14"/>
  <c r="H236" i="14"/>
  <c r="D59" i="14"/>
  <c r="H59" i="13"/>
  <c r="G59" i="13"/>
  <c r="F59" i="13"/>
  <c r="E59" i="13"/>
  <c r="D59" i="13"/>
  <c r="D8" i="8"/>
  <c r="D8" i="5"/>
  <c r="D8" i="1"/>
  <c r="R346" i="8"/>
  <c r="Q346" i="8"/>
  <c r="R345" i="8"/>
  <c r="Q345" i="8"/>
  <c r="R344" i="8"/>
  <c r="Q344" i="8"/>
  <c r="R343" i="8"/>
  <c r="Q343" i="8"/>
  <c r="R342" i="8"/>
  <c r="Q342" i="8"/>
  <c r="R341" i="8"/>
  <c r="Q341" i="8"/>
  <c r="R340" i="8"/>
  <c r="Q340" i="8"/>
  <c r="R339" i="8"/>
  <c r="Q339" i="8"/>
  <c r="R338" i="8"/>
  <c r="Q338" i="8"/>
  <c r="R337" i="8"/>
  <c r="Q337" i="8"/>
  <c r="R336" i="8"/>
  <c r="Q336" i="8"/>
  <c r="R335" i="8"/>
  <c r="Q335" i="8"/>
  <c r="R334" i="8"/>
  <c r="Q334" i="8"/>
  <c r="R333" i="8"/>
  <c r="Q333" i="8"/>
  <c r="R332" i="8"/>
  <c r="Q332" i="8"/>
  <c r="R331" i="8"/>
  <c r="Q331" i="8"/>
  <c r="R330" i="8"/>
  <c r="Q330" i="8"/>
  <c r="R329" i="8"/>
  <c r="Q329" i="8"/>
  <c r="R328" i="8"/>
  <c r="Q328" i="8"/>
  <c r="R327" i="8"/>
  <c r="Q327" i="8"/>
  <c r="R326" i="8"/>
  <c r="Q326" i="8"/>
  <c r="R325" i="8"/>
  <c r="Q325" i="8"/>
  <c r="R324" i="8"/>
  <c r="Q324" i="8"/>
  <c r="R323" i="8"/>
  <c r="Q323" i="8"/>
  <c r="R322" i="8"/>
  <c r="Q322" i="8"/>
  <c r="R321" i="8"/>
  <c r="Q321" i="8"/>
  <c r="R320" i="8"/>
  <c r="Q320" i="8"/>
  <c r="R319" i="8"/>
  <c r="Q319" i="8"/>
  <c r="R318" i="8"/>
  <c r="Q318" i="8"/>
  <c r="R317" i="8"/>
  <c r="Q317" i="8"/>
  <c r="R316" i="8"/>
  <c r="Q316" i="8"/>
  <c r="R315" i="8"/>
  <c r="Q315" i="8"/>
  <c r="R314" i="8"/>
  <c r="Q314" i="8"/>
  <c r="R313" i="8"/>
  <c r="Q313" i="8"/>
  <c r="R312" i="8"/>
  <c r="Q312" i="8"/>
  <c r="R311" i="8"/>
  <c r="Q311" i="8"/>
  <c r="R310" i="8"/>
  <c r="Q310" i="8"/>
  <c r="R309" i="8"/>
  <c r="Q309" i="8"/>
  <c r="R308" i="8"/>
  <c r="Q308" i="8"/>
  <c r="R307" i="8"/>
  <c r="Q307" i="8"/>
  <c r="R306" i="8"/>
  <c r="Q306" i="8"/>
  <c r="R305" i="8"/>
  <c r="Q305" i="8"/>
  <c r="R304" i="8"/>
  <c r="Q304" i="8"/>
  <c r="R303" i="8"/>
  <c r="Q303" i="8"/>
  <c r="R302" i="8"/>
  <c r="Q302" i="8"/>
  <c r="R301" i="8"/>
  <c r="Q301" i="8"/>
  <c r="R300" i="8"/>
  <c r="Q300" i="8"/>
  <c r="R299" i="8"/>
  <c r="Q299" i="8"/>
  <c r="R298" i="8"/>
  <c r="Q298" i="8"/>
  <c r="R297" i="8"/>
  <c r="Q297" i="8"/>
  <c r="R296" i="8"/>
  <c r="Q296" i="8"/>
  <c r="R295" i="8"/>
  <c r="Q295" i="8"/>
  <c r="R294" i="8"/>
  <c r="Q294" i="8"/>
  <c r="R293" i="8"/>
  <c r="Q293" i="8"/>
  <c r="R292" i="8"/>
  <c r="Q292" i="8"/>
  <c r="R291" i="8"/>
  <c r="Q291" i="8"/>
  <c r="R290" i="8"/>
  <c r="Q290" i="8"/>
  <c r="R289" i="8"/>
  <c r="Q289" i="8"/>
  <c r="R288" i="8"/>
  <c r="Q288" i="8"/>
  <c r="R287" i="8"/>
  <c r="Q287" i="8"/>
  <c r="R286" i="8"/>
  <c r="Q286" i="8"/>
  <c r="R285" i="8"/>
  <c r="Q285" i="8"/>
  <c r="R284" i="8"/>
  <c r="Q284" i="8"/>
  <c r="R283" i="8"/>
  <c r="Q283" i="8"/>
  <c r="R282" i="8"/>
  <c r="Q282" i="8"/>
  <c r="R281" i="8"/>
  <c r="Q281" i="8"/>
  <c r="R280" i="8"/>
  <c r="Q280" i="8"/>
  <c r="R279" i="8"/>
  <c r="Q279" i="8"/>
  <c r="R278" i="8"/>
  <c r="Q278" i="8"/>
  <c r="R277" i="8"/>
  <c r="Q277" i="8"/>
  <c r="R276" i="8"/>
  <c r="Q276" i="8"/>
  <c r="R275" i="8"/>
  <c r="Q275" i="8"/>
  <c r="R274" i="8"/>
  <c r="Q274" i="8"/>
  <c r="R273" i="8"/>
  <c r="Q273" i="8"/>
  <c r="R272" i="8"/>
  <c r="Q272" i="8"/>
  <c r="R271" i="8"/>
  <c r="Q271" i="8"/>
  <c r="R270" i="8"/>
  <c r="Q270" i="8"/>
  <c r="R269" i="8"/>
  <c r="Q269" i="8"/>
  <c r="R268" i="8"/>
  <c r="Q268" i="8"/>
  <c r="R267" i="8"/>
  <c r="Q267" i="8"/>
  <c r="R266" i="8"/>
  <c r="Q266" i="8"/>
  <c r="R265" i="8"/>
  <c r="Q265" i="8"/>
  <c r="R264" i="8"/>
  <c r="Q264" i="8"/>
  <c r="R263" i="8"/>
  <c r="Q263" i="8"/>
  <c r="R262" i="8"/>
  <c r="Q262" i="8"/>
  <c r="R261" i="8"/>
  <c r="Q261" i="8"/>
  <c r="R260" i="8"/>
  <c r="Q260" i="8"/>
  <c r="R259" i="8"/>
  <c r="Q259" i="8"/>
  <c r="R258" i="8"/>
  <c r="Q258" i="8"/>
  <c r="R257" i="8"/>
  <c r="Q257" i="8"/>
  <c r="R256" i="8"/>
  <c r="Q256" i="8"/>
  <c r="R255" i="8"/>
  <c r="Q255" i="8"/>
  <c r="R254" i="8"/>
  <c r="Q254" i="8"/>
  <c r="R253" i="8"/>
  <c r="Q253" i="8"/>
  <c r="R252" i="8"/>
  <c r="Q252" i="8"/>
  <c r="R251" i="8"/>
  <c r="Q251" i="8"/>
  <c r="R250" i="8"/>
  <c r="Q250" i="8"/>
  <c r="R249" i="8"/>
  <c r="Q249" i="8"/>
  <c r="R248" i="8"/>
  <c r="Q248" i="8"/>
  <c r="R247" i="8"/>
  <c r="Q247" i="8"/>
  <c r="R246" i="8"/>
  <c r="Q246" i="8"/>
  <c r="R245" i="8"/>
  <c r="Q245" i="8"/>
  <c r="R244" i="8"/>
  <c r="Q244" i="8"/>
  <c r="R243" i="8"/>
  <c r="Q243" i="8"/>
  <c r="R242" i="8"/>
  <c r="Q242" i="8"/>
  <c r="R241" i="8"/>
  <c r="Q241" i="8"/>
  <c r="R240" i="8"/>
  <c r="Q240" i="8"/>
  <c r="R239" i="8"/>
  <c r="Q239" i="8"/>
  <c r="R238" i="8"/>
  <c r="Q238" i="8"/>
  <c r="R237" i="8"/>
  <c r="Q237" i="8"/>
  <c r="R236" i="8"/>
  <c r="Q236" i="8"/>
  <c r="R235" i="8"/>
  <c r="Q235" i="8"/>
  <c r="R234" i="8"/>
  <c r="Q234" i="8"/>
  <c r="R233" i="8"/>
  <c r="Q233" i="8"/>
  <c r="R232" i="8"/>
  <c r="Q232" i="8"/>
  <c r="R231" i="8"/>
  <c r="Q231" i="8"/>
  <c r="R230" i="8"/>
  <c r="Q230" i="8"/>
  <c r="R229" i="8"/>
  <c r="Q229" i="8"/>
  <c r="R228" i="8"/>
  <c r="Q228" i="8"/>
  <c r="R227" i="8"/>
  <c r="Q227" i="8"/>
  <c r="R226" i="8"/>
  <c r="Q226" i="8"/>
  <c r="R225" i="8"/>
  <c r="Q225" i="8"/>
  <c r="R224" i="8"/>
  <c r="Q224" i="8"/>
  <c r="R223" i="8"/>
  <c r="Q223" i="8"/>
  <c r="R222" i="8"/>
  <c r="Q222" i="8"/>
  <c r="R221" i="8"/>
  <c r="Q221" i="8"/>
  <c r="R220" i="8"/>
  <c r="Q220" i="8"/>
  <c r="R219" i="8"/>
  <c r="Q219" i="8"/>
  <c r="R218" i="8"/>
  <c r="Q218" i="8"/>
  <c r="R217" i="8"/>
  <c r="Q217" i="8"/>
  <c r="R216" i="8"/>
  <c r="Q216" i="8"/>
  <c r="R215" i="8"/>
  <c r="Q215" i="8"/>
  <c r="R214" i="8"/>
  <c r="Q214" i="8"/>
  <c r="R213" i="8"/>
  <c r="Q213" i="8"/>
  <c r="R212" i="8"/>
  <c r="Q212" i="8"/>
  <c r="R211" i="8"/>
  <c r="Q211" i="8"/>
  <c r="R210" i="8"/>
  <c r="Q210" i="8"/>
  <c r="R209" i="8"/>
  <c r="Q209" i="8"/>
  <c r="R208" i="8"/>
  <c r="Q208" i="8"/>
  <c r="R207" i="8"/>
  <c r="Q207" i="8"/>
  <c r="R206" i="8"/>
  <c r="Q206" i="8"/>
  <c r="R205" i="8"/>
  <c r="Q205" i="8"/>
  <c r="R204" i="8"/>
  <c r="Q204" i="8"/>
  <c r="R203" i="8"/>
  <c r="Q203" i="8"/>
  <c r="R202" i="8"/>
  <c r="Q202" i="8"/>
  <c r="R201" i="8"/>
  <c r="Q201" i="8"/>
  <c r="R200" i="8"/>
  <c r="Q200" i="8"/>
  <c r="R199" i="8"/>
  <c r="Q199" i="8"/>
  <c r="R198" i="8"/>
  <c r="Q198" i="8"/>
  <c r="R197" i="8"/>
  <c r="Q197" i="8"/>
  <c r="R196" i="8"/>
  <c r="Q196" i="8"/>
  <c r="R195" i="8"/>
  <c r="Q195" i="8"/>
  <c r="R194" i="8"/>
  <c r="Q194" i="8"/>
  <c r="R193" i="8"/>
  <c r="Q193" i="8"/>
  <c r="R192" i="8"/>
  <c r="Q192" i="8"/>
  <c r="R191" i="8"/>
  <c r="Q191" i="8"/>
  <c r="R190" i="8"/>
  <c r="Q190" i="8"/>
  <c r="R189" i="8"/>
  <c r="Q189" i="8"/>
  <c r="R188" i="8"/>
  <c r="Q188" i="8"/>
  <c r="R187" i="8"/>
  <c r="Q187" i="8"/>
  <c r="R186" i="8"/>
  <c r="Q186" i="8"/>
  <c r="R185" i="8"/>
  <c r="Q185" i="8"/>
  <c r="R184" i="8"/>
  <c r="Q184" i="8"/>
  <c r="R183" i="8"/>
  <c r="Q183" i="8"/>
  <c r="R182" i="8"/>
  <c r="Q182" i="8"/>
  <c r="R181" i="8"/>
  <c r="Q181" i="8"/>
  <c r="R180" i="8"/>
  <c r="Q180" i="8"/>
  <c r="R179" i="8"/>
  <c r="Q179" i="8"/>
  <c r="R178" i="8"/>
  <c r="Q178" i="8"/>
  <c r="R177" i="8"/>
  <c r="Q177" i="8"/>
  <c r="R176" i="8"/>
  <c r="Q176" i="8"/>
  <c r="R175" i="8"/>
  <c r="Q175" i="8"/>
  <c r="R174" i="8"/>
  <c r="Q174" i="8"/>
  <c r="R173" i="8"/>
  <c r="Q173" i="8"/>
  <c r="R172" i="8"/>
  <c r="Q172" i="8"/>
  <c r="R171" i="8"/>
  <c r="Q171" i="8"/>
  <c r="R170" i="8"/>
  <c r="Q170" i="8"/>
  <c r="R169" i="8"/>
  <c r="Q169" i="8"/>
  <c r="R168" i="8"/>
  <c r="Q168" i="8"/>
  <c r="R167" i="8"/>
  <c r="Q167" i="8"/>
  <c r="R166" i="8"/>
  <c r="Q166" i="8"/>
  <c r="R165" i="8"/>
  <c r="Q165" i="8"/>
  <c r="R164" i="8"/>
  <c r="Q164" i="8"/>
  <c r="R163" i="8"/>
  <c r="Q163" i="8"/>
  <c r="R162" i="8"/>
  <c r="Q162" i="8"/>
  <c r="R161" i="8"/>
  <c r="Q161" i="8"/>
  <c r="R160" i="8"/>
  <c r="Q160" i="8"/>
  <c r="R159" i="8"/>
  <c r="Q159" i="8"/>
  <c r="R158" i="8"/>
  <c r="Q158" i="8"/>
  <c r="R157" i="8"/>
  <c r="Q157" i="8"/>
  <c r="R156" i="8"/>
  <c r="Q156" i="8"/>
  <c r="R155" i="8"/>
  <c r="Q155" i="8"/>
  <c r="R154" i="8"/>
  <c r="Q154" i="8"/>
  <c r="R153" i="8"/>
  <c r="Q153" i="8"/>
  <c r="R152" i="8"/>
  <c r="Q152" i="8"/>
  <c r="R151" i="8"/>
  <c r="Q151" i="8"/>
  <c r="R150" i="8"/>
  <c r="Q150" i="8"/>
  <c r="R149" i="8"/>
  <c r="Q149" i="8"/>
  <c r="R148" i="8"/>
  <c r="Q148" i="8"/>
  <c r="R147" i="8"/>
  <c r="Q147" i="8"/>
  <c r="R146" i="8"/>
  <c r="Q146" i="8"/>
  <c r="R145" i="8"/>
  <c r="Q145" i="8"/>
  <c r="R144" i="8"/>
  <c r="Q144" i="8"/>
  <c r="R143" i="8"/>
  <c r="Q143" i="8"/>
  <c r="R142" i="8"/>
  <c r="Q142" i="8"/>
  <c r="R141" i="8"/>
  <c r="Q141" i="8"/>
  <c r="R140" i="8"/>
  <c r="Q140" i="8"/>
  <c r="R139" i="8"/>
  <c r="Q139" i="8"/>
  <c r="R138" i="8"/>
  <c r="Q138" i="8"/>
  <c r="R137" i="8"/>
  <c r="Q137" i="8"/>
  <c r="R136" i="8"/>
  <c r="Q136" i="8"/>
  <c r="R135" i="8"/>
  <c r="Q135" i="8"/>
  <c r="R134" i="8"/>
  <c r="Q134" i="8"/>
  <c r="R133" i="8"/>
  <c r="Q133" i="8"/>
  <c r="R132" i="8"/>
  <c r="Q132" i="8"/>
  <c r="R131" i="8"/>
  <c r="Q131" i="8"/>
  <c r="R130" i="8"/>
  <c r="Q130" i="8"/>
  <c r="R129" i="8"/>
  <c r="Q129" i="8"/>
  <c r="R128" i="8"/>
  <c r="Q128" i="8"/>
  <c r="R127" i="8"/>
  <c r="Q127" i="8"/>
  <c r="R126" i="8"/>
  <c r="Q126" i="8"/>
  <c r="R125" i="8"/>
  <c r="Q125" i="8"/>
  <c r="R124" i="8"/>
  <c r="Q124" i="8"/>
  <c r="R123" i="8"/>
  <c r="Q123" i="8"/>
  <c r="R122" i="8"/>
  <c r="Q122" i="8"/>
  <c r="R121" i="8"/>
  <c r="Q121" i="8"/>
  <c r="R120" i="8"/>
  <c r="Q120" i="8"/>
  <c r="R119" i="8"/>
  <c r="Q119" i="8"/>
  <c r="R118" i="8"/>
  <c r="Q118" i="8"/>
  <c r="R117" i="8"/>
  <c r="Q117" i="8"/>
  <c r="R116" i="8"/>
  <c r="Q116" i="8"/>
  <c r="R115" i="8"/>
  <c r="Q115" i="8"/>
  <c r="R114" i="8"/>
  <c r="Q114" i="8"/>
  <c r="R113" i="8"/>
  <c r="Q113" i="8"/>
  <c r="R112" i="8"/>
  <c r="Q112" i="8"/>
  <c r="R111" i="8"/>
  <c r="Q111" i="8"/>
  <c r="R110" i="8"/>
  <c r="Q110" i="8"/>
  <c r="R109" i="8"/>
  <c r="Q109" i="8"/>
  <c r="R108" i="8"/>
  <c r="Q108" i="8"/>
  <c r="R107" i="8"/>
  <c r="Q107" i="8"/>
  <c r="R106" i="8"/>
  <c r="Q106" i="8"/>
  <c r="R105" i="8"/>
  <c r="Q105" i="8"/>
  <c r="R104" i="8"/>
  <c r="Q104" i="8"/>
  <c r="R103" i="8"/>
  <c r="Q103" i="8"/>
  <c r="R102" i="8"/>
  <c r="Q102" i="8"/>
  <c r="R101" i="8"/>
  <c r="Q101" i="8"/>
  <c r="R100" i="8"/>
  <c r="Q100" i="8"/>
  <c r="R99" i="8"/>
  <c r="Q99" i="8"/>
  <c r="R98" i="8"/>
  <c r="Q98" i="8"/>
  <c r="R97" i="8"/>
  <c r="Q97" i="8"/>
  <c r="R96" i="8"/>
  <c r="Q96" i="8"/>
  <c r="R95" i="8"/>
  <c r="Q95" i="8"/>
  <c r="R94" i="8"/>
  <c r="Q94" i="8"/>
  <c r="R93" i="8"/>
  <c r="Q93" i="8"/>
  <c r="R92" i="8"/>
  <c r="Q92" i="8"/>
  <c r="R91" i="8"/>
  <c r="Q91" i="8"/>
  <c r="R90" i="8"/>
  <c r="Q90" i="8"/>
  <c r="R89" i="8"/>
  <c r="Q89" i="8"/>
  <c r="R88" i="8"/>
  <c r="Q88" i="8"/>
  <c r="R87" i="8"/>
  <c r="Q87" i="8"/>
  <c r="R86" i="8"/>
  <c r="Q86" i="8"/>
  <c r="R85" i="8"/>
  <c r="Q85" i="8"/>
  <c r="R84" i="8"/>
  <c r="Q84" i="8"/>
  <c r="R83" i="8"/>
  <c r="Q83" i="8"/>
  <c r="R82" i="8"/>
  <c r="Q82" i="8"/>
  <c r="R81" i="8"/>
  <c r="Q81" i="8"/>
  <c r="R80" i="8"/>
  <c r="Q80" i="8"/>
  <c r="R79" i="8"/>
  <c r="Q79" i="8"/>
  <c r="R78" i="8"/>
  <c r="Q78" i="8"/>
  <c r="R77" i="8"/>
  <c r="Q77" i="8"/>
  <c r="R76" i="8"/>
  <c r="Q76" i="8"/>
  <c r="R75" i="8"/>
  <c r="Q75" i="8"/>
  <c r="R74" i="8"/>
  <c r="Q74" i="8"/>
  <c r="R73" i="8"/>
  <c r="Q73" i="8"/>
  <c r="R72" i="8"/>
  <c r="Q72" i="8"/>
  <c r="R71" i="8"/>
  <c r="Q71" i="8"/>
  <c r="R70" i="8"/>
  <c r="Q70" i="8"/>
  <c r="R69" i="8"/>
  <c r="Q69" i="8"/>
  <c r="R68" i="8"/>
  <c r="Q68" i="8"/>
  <c r="R67" i="8"/>
  <c r="Q67" i="8"/>
  <c r="R66" i="8"/>
  <c r="Q66" i="8"/>
  <c r="R65" i="8"/>
  <c r="Q65" i="8"/>
  <c r="R64" i="8"/>
  <c r="Q64" i="8"/>
  <c r="R63" i="8"/>
  <c r="Q63" i="8"/>
  <c r="R62" i="8"/>
  <c r="Q62" i="8"/>
  <c r="R61" i="8"/>
  <c r="Q61" i="8"/>
  <c r="R60" i="8"/>
  <c r="Q60" i="8"/>
  <c r="R59" i="8"/>
  <c r="Q59" i="8"/>
  <c r="R58" i="8"/>
  <c r="Q58" i="8"/>
  <c r="R57" i="8"/>
  <c r="Q57" i="8"/>
  <c r="R56" i="8"/>
  <c r="Q56" i="8"/>
  <c r="R55" i="8"/>
  <c r="Q55" i="8"/>
  <c r="R54" i="8"/>
  <c r="Q54" i="8"/>
  <c r="R53" i="8"/>
  <c r="Q53" i="8"/>
  <c r="R52" i="8"/>
  <c r="Q52" i="8"/>
  <c r="R51" i="8"/>
  <c r="Q51" i="8"/>
  <c r="R50" i="8"/>
  <c r="Q50" i="8"/>
  <c r="R49" i="8"/>
  <c r="Q49" i="8"/>
  <c r="R48" i="8"/>
  <c r="Q48" i="8"/>
  <c r="R47" i="8"/>
  <c r="Q47" i="8"/>
  <c r="R46" i="8"/>
  <c r="Q46" i="8"/>
  <c r="R45" i="8"/>
  <c r="Q45" i="8"/>
  <c r="R44" i="8"/>
  <c r="Q44" i="8"/>
  <c r="R43" i="8"/>
  <c r="Q43" i="8"/>
  <c r="R42" i="8"/>
  <c r="Q42" i="8"/>
  <c r="R41" i="8"/>
  <c r="Q41" i="8"/>
  <c r="R40" i="8"/>
  <c r="Q40" i="8"/>
  <c r="R39" i="8"/>
  <c r="Q39" i="8"/>
  <c r="R38" i="8"/>
  <c r="Q38" i="8"/>
  <c r="R37" i="8"/>
  <c r="Q37" i="8"/>
  <c r="R36" i="8"/>
  <c r="Q36" i="8"/>
  <c r="R35" i="8"/>
  <c r="Q35" i="8"/>
  <c r="R34" i="8"/>
  <c r="Q34" i="8"/>
  <c r="R33" i="8"/>
  <c r="Q33" i="8"/>
  <c r="R32" i="8"/>
  <c r="Q32" i="8"/>
  <c r="R31" i="8"/>
  <c r="Q31" i="8"/>
  <c r="R30" i="8"/>
  <c r="Q30" i="8"/>
  <c r="R29" i="8"/>
  <c r="Q29" i="8"/>
  <c r="R28" i="8"/>
  <c r="Q28" i="8"/>
  <c r="R27" i="8"/>
  <c r="Q27" i="8"/>
  <c r="R26" i="8"/>
  <c r="Q26" i="8"/>
  <c r="R25" i="8"/>
  <c r="Q25" i="8"/>
  <c r="R24" i="8"/>
  <c r="Q24" i="8"/>
  <c r="R23" i="8"/>
  <c r="Q23" i="8"/>
  <c r="R22" i="8"/>
  <c r="Q22" i="8"/>
  <c r="R21" i="8"/>
  <c r="Q21" i="8"/>
  <c r="R20" i="8"/>
  <c r="Q20" i="8"/>
  <c r="R19" i="8"/>
  <c r="Q19" i="8"/>
  <c r="R18" i="8"/>
  <c r="Q18" i="8"/>
  <c r="R17" i="8"/>
  <c r="Q17" i="8"/>
  <c r="D8" i="7"/>
  <c r="Y243" i="7"/>
  <c r="Z243" i="7" s="1"/>
  <c r="Y242" i="7"/>
  <c r="Z242" i="7" s="1"/>
  <c r="AB242" i="7" s="1"/>
  <c r="Y241" i="7"/>
  <c r="Z241" i="7" s="1"/>
  <c r="AB241" i="7" s="1"/>
  <c r="Y240" i="7"/>
  <c r="Z240" i="7" s="1"/>
  <c r="AB240" i="7" s="1"/>
  <c r="Y239" i="7"/>
  <c r="Z239" i="7" s="1"/>
  <c r="AB239" i="7" s="1"/>
  <c r="Y238" i="7"/>
  <c r="Z238" i="7" s="1"/>
  <c r="AB238" i="7" s="1"/>
  <c r="Y237" i="7"/>
  <c r="Z237" i="7" s="1"/>
  <c r="AB237" i="7" s="1"/>
  <c r="Y236" i="7"/>
  <c r="Z236" i="7" s="1"/>
  <c r="AB236" i="7" s="1"/>
  <c r="Y235" i="7"/>
  <c r="Z235" i="7" s="1"/>
  <c r="AB235" i="7" s="1"/>
  <c r="Y234" i="7"/>
  <c r="Z234" i="7" s="1"/>
  <c r="AB234" i="7" s="1"/>
  <c r="Y233" i="7"/>
  <c r="Z233" i="7" s="1"/>
  <c r="AB233" i="7" s="1"/>
  <c r="Y232" i="7"/>
  <c r="Z232" i="7" s="1"/>
  <c r="AB232" i="7" s="1"/>
  <c r="Y231" i="7"/>
  <c r="Z231" i="7" s="1"/>
  <c r="AB231" i="7" s="1"/>
  <c r="Y230" i="7"/>
  <c r="Z230" i="7" s="1"/>
  <c r="AB230" i="7" s="1"/>
  <c r="Y229" i="7"/>
  <c r="Z229" i="7" s="1"/>
  <c r="AB229" i="7" s="1"/>
  <c r="Y228" i="7"/>
  <c r="Z228" i="7" s="1"/>
  <c r="AB228" i="7" s="1"/>
  <c r="Y227" i="7"/>
  <c r="Z227" i="7" s="1"/>
  <c r="AB227" i="7" s="1"/>
  <c r="Y226" i="7"/>
  <c r="Z226" i="7" s="1"/>
  <c r="AB226" i="7" s="1"/>
  <c r="Y225" i="7"/>
  <c r="Z225" i="7" s="1"/>
  <c r="Y224" i="7"/>
  <c r="Z224" i="7" s="1"/>
  <c r="AB224" i="7" s="1"/>
  <c r="Y223" i="7"/>
  <c r="Z223" i="7" s="1"/>
  <c r="AB223" i="7" s="1"/>
  <c r="Y222" i="7"/>
  <c r="Z222" i="7" s="1"/>
  <c r="AB222" i="7" s="1"/>
  <c r="Y221" i="7"/>
  <c r="Z221" i="7" s="1"/>
  <c r="AB221" i="7" s="1"/>
  <c r="Y220" i="7"/>
  <c r="Z220" i="7" s="1"/>
  <c r="AB220" i="7" s="1"/>
  <c r="Y219" i="7"/>
  <c r="Z219" i="7" s="1"/>
  <c r="AB219" i="7" s="1"/>
  <c r="Y218" i="7"/>
  <c r="Z218" i="7" s="1"/>
  <c r="AB218" i="7" s="1"/>
  <c r="Y217" i="7"/>
  <c r="Z217" i="7" s="1"/>
  <c r="AB217" i="7" s="1"/>
  <c r="Y216" i="7"/>
  <c r="Z216" i="7" s="1"/>
  <c r="AB216" i="7" s="1"/>
  <c r="Y215" i="7"/>
  <c r="Z215" i="7" s="1"/>
  <c r="AB215" i="7" s="1"/>
  <c r="Y214" i="7"/>
  <c r="Z214" i="7" s="1"/>
  <c r="AB214" i="7" s="1"/>
  <c r="Y213" i="7"/>
  <c r="Z213" i="7" s="1"/>
  <c r="AB213" i="7" s="1"/>
  <c r="Y212" i="7"/>
  <c r="Z212" i="7" s="1"/>
  <c r="AB212" i="7" s="1"/>
  <c r="Y211" i="7"/>
  <c r="Z211" i="7" s="1"/>
  <c r="AB211" i="7" s="1"/>
  <c r="Y210" i="7"/>
  <c r="Z210" i="7" s="1"/>
  <c r="AB210" i="7" s="1"/>
  <c r="Y209" i="7"/>
  <c r="Z209" i="7" s="1"/>
  <c r="AB209" i="7" s="1"/>
  <c r="Y208" i="7"/>
  <c r="Z208" i="7" s="1"/>
  <c r="AB208" i="7" s="1"/>
  <c r="Y207" i="7"/>
  <c r="Z207" i="7" s="1"/>
  <c r="AB207" i="7" s="1"/>
  <c r="Y206" i="7"/>
  <c r="Z206" i="7" s="1"/>
  <c r="AB206" i="7" s="1"/>
  <c r="Y205" i="7"/>
  <c r="Z205" i="7" s="1"/>
  <c r="AB205" i="7" s="1"/>
  <c r="Y204" i="7"/>
  <c r="Z204" i="7" s="1"/>
  <c r="AB204" i="7" s="1"/>
  <c r="Y203" i="7"/>
  <c r="Z203" i="7" s="1"/>
  <c r="AB203" i="7" s="1"/>
  <c r="Y202" i="7"/>
  <c r="Z202" i="7" s="1"/>
  <c r="AB202" i="7" s="1"/>
  <c r="Y201" i="7"/>
  <c r="Z201" i="7" s="1"/>
  <c r="AB201" i="7" s="1"/>
  <c r="Y200" i="7"/>
  <c r="Z200" i="7" s="1"/>
  <c r="AB200" i="7" s="1"/>
  <c r="Y199" i="7"/>
  <c r="Z199" i="7" s="1"/>
  <c r="AB199" i="7" s="1"/>
  <c r="Y198" i="7"/>
  <c r="Z198" i="7" s="1"/>
  <c r="AB198" i="7" s="1"/>
  <c r="Y197" i="7"/>
  <c r="Z197" i="7" s="1"/>
  <c r="AB197" i="7" s="1"/>
  <c r="Y196" i="7"/>
  <c r="Z196" i="7" s="1"/>
  <c r="AB196" i="7" s="1"/>
  <c r="Y195" i="7"/>
  <c r="Z195" i="7" s="1"/>
  <c r="AB195" i="7" s="1"/>
  <c r="Y194" i="7"/>
  <c r="Z194" i="7" s="1"/>
  <c r="AB194" i="7" s="1"/>
  <c r="Y193" i="7"/>
  <c r="Z193" i="7" s="1"/>
  <c r="AB193" i="7" s="1"/>
  <c r="Y192" i="7"/>
  <c r="Z192" i="7" s="1"/>
  <c r="AB192" i="7" s="1"/>
  <c r="Y191" i="7"/>
  <c r="Z191" i="7" s="1"/>
  <c r="Y190" i="7"/>
  <c r="Z190" i="7" s="1"/>
  <c r="AB190" i="7" s="1"/>
  <c r="Y189" i="7"/>
  <c r="Z189" i="7" s="1"/>
  <c r="AB189" i="7" s="1"/>
  <c r="Y188" i="7"/>
  <c r="Z188" i="7" s="1"/>
  <c r="AB188" i="7" s="1"/>
  <c r="Y187" i="7"/>
  <c r="Z187" i="7" s="1"/>
  <c r="AB187" i="7" s="1"/>
  <c r="Y186" i="7"/>
  <c r="Z186" i="7" s="1"/>
  <c r="AB186" i="7" s="1"/>
  <c r="Y185" i="7"/>
  <c r="Z185" i="7" s="1"/>
  <c r="AB185" i="7" s="1"/>
  <c r="Y184" i="7"/>
  <c r="Z184" i="7" s="1"/>
  <c r="AB184" i="7" s="1"/>
  <c r="Y183" i="7"/>
  <c r="Z183" i="7" s="1"/>
  <c r="AB183" i="7" s="1"/>
  <c r="Y182" i="7"/>
  <c r="Z182" i="7" s="1"/>
  <c r="AB182" i="7" s="1"/>
  <c r="Y181" i="7"/>
  <c r="Z181" i="7" s="1"/>
  <c r="AB181" i="7" s="1"/>
  <c r="Y180" i="7"/>
  <c r="Z180" i="7" s="1"/>
  <c r="AB180" i="7" s="1"/>
  <c r="Y179" i="7"/>
  <c r="Z179" i="7" s="1"/>
  <c r="AB179" i="7" s="1"/>
  <c r="Y178" i="7"/>
  <c r="Z178" i="7" s="1"/>
  <c r="AB178" i="7" s="1"/>
  <c r="Y177" i="7"/>
  <c r="Z177" i="7" s="1"/>
  <c r="AB177" i="7" s="1"/>
  <c r="Y176" i="7"/>
  <c r="Z176" i="7" s="1"/>
  <c r="AB176" i="7" s="1"/>
  <c r="Y175" i="7"/>
  <c r="Z175" i="7" s="1"/>
  <c r="AB175" i="7" s="1"/>
  <c r="Y174" i="7"/>
  <c r="Z174" i="7" s="1"/>
  <c r="AB174" i="7" s="1"/>
  <c r="Y173" i="7"/>
  <c r="Z173" i="7" s="1"/>
  <c r="AB173" i="7" s="1"/>
  <c r="Y172" i="7"/>
  <c r="Z172" i="7" s="1"/>
  <c r="AB172" i="7" s="1"/>
  <c r="Y171" i="7"/>
  <c r="Z171" i="7" s="1"/>
  <c r="AB171" i="7" s="1"/>
  <c r="Y170" i="7"/>
  <c r="Z170" i="7" s="1"/>
  <c r="AB170" i="7" s="1"/>
  <c r="Y169" i="7"/>
  <c r="Z169" i="7" s="1"/>
  <c r="AB169" i="7" s="1"/>
  <c r="Y168" i="7"/>
  <c r="Z168" i="7" s="1"/>
  <c r="AB168" i="7" s="1"/>
  <c r="Y167" i="7"/>
  <c r="Z167" i="7" s="1"/>
  <c r="AB167" i="7" s="1"/>
  <c r="Y166" i="7"/>
  <c r="Z166" i="7" s="1"/>
  <c r="AB166" i="7" s="1"/>
  <c r="Y165" i="7"/>
  <c r="Z165" i="7" s="1"/>
  <c r="AB165" i="7" s="1"/>
  <c r="Y164" i="7"/>
  <c r="Z164" i="7" s="1"/>
  <c r="AB164" i="7" s="1"/>
  <c r="Y163" i="7"/>
  <c r="Z163" i="7" s="1"/>
  <c r="AB163" i="7" s="1"/>
  <c r="Y162" i="7"/>
  <c r="Z162" i="7" s="1"/>
  <c r="AB162" i="7" s="1"/>
  <c r="Y161" i="7"/>
  <c r="Z161" i="7" s="1"/>
  <c r="AB161" i="7" s="1"/>
  <c r="Y160" i="7"/>
  <c r="Z160" i="7" s="1"/>
  <c r="AB160" i="7" s="1"/>
  <c r="Y159" i="7"/>
  <c r="Z159" i="7" s="1"/>
  <c r="Y158" i="7"/>
  <c r="Z158" i="7" s="1"/>
  <c r="AB158" i="7" s="1"/>
  <c r="Y157" i="7"/>
  <c r="Z157" i="7" s="1"/>
  <c r="Y156" i="7"/>
  <c r="Z156" i="7" s="1"/>
  <c r="AB156" i="7" s="1"/>
  <c r="Y155" i="7"/>
  <c r="Z155" i="7" s="1"/>
  <c r="AB155" i="7" s="1"/>
  <c r="Y154" i="7"/>
  <c r="Z154" i="7" s="1"/>
  <c r="AB154" i="7" s="1"/>
  <c r="Y153" i="7"/>
  <c r="Z153" i="7" s="1"/>
  <c r="AB153" i="7" s="1"/>
  <c r="Y152" i="7"/>
  <c r="Z152" i="7" s="1"/>
  <c r="AB152" i="7" s="1"/>
  <c r="Y151" i="7"/>
  <c r="Z151" i="7" s="1"/>
  <c r="AB151" i="7" s="1"/>
  <c r="Y150" i="7"/>
  <c r="Z150" i="7" s="1"/>
  <c r="AB150" i="7" s="1"/>
  <c r="Y149" i="7"/>
  <c r="Z149" i="7" s="1"/>
  <c r="AB149" i="7" s="1"/>
  <c r="Y148" i="7"/>
  <c r="Z148" i="7" s="1"/>
  <c r="AB148" i="7" s="1"/>
  <c r="Y147" i="7"/>
  <c r="Z147" i="7" s="1"/>
  <c r="AB147" i="7" s="1"/>
  <c r="Y146" i="7"/>
  <c r="Z146" i="7" s="1"/>
  <c r="AB146" i="7" s="1"/>
  <c r="Y145" i="7"/>
  <c r="Z145" i="7" s="1"/>
  <c r="Y144" i="7"/>
  <c r="Z144" i="7" s="1"/>
  <c r="AB144" i="7" s="1"/>
  <c r="Y143" i="7"/>
  <c r="Z143" i="7" s="1"/>
  <c r="AB143" i="7" s="1"/>
  <c r="Y142" i="7"/>
  <c r="Z142" i="7" s="1"/>
  <c r="AB142" i="7" s="1"/>
  <c r="Y141" i="7"/>
  <c r="Z141" i="7" s="1"/>
  <c r="AB141" i="7" s="1"/>
  <c r="Y140" i="7"/>
  <c r="Z140" i="7" s="1"/>
  <c r="AB140" i="7" s="1"/>
  <c r="Y139" i="7"/>
  <c r="Z139" i="7" s="1"/>
  <c r="AB139" i="7" s="1"/>
  <c r="Y138" i="7"/>
  <c r="Z138" i="7" s="1"/>
  <c r="Y137" i="7"/>
  <c r="Z137" i="7" s="1"/>
  <c r="AB137" i="7" s="1"/>
  <c r="Y136" i="7"/>
  <c r="Z136" i="7" s="1"/>
  <c r="AB136" i="7" s="1"/>
  <c r="Y135" i="7"/>
  <c r="Z135" i="7" s="1"/>
  <c r="AB135" i="7" s="1"/>
  <c r="Y134" i="7"/>
  <c r="Z134" i="7" s="1"/>
  <c r="AB134" i="7" s="1"/>
  <c r="Y133" i="7"/>
  <c r="Z133" i="7" s="1"/>
  <c r="AB133" i="7" s="1"/>
  <c r="Y132" i="7"/>
  <c r="Z132" i="7" s="1"/>
  <c r="AB132" i="7" s="1"/>
  <c r="Y131" i="7"/>
  <c r="Z131" i="7" s="1"/>
  <c r="AB131" i="7" s="1"/>
  <c r="Y130" i="7"/>
  <c r="Z130" i="7" s="1"/>
  <c r="AB130" i="7" s="1"/>
  <c r="Y129" i="7"/>
  <c r="Z129" i="7" s="1"/>
  <c r="AB129" i="7" s="1"/>
  <c r="Y128" i="7"/>
  <c r="Z128" i="7" s="1"/>
  <c r="AB128" i="7" s="1"/>
  <c r="Y127" i="7"/>
  <c r="Z127" i="7" s="1"/>
  <c r="AB127" i="7" s="1"/>
  <c r="Y126" i="7"/>
  <c r="Z126" i="7" s="1"/>
  <c r="AB126" i="7" s="1"/>
  <c r="Y125" i="7"/>
  <c r="Z125" i="7" s="1"/>
  <c r="AB125" i="7" s="1"/>
  <c r="W113" i="7"/>
  <c r="W114" i="7" s="1"/>
  <c r="W115" i="7" s="1"/>
  <c r="Y112" i="7"/>
  <c r="Z112" i="7" s="1"/>
  <c r="AB112" i="7" s="1"/>
  <c r="Y111" i="7"/>
  <c r="Z111" i="7" s="1"/>
  <c r="AB111" i="7" s="1"/>
  <c r="Y110" i="7"/>
  <c r="Z110" i="7" s="1"/>
  <c r="AB110" i="7" s="1"/>
  <c r="Y109" i="7"/>
  <c r="Z109" i="7" s="1"/>
  <c r="AB109" i="7" s="1"/>
  <c r="W97" i="7"/>
  <c r="W98" i="7" s="1"/>
  <c r="Y98" i="7" s="1"/>
  <c r="Z98" i="7" s="1"/>
  <c r="AB98" i="7" s="1"/>
  <c r="Y96" i="7"/>
  <c r="Z96" i="7" s="1"/>
  <c r="AB96" i="7" s="1"/>
  <c r="Y95" i="7"/>
  <c r="Z95" i="7" s="1"/>
  <c r="AB95" i="7" s="1"/>
  <c r="Y94" i="7"/>
  <c r="Z94" i="7" s="1"/>
  <c r="AB94" i="7" s="1"/>
  <c r="Y93" i="7"/>
  <c r="Z93" i="7" s="1"/>
  <c r="AB93" i="7" s="1"/>
  <c r="Y92" i="7"/>
  <c r="Z92" i="7" s="1"/>
  <c r="AB92" i="7" s="1"/>
  <c r="Y91" i="7"/>
  <c r="Z91" i="7" s="1"/>
  <c r="AB91" i="7" s="1"/>
  <c r="Y90" i="7"/>
  <c r="Z90" i="7" s="1"/>
  <c r="AB90" i="7" s="1"/>
  <c r="Y89" i="7"/>
  <c r="Z89" i="7" s="1"/>
  <c r="AB89" i="7" s="1"/>
  <c r="Y88" i="7"/>
  <c r="Z88" i="7" s="1"/>
  <c r="AB88" i="7" s="1"/>
  <c r="Y87" i="7"/>
  <c r="Z87" i="7" s="1"/>
  <c r="AB87" i="7" s="1"/>
  <c r="Y86" i="7"/>
  <c r="Z86" i="7" s="1"/>
  <c r="AB86" i="7" s="1"/>
  <c r="Y85" i="7"/>
  <c r="Z85" i="7" s="1"/>
  <c r="AB85" i="7" s="1"/>
  <c r="Y84" i="7"/>
  <c r="Z84" i="7" s="1"/>
  <c r="AB84" i="7" s="1"/>
  <c r="Y83" i="7"/>
  <c r="Z83" i="7" s="1"/>
  <c r="AB83" i="7" s="1"/>
  <c r="Y82" i="7"/>
  <c r="Z82" i="7" s="1"/>
  <c r="AB82" i="7" s="1"/>
  <c r="Y81" i="7"/>
  <c r="Z81" i="7" s="1"/>
  <c r="AB81" i="7" s="1"/>
  <c r="W71" i="7"/>
  <c r="Y71" i="7" s="1"/>
  <c r="Z71" i="7" s="1"/>
  <c r="AB71" i="7" s="1"/>
  <c r="Y70" i="7"/>
  <c r="Z70" i="7" s="1"/>
  <c r="AB70" i="7" s="1"/>
  <c r="Y69" i="7"/>
  <c r="Z69" i="7" s="1"/>
  <c r="AB69" i="7" s="1"/>
  <c r="Y68" i="7"/>
  <c r="Z68" i="7" s="1"/>
  <c r="AB68" i="7" s="1"/>
  <c r="Y67" i="7"/>
  <c r="Z67" i="7" s="1"/>
  <c r="AB67" i="7" s="1"/>
  <c r="Y66" i="7"/>
  <c r="Z66" i="7" s="1"/>
  <c r="AB66" i="7" s="1"/>
  <c r="Y65" i="7"/>
  <c r="Z65" i="7" s="1"/>
  <c r="AB65" i="7" s="1"/>
  <c r="Y64" i="7"/>
  <c r="Z64" i="7" s="1"/>
  <c r="AB64" i="7" s="1"/>
  <c r="Y63" i="7"/>
  <c r="Z63" i="7" s="1"/>
  <c r="AB63" i="7" s="1"/>
  <c r="Y62" i="7"/>
  <c r="Z62" i="7" s="1"/>
  <c r="AB62" i="7" s="1"/>
  <c r="Y61" i="7"/>
  <c r="Z61" i="7" s="1"/>
  <c r="AB61" i="7" s="1"/>
  <c r="Y60" i="7"/>
  <c r="Z60" i="7" s="1"/>
  <c r="AB60" i="7" s="1"/>
  <c r="Y59" i="7"/>
  <c r="Z59" i="7" s="1"/>
  <c r="AB59" i="7" s="1"/>
  <c r="Y58" i="7"/>
  <c r="Z58" i="7" s="1"/>
  <c r="AB58" i="7" s="1"/>
  <c r="Y57" i="7"/>
  <c r="Z57" i="7" s="1"/>
  <c r="AB57" i="7" s="1"/>
  <c r="Y56" i="7"/>
  <c r="Z56" i="7" s="1"/>
  <c r="AB56" i="7" s="1"/>
  <c r="Y55" i="7"/>
  <c r="Z55" i="7" s="1"/>
  <c r="AB55" i="7" s="1"/>
  <c r="Y54" i="7"/>
  <c r="Z54" i="7" s="1"/>
  <c r="AB54" i="7" s="1"/>
  <c r="Y53" i="7"/>
  <c r="Z53" i="7" s="1"/>
  <c r="AB53" i="7" s="1"/>
  <c r="Y52" i="7"/>
  <c r="Z52" i="7" s="1"/>
  <c r="AB52" i="7" s="1"/>
  <c r="Y51" i="7"/>
  <c r="Z51" i="7" s="1"/>
  <c r="AB51" i="7" s="1"/>
  <c r="Y50" i="7"/>
  <c r="Z50" i="7" s="1"/>
  <c r="AB50" i="7" s="1"/>
  <c r="Y49" i="7"/>
  <c r="Z49" i="7" s="1"/>
  <c r="AB49" i="7" s="1"/>
  <c r="Y48" i="7"/>
  <c r="Z48" i="7" s="1"/>
  <c r="AB48" i="7" s="1"/>
  <c r="Y47" i="7"/>
  <c r="Z47" i="7" s="1"/>
  <c r="AB47" i="7" s="1"/>
  <c r="Y46" i="7"/>
  <c r="Z46" i="7" s="1"/>
  <c r="AB46" i="7" s="1"/>
  <c r="Y45" i="7"/>
  <c r="Z45" i="7" s="1"/>
  <c r="AB45" i="7" s="1"/>
  <c r="Y44" i="7"/>
  <c r="Z44" i="7" s="1"/>
  <c r="AB44" i="7" s="1"/>
  <c r="Y43" i="7"/>
  <c r="Z43" i="7" s="1"/>
  <c r="AB43" i="7" s="1"/>
  <c r="Y42" i="7"/>
  <c r="Z42" i="7" s="1"/>
  <c r="AB42" i="7" s="1"/>
  <c r="Y41" i="7"/>
  <c r="Z41" i="7" s="1"/>
  <c r="AB41" i="7" s="1"/>
  <c r="Y40" i="7"/>
  <c r="Z40" i="7" s="1"/>
  <c r="AB40" i="7" s="1"/>
  <c r="Y39" i="7"/>
  <c r="Z39" i="7" s="1"/>
  <c r="AB39" i="7" s="1"/>
  <c r="Y38" i="7"/>
  <c r="Z38" i="7" s="1"/>
  <c r="AB38" i="7" s="1"/>
  <c r="Y37" i="7"/>
  <c r="Z37" i="7" s="1"/>
  <c r="AB37" i="7" s="1"/>
  <c r="Y36" i="7"/>
  <c r="Z36" i="7" s="1"/>
  <c r="AB36" i="7" s="1"/>
  <c r="Y35" i="7"/>
  <c r="Z35" i="7" s="1"/>
  <c r="AB35" i="7" s="1"/>
  <c r="Y34" i="7"/>
  <c r="Z34" i="7" s="1"/>
  <c r="AB34" i="7" s="1"/>
  <c r="Y33" i="7"/>
  <c r="Z33" i="7" s="1"/>
  <c r="AB33" i="7" s="1"/>
  <c r="Y32" i="7"/>
  <c r="Z32" i="7" s="1"/>
  <c r="AB32" i="7" s="1"/>
  <c r="Y31" i="7"/>
  <c r="Z31" i="7" s="1"/>
  <c r="AB31" i="7" s="1"/>
  <c r="Y30" i="7"/>
  <c r="Z30" i="7" s="1"/>
  <c r="AB30" i="7" s="1"/>
  <c r="Y29" i="7"/>
  <c r="Z29" i="7" s="1"/>
  <c r="AB29" i="7" s="1"/>
  <c r="Y28" i="7"/>
  <c r="Z28" i="7" s="1"/>
  <c r="AB28" i="7" s="1"/>
  <c r="Y27" i="7"/>
  <c r="Z27" i="7" s="1"/>
  <c r="AB27" i="7" s="1"/>
  <c r="Y26" i="7"/>
  <c r="Z26" i="7" s="1"/>
  <c r="AB26" i="7" s="1"/>
  <c r="Y25" i="7"/>
  <c r="Z25" i="7" s="1"/>
  <c r="AB25" i="7" s="1"/>
  <c r="Y24" i="7"/>
  <c r="Z24" i="7" s="1"/>
  <c r="AB24" i="7" s="1"/>
  <c r="Y23" i="7"/>
  <c r="Z23" i="7" s="1"/>
  <c r="AB23" i="7" s="1"/>
  <c r="Y22" i="7"/>
  <c r="Z22" i="7" s="1"/>
  <c r="Y21" i="7"/>
  <c r="Z21" i="7" s="1"/>
  <c r="AB21" i="7" s="1"/>
  <c r="Y20" i="7"/>
  <c r="Z20" i="7" s="1"/>
  <c r="AB20" i="7" s="1"/>
  <c r="Y19" i="7"/>
  <c r="Z19" i="7" s="1"/>
  <c r="AB19" i="7" s="1"/>
  <c r="Y18" i="7"/>
  <c r="Z18" i="7" s="1"/>
  <c r="X18" i="7"/>
  <c r="X19" i="7" s="1"/>
  <c r="X20" i="7" s="1"/>
  <c r="X21" i="7" s="1"/>
  <c r="X22" i="7" s="1"/>
  <c r="X23" i="7" s="1"/>
  <c r="X24" i="7" s="1"/>
  <c r="X25" i="7" s="1"/>
  <c r="X26" i="7" s="1"/>
  <c r="Y17" i="7"/>
  <c r="Z17" i="7" s="1"/>
  <c r="Y16" i="7"/>
  <c r="Z16" i="7" s="1"/>
  <c r="Y224" i="5"/>
  <c r="Z224" i="5" s="1"/>
  <c r="Y223" i="5"/>
  <c r="Z223" i="5" s="1"/>
  <c r="Y222" i="5"/>
  <c r="Z222" i="5" s="1"/>
  <c r="Y221" i="5"/>
  <c r="Z221" i="5" s="1"/>
  <c r="Y220" i="5"/>
  <c r="Z220" i="5" s="1"/>
  <c r="Y219" i="5"/>
  <c r="Z219" i="5" s="1"/>
  <c r="Y218" i="5"/>
  <c r="Z218" i="5" s="1"/>
  <c r="Y217" i="5"/>
  <c r="Z217" i="5" s="1"/>
  <c r="Y216" i="5"/>
  <c r="Z216" i="5" s="1"/>
  <c r="Y215" i="5"/>
  <c r="Z215" i="5" s="1"/>
  <c r="Y214" i="5"/>
  <c r="Z214" i="5" s="1"/>
  <c r="Y213" i="5"/>
  <c r="Z213" i="5" s="1"/>
  <c r="Y212" i="5"/>
  <c r="Z212" i="5" s="1"/>
  <c r="Y211" i="5"/>
  <c r="Z211" i="5" s="1"/>
  <c r="Y210" i="5"/>
  <c r="Z210" i="5" s="1"/>
  <c r="Y209" i="5"/>
  <c r="Z209" i="5" s="1"/>
  <c r="Y208" i="5"/>
  <c r="Z208" i="5" s="1"/>
  <c r="Y207" i="5"/>
  <c r="Z207" i="5" s="1"/>
  <c r="Y206" i="5"/>
  <c r="Z206" i="5" s="1"/>
  <c r="Y205" i="5"/>
  <c r="Z205" i="5" s="1"/>
  <c r="Y204" i="5"/>
  <c r="Z204" i="5" s="1"/>
  <c r="Y203" i="5"/>
  <c r="Z203" i="5" s="1"/>
  <c r="Y202" i="5"/>
  <c r="Z202" i="5" s="1"/>
  <c r="Y201" i="5"/>
  <c r="Z201" i="5" s="1"/>
  <c r="Y200" i="5"/>
  <c r="Z200" i="5" s="1"/>
  <c r="Y199" i="5"/>
  <c r="Z199" i="5" s="1"/>
  <c r="Y198" i="5"/>
  <c r="Z198" i="5" s="1"/>
  <c r="Y197" i="5"/>
  <c r="Z197" i="5" s="1"/>
  <c r="Y196" i="5"/>
  <c r="Z196" i="5" s="1"/>
  <c r="Y195" i="5"/>
  <c r="Z195" i="5" s="1"/>
  <c r="Y194" i="5"/>
  <c r="Z194" i="5" s="1"/>
  <c r="Y193" i="5"/>
  <c r="Z193" i="5" s="1"/>
  <c r="Y192" i="5"/>
  <c r="Z192" i="5" s="1"/>
  <c r="Y191" i="5"/>
  <c r="Z191" i="5" s="1"/>
  <c r="Y190" i="5"/>
  <c r="Z190" i="5" s="1"/>
  <c r="Y189" i="5"/>
  <c r="Z189" i="5" s="1"/>
  <c r="Y188" i="5"/>
  <c r="Z188" i="5" s="1"/>
  <c r="Y187" i="5"/>
  <c r="Z187" i="5" s="1"/>
  <c r="Y186" i="5"/>
  <c r="Z186" i="5" s="1"/>
  <c r="Y185" i="5"/>
  <c r="Z185" i="5" s="1"/>
  <c r="Y184" i="5"/>
  <c r="Z184" i="5" s="1"/>
  <c r="Y183" i="5"/>
  <c r="Z183" i="5" s="1"/>
  <c r="Y182" i="5"/>
  <c r="Z182" i="5" s="1"/>
  <c r="Y181" i="5"/>
  <c r="Z181" i="5" s="1"/>
  <c r="Y180" i="5"/>
  <c r="Z180" i="5" s="1"/>
  <c r="Y179" i="5"/>
  <c r="Z179" i="5" s="1"/>
  <c r="Y178" i="5"/>
  <c r="Z178" i="5" s="1"/>
  <c r="Y177" i="5"/>
  <c r="Z177" i="5" s="1"/>
  <c r="Y176" i="5"/>
  <c r="Z176" i="5" s="1"/>
  <c r="Y175" i="5"/>
  <c r="Z175" i="5" s="1"/>
  <c r="Y174" i="5"/>
  <c r="Z174" i="5" s="1"/>
  <c r="Y173" i="5"/>
  <c r="Z173" i="5" s="1"/>
  <c r="Y172" i="5"/>
  <c r="Z172" i="5" s="1"/>
  <c r="Y171" i="5"/>
  <c r="Z171" i="5" s="1"/>
  <c r="Y170" i="5"/>
  <c r="Z170" i="5" s="1"/>
  <c r="Y169" i="5"/>
  <c r="Z169" i="5" s="1"/>
  <c r="Y168" i="5"/>
  <c r="Z168" i="5" s="1"/>
  <c r="Y167" i="5"/>
  <c r="Z167" i="5" s="1"/>
  <c r="Y166" i="5"/>
  <c r="Z166" i="5" s="1"/>
  <c r="Y165" i="5"/>
  <c r="Z165" i="5" s="1"/>
  <c r="Y164" i="5"/>
  <c r="Z164" i="5" s="1"/>
  <c r="Y163" i="5"/>
  <c r="Z163" i="5" s="1"/>
  <c r="Y162" i="5"/>
  <c r="Z162" i="5" s="1"/>
  <c r="Y161" i="5"/>
  <c r="Z161" i="5" s="1"/>
  <c r="Y160" i="5"/>
  <c r="Z160" i="5" s="1"/>
  <c r="Y159" i="5"/>
  <c r="Z159" i="5" s="1"/>
  <c r="Z158" i="5"/>
  <c r="Y158" i="5"/>
  <c r="Y157" i="5"/>
  <c r="Z157" i="5" s="1"/>
  <c r="Y156" i="5"/>
  <c r="Z156" i="5" s="1"/>
  <c r="Y155" i="5"/>
  <c r="Z155" i="5" s="1"/>
  <c r="Y154" i="5"/>
  <c r="Z154" i="5" s="1"/>
  <c r="Y153" i="5"/>
  <c r="Z153" i="5" s="1"/>
  <c r="Y152" i="5"/>
  <c r="Z152" i="5" s="1"/>
  <c r="Y151" i="5"/>
  <c r="Z151" i="5" s="1"/>
  <c r="Z150" i="5"/>
  <c r="Y150" i="5"/>
  <c r="Y149" i="5"/>
  <c r="Z149" i="5" s="1"/>
  <c r="Y148" i="5"/>
  <c r="Z148" i="5" s="1"/>
  <c r="Y147" i="5"/>
  <c r="Z147" i="5" s="1"/>
  <c r="Z146" i="5"/>
  <c r="Y146" i="5"/>
  <c r="Y145" i="5"/>
  <c r="Z145" i="5" s="1"/>
  <c r="Y144" i="5"/>
  <c r="Z144" i="5" s="1"/>
  <c r="Y143" i="5"/>
  <c r="Z143" i="5" s="1"/>
  <c r="Y142" i="5"/>
  <c r="Z142" i="5" s="1"/>
  <c r="Z141" i="5"/>
  <c r="Y141" i="5"/>
  <c r="Z140" i="5"/>
  <c r="Y140" i="5"/>
  <c r="Y139" i="5"/>
  <c r="Z139" i="5" s="1"/>
  <c r="Y138" i="5"/>
  <c r="Z138" i="5" s="1"/>
  <c r="Y137" i="5"/>
  <c r="Z137" i="5" s="1"/>
  <c r="Y136" i="5"/>
  <c r="Z136" i="5" s="1"/>
  <c r="Y135" i="5"/>
  <c r="Z135" i="5" s="1"/>
  <c r="Z134" i="5"/>
  <c r="Y134" i="5"/>
  <c r="Y133" i="5"/>
  <c r="Z133" i="5" s="1"/>
  <c r="Y132" i="5"/>
  <c r="Z132" i="5" s="1"/>
  <c r="Y131" i="5"/>
  <c r="Z131" i="5" s="1"/>
  <c r="Y130" i="5"/>
  <c r="Z130" i="5" s="1"/>
  <c r="Y129" i="5"/>
  <c r="Z129" i="5" s="1"/>
  <c r="Y128" i="5"/>
  <c r="Z128" i="5" s="1"/>
  <c r="Y127" i="5"/>
  <c r="Z127" i="5" s="1"/>
  <c r="Z126" i="5"/>
  <c r="Y126" i="5"/>
  <c r="Y125" i="5"/>
  <c r="Z125" i="5" s="1"/>
  <c r="Z124" i="5"/>
  <c r="Y124" i="5"/>
  <c r="Y123" i="5"/>
  <c r="Z123" i="5" s="1"/>
  <c r="Y122" i="5"/>
  <c r="Z122" i="5" s="1"/>
  <c r="Y121" i="5"/>
  <c r="Z121" i="5" s="1"/>
  <c r="Y120" i="5"/>
  <c r="Z120" i="5" s="1"/>
  <c r="Y119" i="5"/>
  <c r="Z119" i="5" s="1"/>
  <c r="Y118" i="5"/>
  <c r="Z118" i="5" s="1"/>
  <c r="Z117" i="5"/>
  <c r="Y117" i="5"/>
  <c r="Y116" i="5"/>
  <c r="Z116" i="5" s="1"/>
  <c r="Y115" i="5"/>
  <c r="Z115" i="5" s="1"/>
  <c r="Y114" i="5"/>
  <c r="Z114" i="5" s="1"/>
  <c r="Y113" i="5"/>
  <c r="Z113" i="5" s="1"/>
  <c r="Y112" i="5"/>
  <c r="Z112" i="5" s="1"/>
  <c r="Y111" i="5"/>
  <c r="Z111" i="5" s="1"/>
  <c r="Z110" i="5"/>
  <c r="Y110" i="5"/>
  <c r="Z109" i="5"/>
  <c r="Y109" i="5"/>
  <c r="Y108" i="5"/>
  <c r="Z108" i="5" s="1"/>
  <c r="Y107" i="5"/>
  <c r="Z107" i="5" s="1"/>
  <c r="Y106" i="5"/>
  <c r="Z106" i="5" s="1"/>
  <c r="Y105" i="5"/>
  <c r="Z105" i="5" s="1"/>
  <c r="Y104" i="5"/>
  <c r="Z104" i="5" s="1"/>
  <c r="Y103" i="5"/>
  <c r="Z103" i="5" s="1"/>
  <c r="Y102" i="5"/>
  <c r="Z102" i="5" s="1"/>
  <c r="Y101" i="5"/>
  <c r="Z101" i="5" s="1"/>
  <c r="Z100" i="5"/>
  <c r="Y100" i="5"/>
  <c r="Y99" i="5"/>
  <c r="Z99" i="5" s="1"/>
  <c r="Y98" i="5"/>
  <c r="Z98" i="5" s="1"/>
  <c r="Y97" i="5"/>
  <c r="Z97" i="5" s="1"/>
  <c r="Y96" i="5"/>
  <c r="Z96" i="5" s="1"/>
  <c r="Y95" i="5"/>
  <c r="Z95" i="5" s="1"/>
  <c r="Z94" i="5"/>
  <c r="Y94" i="5"/>
  <c r="Z93" i="5"/>
  <c r="Y93" i="5"/>
  <c r="Z92" i="5"/>
  <c r="Y92" i="5"/>
  <c r="Y91" i="5"/>
  <c r="Z91" i="5" s="1"/>
  <c r="Y90" i="5"/>
  <c r="Z90" i="5" s="1"/>
  <c r="Y89" i="5"/>
  <c r="Z89" i="5" s="1"/>
  <c r="Y88" i="5"/>
  <c r="Z88" i="5" s="1"/>
  <c r="Y87" i="5"/>
  <c r="Z87" i="5" s="1"/>
  <c r="Y86" i="5"/>
  <c r="Z86" i="5" s="1"/>
  <c r="Y85" i="5"/>
  <c r="Z85" i="5" s="1"/>
  <c r="Y84" i="5"/>
  <c r="Z84" i="5" s="1"/>
  <c r="Y83" i="5"/>
  <c r="Z83" i="5" s="1"/>
  <c r="Y82" i="5"/>
  <c r="Z82" i="5" s="1"/>
  <c r="Y81" i="5"/>
  <c r="Z81" i="5" s="1"/>
  <c r="Y80" i="5"/>
  <c r="Z80" i="5" s="1"/>
  <c r="Y79" i="5"/>
  <c r="Z79" i="5" s="1"/>
  <c r="Y78" i="5"/>
  <c r="Z78" i="5" s="1"/>
  <c r="Z77" i="5"/>
  <c r="Y77" i="5"/>
  <c r="Z76" i="5"/>
  <c r="Y76" i="5"/>
  <c r="Y75" i="5"/>
  <c r="Z75" i="5" s="1"/>
  <c r="Y74" i="5"/>
  <c r="Z74" i="5" s="1"/>
  <c r="Y73" i="5"/>
  <c r="Z73" i="5" s="1"/>
  <c r="Y72" i="5"/>
  <c r="Z72" i="5" s="1"/>
  <c r="Y71" i="5"/>
  <c r="Z71" i="5" s="1"/>
  <c r="Z70" i="5"/>
  <c r="Y70" i="5"/>
  <c r="Y69" i="5"/>
  <c r="Z69" i="5" s="1"/>
  <c r="Y68" i="5"/>
  <c r="Z68" i="5" s="1"/>
  <c r="Y67" i="5"/>
  <c r="Z67" i="5" s="1"/>
  <c r="Y66" i="5"/>
  <c r="Z66" i="5" s="1"/>
  <c r="Y65" i="5"/>
  <c r="Z65" i="5" s="1"/>
  <c r="Y64" i="5"/>
  <c r="Z64" i="5" s="1"/>
  <c r="Y63" i="5"/>
  <c r="Z63" i="5" s="1"/>
  <c r="Z62" i="5"/>
  <c r="Y62" i="5"/>
  <c r="Y61" i="5"/>
  <c r="Z61" i="5" s="1"/>
  <c r="Z60" i="5"/>
  <c r="Y60" i="5"/>
  <c r="Y59" i="5"/>
  <c r="Z59" i="5" s="1"/>
  <c r="Y58" i="5"/>
  <c r="Z58" i="5" s="1"/>
  <c r="Y57" i="5"/>
  <c r="Z57" i="5" s="1"/>
  <c r="Y56" i="5"/>
  <c r="Z56" i="5" s="1"/>
  <c r="Y55" i="5"/>
  <c r="Z55" i="5" s="1"/>
  <c r="Y54" i="5"/>
  <c r="Z54" i="5" s="1"/>
  <c r="Z53" i="5"/>
  <c r="Y53" i="5"/>
  <c r="Y52" i="5"/>
  <c r="Z52" i="5" s="1"/>
  <c r="Y51" i="5"/>
  <c r="Z51" i="5" s="1"/>
  <c r="Y50" i="5"/>
  <c r="Z50" i="5" s="1"/>
  <c r="Y49" i="5"/>
  <c r="Z49" i="5" s="1"/>
  <c r="Y48" i="5"/>
  <c r="Z48" i="5" s="1"/>
  <c r="Y47" i="5"/>
  <c r="Z47" i="5" s="1"/>
  <c r="Z46" i="5"/>
  <c r="Y46" i="5"/>
  <c r="Z45" i="5"/>
  <c r="Y45" i="5"/>
  <c r="Y44" i="5"/>
  <c r="Z44" i="5" s="1"/>
  <c r="Y43" i="5"/>
  <c r="Z43" i="5" s="1"/>
  <c r="Y42" i="5"/>
  <c r="Z42" i="5" s="1"/>
  <c r="Y41" i="5"/>
  <c r="Z41" i="5" s="1"/>
  <c r="Y40" i="5"/>
  <c r="Z40" i="5" s="1"/>
  <c r="Y39" i="5"/>
  <c r="Z39" i="5" s="1"/>
  <c r="Y38" i="5"/>
  <c r="Z38" i="5" s="1"/>
  <c r="Y37" i="5"/>
  <c r="Z37" i="5" s="1"/>
  <c r="Z36" i="5"/>
  <c r="Y36" i="5"/>
  <c r="Y35" i="5"/>
  <c r="Z35" i="5" s="1"/>
  <c r="Y34" i="5"/>
  <c r="Z34" i="5" s="1"/>
  <c r="Y33" i="5"/>
  <c r="Z33" i="5" s="1"/>
  <c r="Y32" i="5"/>
  <c r="Z32" i="5" s="1"/>
  <c r="Y31" i="5"/>
  <c r="Z31" i="5" s="1"/>
  <c r="Z30" i="5"/>
  <c r="Y30" i="5"/>
  <c r="Z29" i="5"/>
  <c r="Y29" i="5"/>
  <c r="Z28" i="5"/>
  <c r="Y28" i="5"/>
  <c r="Y27" i="5"/>
  <c r="Z27" i="5" s="1"/>
  <c r="Y26" i="5"/>
  <c r="Z26" i="5" s="1"/>
  <c r="Y25" i="5"/>
  <c r="Z25" i="5" s="1"/>
  <c r="Y24" i="5"/>
  <c r="Z24" i="5" s="1"/>
  <c r="Y23" i="5"/>
  <c r="Z23" i="5" s="1"/>
  <c r="Y22" i="5"/>
  <c r="Z22" i="5" s="1"/>
  <c r="Y21" i="5"/>
  <c r="Z21" i="5" s="1"/>
  <c r="Y20" i="5"/>
  <c r="Z20" i="5" s="1"/>
  <c r="Y19" i="5"/>
  <c r="Z19" i="5" s="1"/>
  <c r="Y18" i="5"/>
  <c r="Z18" i="5" s="1"/>
  <c r="Y17" i="5"/>
  <c r="Z17" i="5" s="1"/>
  <c r="Y16" i="5"/>
  <c r="Z16" i="5" s="1"/>
  <c r="Z234" i="1"/>
  <c r="AA234" i="1" s="1"/>
  <c r="Z233" i="1"/>
  <c r="AA233" i="1" s="1"/>
  <c r="Z232" i="1"/>
  <c r="AA232" i="1" s="1"/>
  <c r="Z231" i="1"/>
  <c r="AA231" i="1" s="1"/>
  <c r="Z230" i="1"/>
  <c r="AA230" i="1" s="1"/>
  <c r="Z229" i="1"/>
  <c r="AA229" i="1" s="1"/>
  <c r="Z228" i="1"/>
  <c r="AA228" i="1" s="1"/>
  <c r="Z227" i="1"/>
  <c r="AA227" i="1" s="1"/>
  <c r="Z226" i="1"/>
  <c r="AA226" i="1" s="1"/>
  <c r="Z225" i="1"/>
  <c r="AA225" i="1" s="1"/>
  <c r="Z224" i="1"/>
  <c r="AA224" i="1" s="1"/>
  <c r="Z223" i="1"/>
  <c r="AA223" i="1" s="1"/>
  <c r="AA222" i="1"/>
  <c r="Z222" i="1"/>
  <c r="Z221" i="1"/>
  <c r="AA221" i="1" s="1"/>
  <c r="Z220" i="1"/>
  <c r="AA220" i="1" s="1"/>
  <c r="Z219" i="1"/>
  <c r="AA219" i="1" s="1"/>
  <c r="Z218" i="1"/>
  <c r="AA218" i="1" s="1"/>
  <c r="Z217" i="1"/>
  <c r="AA217" i="1" s="1"/>
  <c r="Z216" i="1"/>
  <c r="AA216" i="1" s="1"/>
  <c r="Z215" i="1"/>
  <c r="AA215" i="1" s="1"/>
  <c r="Z214" i="1"/>
  <c r="AA214" i="1" s="1"/>
  <c r="Z213" i="1"/>
  <c r="AA213" i="1" s="1"/>
  <c r="Z212" i="1"/>
  <c r="AA212" i="1" s="1"/>
  <c r="Z211" i="1"/>
  <c r="AA211" i="1" s="1"/>
  <c r="Z210" i="1"/>
  <c r="AA210" i="1" s="1"/>
  <c r="Z209" i="1"/>
  <c r="AA209" i="1" s="1"/>
  <c r="Z208" i="1"/>
  <c r="AA208" i="1" s="1"/>
  <c r="Z207" i="1"/>
  <c r="AA207" i="1" s="1"/>
  <c r="Z206" i="1"/>
  <c r="AA206" i="1" s="1"/>
  <c r="Z205" i="1"/>
  <c r="AA205" i="1" s="1"/>
  <c r="Z204" i="1"/>
  <c r="AA204" i="1" s="1"/>
  <c r="Z203" i="1"/>
  <c r="AA203" i="1" s="1"/>
  <c r="Z202" i="1"/>
  <c r="AA202" i="1" s="1"/>
  <c r="Z201" i="1"/>
  <c r="AA201" i="1" s="1"/>
  <c r="Z200" i="1"/>
  <c r="AA200" i="1" s="1"/>
  <c r="Z199" i="1"/>
  <c r="AA199" i="1" s="1"/>
  <c r="Z198" i="1"/>
  <c r="AA198" i="1" s="1"/>
  <c r="Z197" i="1"/>
  <c r="AA197" i="1" s="1"/>
  <c r="Z196" i="1"/>
  <c r="AA196" i="1" s="1"/>
  <c r="Z195" i="1"/>
  <c r="AA195" i="1" s="1"/>
  <c r="Z194" i="1"/>
  <c r="AA194" i="1" s="1"/>
  <c r="Z193" i="1"/>
  <c r="AA193" i="1" s="1"/>
  <c r="Z192" i="1"/>
  <c r="AA192" i="1" s="1"/>
  <c r="Z191" i="1"/>
  <c r="AA191" i="1" s="1"/>
  <c r="Z190" i="1"/>
  <c r="AA190" i="1" s="1"/>
  <c r="Z189" i="1"/>
  <c r="AA189" i="1" s="1"/>
  <c r="Z188" i="1"/>
  <c r="AA188" i="1" s="1"/>
  <c r="Z187" i="1"/>
  <c r="AA187" i="1" s="1"/>
  <c r="Z186" i="1"/>
  <c r="AA186" i="1" s="1"/>
  <c r="Z185" i="1"/>
  <c r="AA185" i="1" s="1"/>
  <c r="Z184" i="1"/>
  <c r="AA184" i="1" s="1"/>
  <c r="Z183" i="1"/>
  <c r="AA183" i="1" s="1"/>
  <c r="Z182" i="1"/>
  <c r="AA182" i="1" s="1"/>
  <c r="Z181" i="1"/>
  <c r="AA181" i="1" s="1"/>
  <c r="Z180" i="1"/>
  <c r="AA180" i="1" s="1"/>
  <c r="Z179" i="1"/>
  <c r="AA179" i="1" s="1"/>
  <c r="Z178" i="1"/>
  <c r="AA178" i="1" s="1"/>
  <c r="Z177" i="1"/>
  <c r="AA177" i="1" s="1"/>
  <c r="Z176" i="1"/>
  <c r="AA176" i="1" s="1"/>
  <c r="Z175" i="1"/>
  <c r="AA175" i="1" s="1"/>
  <c r="Z174" i="1"/>
  <c r="AA174" i="1" s="1"/>
  <c r="Z173" i="1"/>
  <c r="AA173" i="1" s="1"/>
  <c r="Z172" i="1"/>
  <c r="AA172" i="1" s="1"/>
  <c r="Z171" i="1"/>
  <c r="AA171" i="1" s="1"/>
  <c r="Z170" i="1"/>
  <c r="AA170" i="1" s="1"/>
  <c r="Z169" i="1"/>
  <c r="AA169" i="1" s="1"/>
  <c r="Z168" i="1"/>
  <c r="AA168" i="1" s="1"/>
  <c r="Z167" i="1"/>
  <c r="AA167" i="1" s="1"/>
  <c r="Z166" i="1"/>
  <c r="AA166" i="1" s="1"/>
  <c r="Z165" i="1"/>
  <c r="AA165" i="1" s="1"/>
  <c r="Z164" i="1"/>
  <c r="AA164" i="1" s="1"/>
  <c r="Z163" i="1"/>
  <c r="AA163" i="1" s="1"/>
  <c r="Z162" i="1"/>
  <c r="AA162" i="1" s="1"/>
  <c r="Z161" i="1"/>
  <c r="AA161" i="1" s="1"/>
  <c r="Z160" i="1"/>
  <c r="AA160" i="1" s="1"/>
  <c r="Z159" i="1"/>
  <c r="AA159" i="1" s="1"/>
  <c r="Z158" i="1"/>
  <c r="AA158" i="1" s="1"/>
  <c r="Z157" i="1"/>
  <c r="AA157" i="1" s="1"/>
  <c r="Z156" i="1"/>
  <c r="AA156" i="1" s="1"/>
  <c r="Z155" i="1"/>
  <c r="AA155" i="1" s="1"/>
  <c r="Z154" i="1"/>
  <c r="AA154" i="1" s="1"/>
  <c r="Z153" i="1"/>
  <c r="AA153" i="1" s="1"/>
  <c r="Z152" i="1"/>
  <c r="AA152" i="1" s="1"/>
  <c r="Z151" i="1"/>
  <c r="AA151" i="1" s="1"/>
  <c r="Z150" i="1"/>
  <c r="AA150" i="1" s="1"/>
  <c r="Z149" i="1"/>
  <c r="AA149" i="1" s="1"/>
  <c r="Z148" i="1"/>
  <c r="AA148" i="1" s="1"/>
  <c r="Z147" i="1"/>
  <c r="AA147" i="1" s="1"/>
  <c r="Z146" i="1"/>
  <c r="AA146" i="1" s="1"/>
  <c r="Z145" i="1"/>
  <c r="AA145" i="1" s="1"/>
  <c r="Z144" i="1"/>
  <c r="AA144" i="1" s="1"/>
  <c r="Z143" i="1"/>
  <c r="AA143" i="1" s="1"/>
  <c r="Z142" i="1"/>
  <c r="AA142" i="1" s="1"/>
  <c r="Z141" i="1"/>
  <c r="AA141" i="1" s="1"/>
  <c r="Z140" i="1"/>
  <c r="AA140" i="1" s="1"/>
  <c r="Z139" i="1"/>
  <c r="AA139" i="1" s="1"/>
  <c r="Z138" i="1"/>
  <c r="AA138" i="1" s="1"/>
  <c r="Z137" i="1"/>
  <c r="AA137" i="1" s="1"/>
  <c r="Z136" i="1"/>
  <c r="AA136" i="1" s="1"/>
  <c r="Z135" i="1"/>
  <c r="AA135" i="1" s="1"/>
  <c r="Z134" i="1"/>
  <c r="AA134" i="1" s="1"/>
  <c r="Z133" i="1"/>
  <c r="AA133" i="1" s="1"/>
  <c r="Z132" i="1"/>
  <c r="AA132" i="1" s="1"/>
  <c r="Z131" i="1"/>
  <c r="AA131" i="1" s="1"/>
  <c r="Z130" i="1"/>
  <c r="AA130" i="1" s="1"/>
  <c r="Z129" i="1"/>
  <c r="AA129" i="1" s="1"/>
  <c r="Z128" i="1"/>
  <c r="AA128" i="1" s="1"/>
  <c r="Z127" i="1"/>
  <c r="AA127" i="1" s="1"/>
  <c r="Z126" i="1"/>
  <c r="AA126" i="1" s="1"/>
  <c r="AA125" i="1"/>
  <c r="Z125" i="1"/>
  <c r="Z124" i="1"/>
  <c r="AA124" i="1" s="1"/>
  <c r="Z123" i="1"/>
  <c r="AA123" i="1" s="1"/>
  <c r="Z122" i="1"/>
  <c r="AA122" i="1" s="1"/>
  <c r="Z121" i="1"/>
  <c r="AA121" i="1" s="1"/>
  <c r="Z120" i="1"/>
  <c r="AA120" i="1" s="1"/>
  <c r="Z119" i="1"/>
  <c r="AA119" i="1" s="1"/>
  <c r="Z118" i="1"/>
  <c r="AA118" i="1" s="1"/>
  <c r="Z117" i="1"/>
  <c r="AA117" i="1" s="1"/>
  <c r="Z116" i="1"/>
  <c r="AA116" i="1" s="1"/>
  <c r="Z115" i="1"/>
  <c r="AA115" i="1" s="1"/>
  <c r="Z114" i="1"/>
  <c r="AA114" i="1" s="1"/>
  <c r="AA113" i="1"/>
  <c r="Z113" i="1"/>
  <c r="Z112" i="1"/>
  <c r="AA112" i="1" s="1"/>
  <c r="Z111" i="1"/>
  <c r="AA111" i="1" s="1"/>
  <c r="Z110" i="1"/>
  <c r="AA110" i="1" s="1"/>
  <c r="Z109" i="1"/>
  <c r="AA109" i="1" s="1"/>
  <c r="Z108" i="1"/>
  <c r="AA108" i="1" s="1"/>
  <c r="Z107" i="1"/>
  <c r="AA107" i="1" s="1"/>
  <c r="Z106" i="1"/>
  <c r="AA106" i="1" s="1"/>
  <c r="Z105" i="1"/>
  <c r="AA105" i="1" s="1"/>
  <c r="Z104" i="1"/>
  <c r="AA104" i="1" s="1"/>
  <c r="Z103" i="1"/>
  <c r="AA103" i="1" s="1"/>
  <c r="Z102" i="1"/>
  <c r="AA102" i="1" s="1"/>
  <c r="Z101" i="1"/>
  <c r="AA101" i="1" s="1"/>
  <c r="Z100" i="1"/>
  <c r="AA100" i="1" s="1"/>
  <c r="Z99" i="1"/>
  <c r="AA99" i="1" s="1"/>
  <c r="Z98" i="1"/>
  <c r="AA98" i="1" s="1"/>
  <c r="Z97" i="1"/>
  <c r="AA97" i="1" s="1"/>
  <c r="Z96" i="1"/>
  <c r="AA96" i="1" s="1"/>
  <c r="Z95" i="1"/>
  <c r="AA95" i="1" s="1"/>
  <c r="Z94" i="1"/>
  <c r="AA94" i="1" s="1"/>
  <c r="Z93" i="1"/>
  <c r="AA93" i="1" s="1"/>
  <c r="Z92" i="1"/>
  <c r="AA92" i="1" s="1"/>
  <c r="Z91" i="1"/>
  <c r="AA91" i="1" s="1"/>
  <c r="Z90" i="1"/>
  <c r="AA90" i="1" s="1"/>
  <c r="Z89" i="1"/>
  <c r="AA89" i="1" s="1"/>
  <c r="Z88" i="1"/>
  <c r="AA88" i="1" s="1"/>
  <c r="Z87" i="1"/>
  <c r="AA87" i="1" s="1"/>
  <c r="Z86" i="1"/>
  <c r="AA86" i="1" s="1"/>
  <c r="Z85" i="1"/>
  <c r="AA85" i="1" s="1"/>
  <c r="Z84" i="1"/>
  <c r="AA84" i="1" s="1"/>
  <c r="Z83" i="1"/>
  <c r="AA83" i="1" s="1"/>
  <c r="Z82" i="1"/>
  <c r="AA82" i="1" s="1"/>
  <c r="Z81" i="1"/>
  <c r="AA81" i="1" s="1"/>
  <c r="Z80" i="1"/>
  <c r="AA80" i="1" s="1"/>
  <c r="Z79" i="1"/>
  <c r="AA79" i="1" s="1"/>
  <c r="Z78" i="1"/>
  <c r="AA78" i="1" s="1"/>
  <c r="Z77" i="1"/>
  <c r="AA77" i="1" s="1"/>
  <c r="Z76" i="1"/>
  <c r="AA76" i="1" s="1"/>
  <c r="Z75" i="1"/>
  <c r="AA75" i="1" s="1"/>
  <c r="Z74" i="1"/>
  <c r="AA74" i="1" s="1"/>
  <c r="Z73" i="1"/>
  <c r="AA73" i="1" s="1"/>
  <c r="Z72" i="1"/>
  <c r="AA72" i="1" s="1"/>
  <c r="Z71" i="1"/>
  <c r="AA71" i="1" s="1"/>
  <c r="Z70" i="1"/>
  <c r="AA70" i="1" s="1"/>
  <c r="Z69" i="1"/>
  <c r="AA69" i="1" s="1"/>
  <c r="Z68" i="1"/>
  <c r="AA68" i="1" s="1"/>
  <c r="Z67" i="1"/>
  <c r="AA67" i="1" s="1"/>
  <c r="Z66" i="1"/>
  <c r="AA66" i="1" s="1"/>
  <c r="Z65" i="1"/>
  <c r="AA65" i="1" s="1"/>
  <c r="Z64" i="1"/>
  <c r="AA64" i="1" s="1"/>
  <c r="Z63" i="1"/>
  <c r="AA63" i="1" s="1"/>
  <c r="Z62" i="1"/>
  <c r="AA62" i="1" s="1"/>
  <c r="Z61" i="1"/>
  <c r="AA61" i="1" s="1"/>
  <c r="Z60" i="1"/>
  <c r="AA60" i="1" s="1"/>
  <c r="Z59" i="1"/>
  <c r="AA59" i="1" s="1"/>
  <c r="Z58" i="1"/>
  <c r="AA58" i="1" s="1"/>
  <c r="Z57" i="1"/>
  <c r="AA57" i="1" s="1"/>
  <c r="Z56" i="1"/>
  <c r="AA56" i="1" s="1"/>
  <c r="Z55" i="1"/>
  <c r="AA55" i="1" s="1"/>
  <c r="Z54" i="1"/>
  <c r="AA54" i="1" s="1"/>
  <c r="Z53" i="1"/>
  <c r="AA53" i="1" s="1"/>
  <c r="AA52" i="1"/>
  <c r="Z52" i="1"/>
  <c r="Z51" i="1"/>
  <c r="AA51" i="1" s="1"/>
  <c r="Z50" i="1"/>
  <c r="AA50" i="1" s="1"/>
  <c r="Z49" i="1"/>
  <c r="AA49" i="1" s="1"/>
  <c r="Z48" i="1"/>
  <c r="AA48" i="1" s="1"/>
  <c r="Z47" i="1"/>
  <c r="AA47" i="1" s="1"/>
  <c r="Z46" i="1"/>
  <c r="AA46" i="1" s="1"/>
  <c r="Z45" i="1"/>
  <c r="AA45" i="1" s="1"/>
  <c r="Z44" i="1"/>
  <c r="AA44" i="1" s="1"/>
  <c r="Z43" i="1"/>
  <c r="AA43" i="1" s="1"/>
  <c r="Z42" i="1"/>
  <c r="AA42" i="1" s="1"/>
  <c r="Z41" i="1"/>
  <c r="AA41" i="1" s="1"/>
  <c r="Z40" i="1"/>
  <c r="AA40" i="1" s="1"/>
  <c r="Z39" i="1"/>
  <c r="AA39" i="1" s="1"/>
  <c r="Z38" i="1"/>
  <c r="AA38" i="1" s="1"/>
  <c r="Z37" i="1"/>
  <c r="AA37" i="1" s="1"/>
  <c r="Z36" i="1"/>
  <c r="AA36" i="1" s="1"/>
  <c r="Z35" i="1"/>
  <c r="AA35" i="1" s="1"/>
  <c r="Z34" i="1"/>
  <c r="AA34" i="1" s="1"/>
  <c r="Z33" i="1"/>
  <c r="AA33" i="1" s="1"/>
  <c r="Z32" i="1"/>
  <c r="AA32" i="1" s="1"/>
  <c r="Z31" i="1"/>
  <c r="AA31" i="1" s="1"/>
  <c r="Z30" i="1"/>
  <c r="AA30" i="1" s="1"/>
  <c r="Z29" i="1"/>
  <c r="AA29" i="1" s="1"/>
  <c r="Z28" i="1"/>
  <c r="AA28" i="1" s="1"/>
  <c r="Z27" i="1"/>
  <c r="AA27" i="1" s="1"/>
  <c r="Z26" i="1"/>
  <c r="AA26" i="1" s="1"/>
  <c r="Z25" i="1"/>
  <c r="AA25" i="1" s="1"/>
  <c r="Z24" i="1"/>
  <c r="AA24" i="1" s="1"/>
  <c r="Z23" i="1"/>
  <c r="AA23" i="1" s="1"/>
  <c r="Z22" i="1"/>
  <c r="AA22" i="1" s="1"/>
  <c r="Z21" i="1"/>
  <c r="AA21" i="1" s="1"/>
  <c r="Z20" i="1"/>
  <c r="AA20" i="1" s="1"/>
  <c r="Z19" i="1"/>
  <c r="AA19" i="1" s="1"/>
  <c r="Z18" i="1"/>
  <c r="AA18" i="1" s="1"/>
  <c r="Z17" i="1"/>
  <c r="AA17" i="1" s="1"/>
  <c r="Z16" i="1"/>
  <c r="AA16" i="1" s="1"/>
  <c r="Z15" i="1"/>
  <c r="AA15" i="1" s="1"/>
  <c r="AB133" i="5" l="1"/>
  <c r="AB21" i="5"/>
  <c r="AB54" i="5"/>
  <c r="AB61" i="5"/>
  <c r="AB68" i="5"/>
  <c r="AB101" i="5"/>
  <c r="AC200" i="1"/>
  <c r="AB108" i="5"/>
  <c r="AB22" i="5"/>
  <c r="AC37" i="1"/>
  <c r="AC84" i="1"/>
  <c r="AC233" i="1"/>
  <c r="AB69" i="5"/>
  <c r="AB102" i="5"/>
  <c r="AB116" i="5"/>
  <c r="AB142" i="5"/>
  <c r="AB52" i="5"/>
  <c r="AB86" i="5"/>
  <c r="AC43" i="1"/>
  <c r="AC184" i="1"/>
  <c r="AB20" i="5"/>
  <c r="AB154" i="5"/>
  <c r="AC147" i="1"/>
  <c r="AC156" i="1"/>
  <c r="AC212" i="1"/>
  <c r="AB44" i="5"/>
  <c r="AB84" i="5"/>
  <c r="AB38" i="5"/>
  <c r="AB78" i="5"/>
  <c r="AC81" i="1"/>
  <c r="AC159" i="1"/>
  <c r="AB168" i="5"/>
  <c r="AB184" i="5"/>
  <c r="AC40" i="1"/>
  <c r="AC189" i="1"/>
  <c r="AC205" i="1"/>
  <c r="AB37" i="5"/>
  <c r="AB85" i="5"/>
  <c r="AB118" i="5"/>
  <c r="AB125" i="5"/>
  <c r="AB132" i="5"/>
  <c r="AC99" i="1"/>
  <c r="AC145" i="1"/>
  <c r="AC196" i="1"/>
  <c r="AB30" i="5"/>
  <c r="AB71" i="5"/>
  <c r="AB130" i="5"/>
  <c r="AC18" i="1"/>
  <c r="AC34" i="1"/>
  <c r="AC54" i="1"/>
  <c r="AC70" i="1"/>
  <c r="AC100" i="1"/>
  <c r="AC108" i="1"/>
  <c r="AC123" i="1"/>
  <c r="AC130" i="1"/>
  <c r="AC146" i="1"/>
  <c r="AC167" i="1"/>
  <c r="AC183" i="1"/>
  <c r="AC197" i="1"/>
  <c r="AC204" i="1"/>
  <c r="AC211" i="1"/>
  <c r="AC225" i="1"/>
  <c r="AB31" i="5"/>
  <c r="AB67" i="5"/>
  <c r="AB90" i="5"/>
  <c r="AB131" i="5"/>
  <c r="AB148" i="5"/>
  <c r="AB176" i="5"/>
  <c r="AB199" i="5"/>
  <c r="AB207" i="5"/>
  <c r="AB215" i="5"/>
  <c r="AB223" i="5"/>
  <c r="AB243" i="7"/>
  <c r="AC61" i="1"/>
  <c r="AC114" i="1"/>
  <c r="AC174" i="1"/>
  <c r="AC232" i="1"/>
  <c r="AB66" i="5"/>
  <c r="AB112" i="5"/>
  <c r="AB160" i="5"/>
  <c r="AB198" i="5"/>
  <c r="AB206" i="5"/>
  <c r="AB222" i="5"/>
  <c r="AC26" i="1"/>
  <c r="AC47" i="1"/>
  <c r="AC62" i="1"/>
  <c r="AC78" i="1"/>
  <c r="AC92" i="1"/>
  <c r="AC115" i="1"/>
  <c r="AC138" i="1"/>
  <c r="AC153" i="1"/>
  <c r="AC175" i="1"/>
  <c r="AC218" i="1"/>
  <c r="AB26" i="5"/>
  <c r="AB72" i="5"/>
  <c r="AB95" i="5"/>
  <c r="AB136" i="5"/>
  <c r="AB161" i="5"/>
  <c r="AB191" i="5"/>
  <c r="AC19" i="1"/>
  <c r="AC35" i="1"/>
  <c r="AC48" i="1"/>
  <c r="AC63" i="1"/>
  <c r="AC79" i="1"/>
  <c r="AC101" i="1"/>
  <c r="AC124" i="1"/>
  <c r="AC131" i="1"/>
  <c r="AC154" i="1"/>
  <c r="AC168" i="1"/>
  <c r="AC198" i="1"/>
  <c r="AC219" i="1"/>
  <c r="AB27" i="5"/>
  <c r="AB32" i="5"/>
  <c r="AB50" i="5"/>
  <c r="AB55" i="5"/>
  <c r="AB73" i="5"/>
  <c r="AB91" i="5"/>
  <c r="AB96" i="5"/>
  <c r="AB114" i="5"/>
  <c r="AB119" i="5"/>
  <c r="AB137" i="5"/>
  <c r="AB149" i="5"/>
  <c r="AB155" i="5"/>
  <c r="AB162" i="5"/>
  <c r="AB169" i="5"/>
  <c r="AB177" i="5"/>
  <c r="AB200" i="5"/>
  <c r="AB216" i="5"/>
  <c r="AC46" i="1"/>
  <c r="AC122" i="1"/>
  <c r="AC203" i="1"/>
  <c r="AB60" i="5"/>
  <c r="AB141" i="5"/>
  <c r="AB49" i="5"/>
  <c r="AB113" i="5"/>
  <c r="AC27" i="1"/>
  <c r="AC41" i="1"/>
  <c r="AC55" i="1"/>
  <c r="AC71" i="1"/>
  <c r="AC85" i="1"/>
  <c r="AC93" i="1"/>
  <c r="AC109" i="1"/>
  <c r="AC116" i="1"/>
  <c r="AC139" i="1"/>
  <c r="AC160" i="1"/>
  <c r="AC176" i="1"/>
  <c r="AC190" i="1"/>
  <c r="AC226" i="1"/>
  <c r="AB192" i="5"/>
  <c r="AB208" i="5"/>
  <c r="AB224" i="5"/>
  <c r="AC20" i="1"/>
  <c r="AC28" i="1"/>
  <c r="AC36" i="1"/>
  <c r="AC42" i="1"/>
  <c r="AC49" i="1"/>
  <c r="AC56" i="1"/>
  <c r="AC64" i="1"/>
  <c r="AC72" i="1"/>
  <c r="AC80" i="1"/>
  <c r="AC86" i="1"/>
  <c r="AC94" i="1"/>
  <c r="AC102" i="1"/>
  <c r="AC110" i="1"/>
  <c r="AC117" i="1"/>
  <c r="AC132" i="1"/>
  <c r="AC140" i="1"/>
  <c r="AC155" i="1"/>
  <c r="AC161" i="1"/>
  <c r="AC169" i="1"/>
  <c r="AC177" i="1"/>
  <c r="AC191" i="1"/>
  <c r="AC199" i="1"/>
  <c r="AC220" i="1"/>
  <c r="AC227" i="1"/>
  <c r="AC234" i="1"/>
  <c r="AB33" i="5"/>
  <c r="AB51" i="5"/>
  <c r="AB56" i="5"/>
  <c r="AB74" i="5"/>
  <c r="AB79" i="5"/>
  <c r="AB97" i="5"/>
  <c r="AB115" i="5"/>
  <c r="AB120" i="5"/>
  <c r="AB138" i="5"/>
  <c r="AB143" i="5"/>
  <c r="AB156" i="5"/>
  <c r="AB163" i="5"/>
  <c r="AB170" i="5"/>
  <c r="AB178" i="5"/>
  <c r="AB185" i="5"/>
  <c r="AB193" i="5"/>
  <c r="AB201" i="5"/>
  <c r="AB209" i="5"/>
  <c r="AB217" i="5"/>
  <c r="AB16" i="7"/>
  <c r="AC17" i="1"/>
  <c r="AC69" i="1"/>
  <c r="AC152" i="1"/>
  <c r="AC210" i="1"/>
  <c r="AB48" i="5"/>
  <c r="AB94" i="5"/>
  <c r="AB147" i="5"/>
  <c r="AB183" i="5"/>
  <c r="AB214" i="5"/>
  <c r="AC29" i="1"/>
  <c r="AC50" i="1"/>
  <c r="AC65" i="1"/>
  <c r="AC87" i="1"/>
  <c r="AC111" i="1"/>
  <c r="AC125" i="1"/>
  <c r="AC141" i="1"/>
  <c r="AC162" i="1"/>
  <c r="AC178" i="1"/>
  <c r="AC192" i="1"/>
  <c r="AC213" i="1"/>
  <c r="AC228" i="1"/>
  <c r="AB28" i="5"/>
  <c r="AB39" i="5"/>
  <c r="AB57" i="5"/>
  <c r="AB75" i="5"/>
  <c r="AB92" i="5"/>
  <c r="AB103" i="5"/>
  <c r="AB121" i="5"/>
  <c r="AB144" i="5"/>
  <c r="AB157" i="5"/>
  <c r="AB171" i="5"/>
  <c r="AB186" i="5"/>
  <c r="AB202" i="5"/>
  <c r="AB218" i="5"/>
  <c r="AB17" i="7"/>
  <c r="AC33" i="1"/>
  <c r="AC91" i="1"/>
  <c r="AC137" i="1"/>
  <c r="AC217" i="1"/>
  <c r="AB43" i="5"/>
  <c r="AB77" i="5"/>
  <c r="AB135" i="5"/>
  <c r="AB190" i="5"/>
  <c r="AC21" i="1"/>
  <c r="AC57" i="1"/>
  <c r="AC73" i="1"/>
  <c r="AC95" i="1"/>
  <c r="AC103" i="1"/>
  <c r="AC118" i="1"/>
  <c r="AC133" i="1"/>
  <c r="AC148" i="1"/>
  <c r="AC170" i="1"/>
  <c r="AC185" i="1"/>
  <c r="AC206" i="1"/>
  <c r="AC221" i="1"/>
  <c r="AB16" i="5"/>
  <c r="AB34" i="5"/>
  <c r="AB45" i="5"/>
  <c r="AB62" i="5"/>
  <c r="AB80" i="5"/>
  <c r="AB98" i="5"/>
  <c r="AB109" i="5"/>
  <c r="AB126" i="5"/>
  <c r="AB139" i="5"/>
  <c r="AB150" i="5"/>
  <c r="AB164" i="5"/>
  <c r="AB179" i="5"/>
  <c r="AB194" i="5"/>
  <c r="AB210" i="5"/>
  <c r="AC22" i="1"/>
  <c r="AC30" i="1"/>
  <c r="AC51" i="1"/>
  <c r="AC58" i="1"/>
  <c r="AC66" i="1"/>
  <c r="AC74" i="1"/>
  <c r="AC88" i="1"/>
  <c r="AC96" i="1"/>
  <c r="AC104" i="1"/>
  <c r="AC112" i="1"/>
  <c r="AC119" i="1"/>
  <c r="AC126" i="1"/>
  <c r="AC134" i="1"/>
  <c r="AC142" i="1"/>
  <c r="AC149" i="1"/>
  <c r="AC163" i="1"/>
  <c r="AC171" i="1"/>
  <c r="AC179" i="1"/>
  <c r="AC186" i="1"/>
  <c r="AC193" i="1"/>
  <c r="AC207" i="1"/>
  <c r="AC214" i="1"/>
  <c r="AC229" i="1"/>
  <c r="AB17" i="5"/>
  <c r="AB35" i="5"/>
  <c r="AB40" i="5"/>
  <c r="AB58" i="5"/>
  <c r="AB63" i="5"/>
  <c r="AB81" i="5"/>
  <c r="AB99" i="5"/>
  <c r="AB104" i="5"/>
  <c r="AB122" i="5"/>
  <c r="AB127" i="5"/>
  <c r="AB145" i="5"/>
  <c r="AB151" i="5"/>
  <c r="AB165" i="5"/>
  <c r="AB172" i="5"/>
  <c r="AB180" i="5"/>
  <c r="AB187" i="5"/>
  <c r="AB195" i="5"/>
  <c r="AB203" i="5"/>
  <c r="AB211" i="5"/>
  <c r="AB219" i="5"/>
  <c r="AC25" i="1"/>
  <c r="AC77" i="1"/>
  <c r="AC129" i="1"/>
  <c r="AC166" i="1"/>
  <c r="AC224" i="1"/>
  <c r="AB89" i="5"/>
  <c r="AB124" i="5"/>
  <c r="AB175" i="5"/>
  <c r="AC15" i="1"/>
  <c r="AC23" i="1"/>
  <c r="AC31" i="1"/>
  <c r="AC38" i="1"/>
  <c r="AC44" i="1"/>
  <c r="AC59" i="1"/>
  <c r="AC67" i="1"/>
  <c r="AC75" i="1"/>
  <c r="AC82" i="1"/>
  <c r="AC89" i="1"/>
  <c r="AC97" i="1"/>
  <c r="AC105" i="1"/>
  <c r="AC120" i="1"/>
  <c r="AC127" i="1"/>
  <c r="AC135" i="1"/>
  <c r="AC143" i="1"/>
  <c r="AC150" i="1"/>
  <c r="AC157" i="1"/>
  <c r="AC164" i="1"/>
  <c r="AC172" i="1"/>
  <c r="AC180" i="1"/>
  <c r="AC187" i="1"/>
  <c r="AC194" i="1"/>
  <c r="AC201" i="1"/>
  <c r="AC208" i="1"/>
  <c r="AC215" i="1"/>
  <c r="AC222" i="1"/>
  <c r="AC230" i="1"/>
  <c r="AB18" i="5"/>
  <c r="AB23" i="5"/>
  <c r="AB29" i="5"/>
  <c r="AB41" i="5"/>
  <c r="AB46" i="5"/>
  <c r="AB59" i="5"/>
  <c r="AB64" i="5"/>
  <c r="AB76" i="5"/>
  <c r="AB82" i="5"/>
  <c r="AB87" i="5"/>
  <c r="AB93" i="5"/>
  <c r="AB105" i="5"/>
  <c r="AB110" i="5"/>
  <c r="AB123" i="5"/>
  <c r="AB128" i="5"/>
  <c r="AB140" i="5"/>
  <c r="AB152" i="5"/>
  <c r="AB158" i="5"/>
  <c r="AB166" i="5"/>
  <c r="AB173" i="5"/>
  <c r="AB181" i="5"/>
  <c r="AB188" i="5"/>
  <c r="AB196" i="5"/>
  <c r="AB204" i="5"/>
  <c r="AB212" i="5"/>
  <c r="AB220" i="5"/>
  <c r="AB18" i="7"/>
  <c r="AB22" i="7"/>
  <c r="AC53" i="1"/>
  <c r="AC107" i="1"/>
  <c r="AC182" i="1"/>
  <c r="AB25" i="5"/>
  <c r="AB107" i="5"/>
  <c r="AC16" i="1"/>
  <c r="AC24" i="1"/>
  <c r="AC32" i="1"/>
  <c r="AC39" i="1"/>
  <c r="AC45" i="1"/>
  <c r="AC52" i="1"/>
  <c r="AC60" i="1"/>
  <c r="AC68" i="1"/>
  <c r="AC76" i="1"/>
  <c r="AC83" i="1"/>
  <c r="AC90" i="1"/>
  <c r="AC98" i="1"/>
  <c r="AC106" i="1"/>
  <c r="AC113" i="1"/>
  <c r="AC121" i="1"/>
  <c r="AC128" i="1"/>
  <c r="AC136" i="1"/>
  <c r="AC144" i="1"/>
  <c r="AC151" i="1"/>
  <c r="AC158" i="1"/>
  <c r="AC165" i="1"/>
  <c r="AC173" i="1"/>
  <c r="AC181" i="1"/>
  <c r="AC188" i="1"/>
  <c r="AC195" i="1"/>
  <c r="AC202" i="1"/>
  <c r="AC209" i="1"/>
  <c r="AC216" i="1"/>
  <c r="AC223" i="1"/>
  <c r="AC231" i="1"/>
  <c r="AB19" i="5"/>
  <c r="AB24" i="5"/>
  <c r="AB36" i="5"/>
  <c r="AB42" i="5"/>
  <c r="AB47" i="5"/>
  <c r="AB53" i="5"/>
  <c r="AB65" i="5"/>
  <c r="AB70" i="5"/>
  <c r="AB83" i="5"/>
  <c r="AB88" i="5"/>
  <c r="AB100" i="5"/>
  <c r="AB106" i="5"/>
  <c r="AB111" i="5"/>
  <c r="AB117" i="5"/>
  <c r="AB129" i="5"/>
  <c r="AB134" i="5"/>
  <c r="AB146" i="5"/>
  <c r="AB153" i="5"/>
  <c r="AB159" i="5"/>
  <c r="AB167" i="5"/>
  <c r="AB174" i="5"/>
  <c r="AB182" i="5"/>
  <c r="AB189" i="5"/>
  <c r="AB197" i="5"/>
  <c r="AB205" i="5"/>
  <c r="AB213" i="5"/>
  <c r="AB221" i="5"/>
  <c r="E241" i="15"/>
  <c r="E239" i="17"/>
  <c r="E59" i="15"/>
  <c r="D231" i="15"/>
  <c r="D229" i="17"/>
  <c r="Y97" i="7"/>
  <c r="Z97" i="7" s="1"/>
  <c r="AB97" i="7" s="1"/>
  <c r="W72" i="7"/>
  <c r="W73" i="7" s="1"/>
  <c r="Y73" i="7" s="1"/>
  <c r="Z73" i="7" s="1"/>
  <c r="AB73" i="7" s="1"/>
  <c r="Y113" i="7"/>
  <c r="Z113" i="7" s="1"/>
  <c r="AB113" i="7" s="1"/>
  <c r="Y115" i="7"/>
  <c r="Z115" i="7" s="1"/>
  <c r="AB115" i="7" s="1"/>
  <c r="W116" i="7"/>
  <c r="W99" i="7"/>
  <c r="Y114" i="7"/>
  <c r="Z114" i="7" s="1"/>
  <c r="AB114" i="7" s="1"/>
  <c r="E59" i="14"/>
  <c r="B196" i="14"/>
  <c r="B195" i="14"/>
  <c r="G236" i="14"/>
  <c r="F236" i="14"/>
  <c r="E236" i="14"/>
  <c r="D236" i="14"/>
  <c r="C236" i="14"/>
  <c r="C235" i="14"/>
  <c r="C34" i="16" l="1"/>
  <c r="C33" i="16"/>
  <c r="C32" i="16"/>
  <c r="Y72" i="7"/>
  <c r="Z72" i="7" s="1"/>
  <c r="AB72" i="7" s="1"/>
  <c r="W74" i="7"/>
  <c r="Y74" i="7" s="1"/>
  <c r="Z74" i="7" s="1"/>
  <c r="AB74" i="7" s="1"/>
  <c r="C34" i="15"/>
  <c r="C34" i="17"/>
  <c r="C33" i="17"/>
  <c r="F59" i="17"/>
  <c r="E229" i="17"/>
  <c r="F59" i="15"/>
  <c r="E231" i="15"/>
  <c r="C33" i="15"/>
  <c r="W100" i="7"/>
  <c r="Y99" i="7"/>
  <c r="Z99" i="7" s="1"/>
  <c r="AB99" i="7" s="1"/>
  <c r="W117" i="7"/>
  <c r="Y116" i="7"/>
  <c r="Z116" i="7" s="1"/>
  <c r="AB116" i="7" s="1"/>
  <c r="D235" i="14"/>
  <c r="D17" i="5"/>
  <c r="W75" i="7" l="1"/>
  <c r="W76" i="7" s="1"/>
  <c r="C34" i="14"/>
  <c r="C33" i="14"/>
  <c r="F229" i="17"/>
  <c r="G59" i="17"/>
  <c r="F231" i="15"/>
  <c r="G59" i="15"/>
  <c r="F59" i="14"/>
  <c r="E235" i="14"/>
  <c r="W118" i="7"/>
  <c r="Y117" i="7"/>
  <c r="Z117" i="7" s="1"/>
  <c r="AB117" i="7" s="1"/>
  <c r="W101" i="7"/>
  <c r="Y100" i="7"/>
  <c r="Z100" i="7" s="1"/>
  <c r="AB100" i="7" s="1"/>
  <c r="B187" i="13"/>
  <c r="B186" i="13"/>
  <c r="H19" i="13"/>
  <c r="G227" i="13" s="1"/>
  <c r="G19" i="13"/>
  <c r="F227" i="13" s="1"/>
  <c r="F19" i="13"/>
  <c r="E227" i="13" s="1"/>
  <c r="E19" i="13"/>
  <c r="D227" i="13" s="1"/>
  <c r="D19" i="13"/>
  <c r="C227" i="13" s="1"/>
  <c r="H18" i="13"/>
  <c r="G226" i="13" s="1"/>
  <c r="G18" i="13"/>
  <c r="F226" i="13" s="1"/>
  <c r="F18" i="13"/>
  <c r="E226" i="13" s="1"/>
  <c r="E18" i="13"/>
  <c r="D226" i="13" s="1"/>
  <c r="D18" i="13"/>
  <c r="C226" i="13" s="1"/>
  <c r="Y75" i="7" l="1"/>
  <c r="Z75" i="7" s="1"/>
  <c r="AB75" i="7" s="1"/>
  <c r="G229" i="17"/>
  <c r="H59" i="17"/>
  <c r="G231" i="15"/>
  <c r="H59" i="15"/>
  <c r="G59" i="14"/>
  <c r="F235" i="14"/>
  <c r="Y101" i="7"/>
  <c r="Z101" i="7" s="1"/>
  <c r="AB101" i="7" s="1"/>
  <c r="W102" i="7"/>
  <c r="W77" i="7"/>
  <c r="Y76" i="7"/>
  <c r="Z76" i="7" s="1"/>
  <c r="AB76" i="7" s="1"/>
  <c r="Y118" i="7"/>
  <c r="Z118" i="7" s="1"/>
  <c r="AB118" i="7" s="1"/>
  <c r="W119" i="7"/>
  <c r="C34" i="13" l="1"/>
  <c r="J34" i="13" s="1"/>
  <c r="C33" i="13"/>
  <c r="J33" i="13" s="1"/>
  <c r="H229" i="17"/>
  <c r="I59" i="17"/>
  <c r="H231" i="15"/>
  <c r="I59" i="15"/>
  <c r="H59" i="14"/>
  <c r="G235" i="14"/>
  <c r="Y119" i="7"/>
  <c r="Z119" i="7" s="1"/>
  <c r="AB119" i="7" s="1"/>
  <c r="W120" i="7"/>
  <c r="Y77" i="7"/>
  <c r="Z77" i="7" s="1"/>
  <c r="AB77" i="7" s="1"/>
  <c r="W78" i="7"/>
  <c r="W103" i="7"/>
  <c r="Y102" i="7"/>
  <c r="Z102" i="7" s="1"/>
  <c r="AB102" i="7" s="1"/>
  <c r="J35" i="13" l="1"/>
  <c r="J36" i="13" s="1"/>
  <c r="I233" i="13"/>
  <c r="I229" i="17"/>
  <c r="J59" i="17"/>
  <c r="I231" i="15"/>
  <c r="J59" i="15"/>
  <c r="I59" i="14"/>
  <c r="H235" i="14"/>
  <c r="W104" i="7"/>
  <c r="Y103" i="7"/>
  <c r="Z103" i="7" s="1"/>
  <c r="AB103" i="7" s="1"/>
  <c r="W79" i="7"/>
  <c r="Y78" i="7"/>
  <c r="Z78" i="7" s="1"/>
  <c r="AB78" i="7" s="1"/>
  <c r="W121" i="7"/>
  <c r="Y120" i="7"/>
  <c r="Z120" i="7" s="1"/>
  <c r="AB120" i="7" s="1"/>
  <c r="J37" i="13" l="1"/>
  <c r="J38" i="13" s="1"/>
  <c r="I234" i="13"/>
  <c r="J229" i="17"/>
  <c r="K59" i="17"/>
  <c r="J231" i="15"/>
  <c r="K59" i="15"/>
  <c r="J59" i="14"/>
  <c r="I235" i="14"/>
  <c r="W122" i="7"/>
  <c r="Y121" i="7"/>
  <c r="Z121" i="7" s="1"/>
  <c r="AB121" i="7" s="1"/>
  <c r="W80" i="7"/>
  <c r="Y80" i="7" s="1"/>
  <c r="Z80" i="7" s="1"/>
  <c r="AB80" i="7" s="1"/>
  <c r="Y79" i="7"/>
  <c r="Z79" i="7" s="1"/>
  <c r="AB79" i="7" s="1"/>
  <c r="W105" i="7"/>
  <c r="Y104" i="7"/>
  <c r="Z104" i="7" s="1"/>
  <c r="AB104" i="7" s="1"/>
  <c r="I235" i="13" l="1"/>
  <c r="L59" i="17"/>
  <c r="K229" i="17"/>
  <c r="L59" i="15"/>
  <c r="K231" i="15"/>
  <c r="K59" i="14"/>
  <c r="J235" i="14"/>
  <c r="W123" i="7"/>
  <c r="Y122" i="7"/>
  <c r="Z122" i="7" s="1"/>
  <c r="AB122" i="7" s="1"/>
  <c r="W106" i="7"/>
  <c r="Y105" i="7"/>
  <c r="Z105" i="7" s="1"/>
  <c r="AB105" i="7" s="1"/>
  <c r="M59" i="17" l="1"/>
  <c r="L229" i="17"/>
  <c r="M59" i="15"/>
  <c r="L231" i="15"/>
  <c r="K235" i="14"/>
  <c r="L59" i="14"/>
  <c r="Y106" i="7"/>
  <c r="Z106" i="7" s="1"/>
  <c r="AB106" i="7" s="1"/>
  <c r="W107" i="7"/>
  <c r="Y123" i="7"/>
  <c r="Z123" i="7" s="1"/>
  <c r="AB123" i="7" s="1"/>
  <c r="W124" i="7"/>
  <c r="Y124" i="7" s="1"/>
  <c r="Z124" i="7" s="1"/>
  <c r="AB124" i="7" s="1"/>
  <c r="K234" i="1"/>
  <c r="L234" i="1" s="1"/>
  <c r="K233" i="1"/>
  <c r="L233" i="1" s="1"/>
  <c r="K232" i="1"/>
  <c r="L232" i="1" s="1"/>
  <c r="K231" i="1"/>
  <c r="L231" i="1" s="1"/>
  <c r="K230" i="1"/>
  <c r="L230" i="1" s="1"/>
  <c r="K229" i="1"/>
  <c r="L229" i="1" s="1"/>
  <c r="K228" i="1"/>
  <c r="L228" i="1" s="1"/>
  <c r="K227" i="1"/>
  <c r="L227" i="1" s="1"/>
  <c r="K226" i="1"/>
  <c r="L226" i="1" s="1"/>
  <c r="K225" i="1"/>
  <c r="L225" i="1" s="1"/>
  <c r="K224" i="1"/>
  <c r="L224" i="1" s="1"/>
  <c r="K223" i="1"/>
  <c r="L223" i="1" s="1"/>
  <c r="K222" i="1"/>
  <c r="L222" i="1" s="1"/>
  <c r="K221" i="1"/>
  <c r="L221" i="1" s="1"/>
  <c r="K220" i="1"/>
  <c r="L220" i="1" s="1"/>
  <c r="K219" i="1"/>
  <c r="L219" i="1" s="1"/>
  <c r="K218" i="1"/>
  <c r="L218" i="1" s="1"/>
  <c r="K217" i="1"/>
  <c r="L217" i="1" s="1"/>
  <c r="K216" i="1"/>
  <c r="L216" i="1" s="1"/>
  <c r="K215" i="1"/>
  <c r="L215" i="1" s="1"/>
  <c r="K214" i="1"/>
  <c r="L214" i="1" s="1"/>
  <c r="K213" i="1"/>
  <c r="L213" i="1" s="1"/>
  <c r="K212" i="1"/>
  <c r="L212" i="1" s="1"/>
  <c r="K211" i="1"/>
  <c r="L211" i="1" s="1"/>
  <c r="K210" i="1"/>
  <c r="L210" i="1" s="1"/>
  <c r="K209" i="1"/>
  <c r="L209" i="1" s="1"/>
  <c r="K208" i="1"/>
  <c r="L208" i="1" s="1"/>
  <c r="K207" i="1"/>
  <c r="L207" i="1" s="1"/>
  <c r="K206" i="1"/>
  <c r="L206" i="1" s="1"/>
  <c r="K205" i="1"/>
  <c r="L205" i="1" s="1"/>
  <c r="K204" i="1"/>
  <c r="L204" i="1" s="1"/>
  <c r="K203" i="1"/>
  <c r="L203" i="1" s="1"/>
  <c r="K202" i="1"/>
  <c r="L202" i="1" s="1"/>
  <c r="K201" i="1"/>
  <c r="L201" i="1" s="1"/>
  <c r="K200" i="1"/>
  <c r="L200" i="1" s="1"/>
  <c r="K199" i="1"/>
  <c r="L199" i="1" s="1"/>
  <c r="K198" i="1"/>
  <c r="L198" i="1" s="1"/>
  <c r="K197" i="1"/>
  <c r="L197" i="1" s="1"/>
  <c r="K196" i="1"/>
  <c r="L196" i="1" s="1"/>
  <c r="K195" i="1"/>
  <c r="L195" i="1" s="1"/>
  <c r="K194" i="1"/>
  <c r="L194" i="1" s="1"/>
  <c r="K193" i="1"/>
  <c r="L193" i="1" s="1"/>
  <c r="K192" i="1"/>
  <c r="L192" i="1" s="1"/>
  <c r="K191" i="1"/>
  <c r="L191" i="1" s="1"/>
  <c r="K190" i="1"/>
  <c r="L190" i="1" s="1"/>
  <c r="K189" i="1"/>
  <c r="L189" i="1" s="1"/>
  <c r="K188" i="1"/>
  <c r="L188" i="1" s="1"/>
  <c r="K187" i="1"/>
  <c r="L187" i="1" s="1"/>
  <c r="K186" i="1"/>
  <c r="L186" i="1" s="1"/>
  <c r="K185" i="1"/>
  <c r="L185" i="1" s="1"/>
  <c r="K184" i="1"/>
  <c r="L184" i="1" s="1"/>
  <c r="K183" i="1"/>
  <c r="L183" i="1" s="1"/>
  <c r="K182" i="1"/>
  <c r="L182" i="1" s="1"/>
  <c r="K181" i="1"/>
  <c r="L181" i="1" s="1"/>
  <c r="K180" i="1"/>
  <c r="L180" i="1" s="1"/>
  <c r="K179" i="1"/>
  <c r="L179" i="1" s="1"/>
  <c r="K178" i="1"/>
  <c r="L178" i="1" s="1"/>
  <c r="K177" i="1"/>
  <c r="L177" i="1" s="1"/>
  <c r="K176" i="1"/>
  <c r="L176" i="1" s="1"/>
  <c r="K175" i="1"/>
  <c r="L175" i="1" s="1"/>
  <c r="K174" i="1"/>
  <c r="L174" i="1" s="1"/>
  <c r="K173" i="1"/>
  <c r="L173" i="1" s="1"/>
  <c r="K172" i="1"/>
  <c r="L172" i="1" s="1"/>
  <c r="K171" i="1"/>
  <c r="L171" i="1" s="1"/>
  <c r="K170" i="1"/>
  <c r="L170" i="1" s="1"/>
  <c r="K169" i="1"/>
  <c r="L169" i="1" s="1"/>
  <c r="K168" i="1"/>
  <c r="L168" i="1" s="1"/>
  <c r="K167" i="1"/>
  <c r="L167" i="1" s="1"/>
  <c r="K166" i="1"/>
  <c r="L166" i="1" s="1"/>
  <c r="K165" i="1"/>
  <c r="L165" i="1" s="1"/>
  <c r="K164" i="1"/>
  <c r="L164" i="1" s="1"/>
  <c r="K163" i="1"/>
  <c r="L163" i="1" s="1"/>
  <c r="K162" i="1"/>
  <c r="L162" i="1" s="1"/>
  <c r="K161" i="1"/>
  <c r="L161" i="1" s="1"/>
  <c r="K160" i="1"/>
  <c r="L160" i="1" s="1"/>
  <c r="K159" i="1"/>
  <c r="L159" i="1" s="1"/>
  <c r="K158" i="1"/>
  <c r="L158" i="1" s="1"/>
  <c r="K157" i="1"/>
  <c r="L157" i="1" s="1"/>
  <c r="K156" i="1"/>
  <c r="L156" i="1" s="1"/>
  <c r="K155" i="1"/>
  <c r="L155" i="1" s="1"/>
  <c r="K154" i="1"/>
  <c r="L154" i="1" s="1"/>
  <c r="K153" i="1"/>
  <c r="L153" i="1" s="1"/>
  <c r="K152" i="1"/>
  <c r="L152" i="1" s="1"/>
  <c r="K151" i="1"/>
  <c r="L151" i="1" s="1"/>
  <c r="K150" i="1"/>
  <c r="L150" i="1" s="1"/>
  <c r="K149" i="1"/>
  <c r="L149" i="1" s="1"/>
  <c r="K148" i="1"/>
  <c r="L148" i="1" s="1"/>
  <c r="K147" i="1"/>
  <c r="L147" i="1" s="1"/>
  <c r="K146" i="1"/>
  <c r="L146" i="1" s="1"/>
  <c r="K145" i="1"/>
  <c r="L145" i="1" s="1"/>
  <c r="K144" i="1"/>
  <c r="L144" i="1" s="1"/>
  <c r="K143" i="1"/>
  <c r="L143" i="1" s="1"/>
  <c r="K142" i="1"/>
  <c r="L142" i="1" s="1"/>
  <c r="K141" i="1"/>
  <c r="L141" i="1" s="1"/>
  <c r="K140" i="1"/>
  <c r="L140" i="1" s="1"/>
  <c r="K139" i="1"/>
  <c r="L139" i="1" s="1"/>
  <c r="K138" i="1"/>
  <c r="L138" i="1" s="1"/>
  <c r="K137" i="1"/>
  <c r="L137" i="1" s="1"/>
  <c r="K136" i="1"/>
  <c r="L136" i="1" s="1"/>
  <c r="K135" i="1"/>
  <c r="L135" i="1" s="1"/>
  <c r="K134" i="1"/>
  <c r="L134" i="1" s="1"/>
  <c r="K133" i="1"/>
  <c r="L133" i="1" s="1"/>
  <c r="K132" i="1"/>
  <c r="L132" i="1" s="1"/>
  <c r="K131" i="1"/>
  <c r="L131" i="1" s="1"/>
  <c r="K130" i="1"/>
  <c r="L130" i="1" s="1"/>
  <c r="K129" i="1"/>
  <c r="L129" i="1" s="1"/>
  <c r="K128" i="1"/>
  <c r="L128" i="1" s="1"/>
  <c r="K127" i="1"/>
  <c r="L127" i="1" s="1"/>
  <c r="K126" i="1"/>
  <c r="L126" i="1" s="1"/>
  <c r="K125" i="1"/>
  <c r="L125" i="1" s="1"/>
  <c r="K124" i="1"/>
  <c r="L124" i="1" s="1"/>
  <c r="K123" i="1"/>
  <c r="L123" i="1" s="1"/>
  <c r="K122" i="1"/>
  <c r="L122" i="1" s="1"/>
  <c r="K121" i="1"/>
  <c r="L121" i="1" s="1"/>
  <c r="K120" i="1"/>
  <c r="L120" i="1" s="1"/>
  <c r="K119" i="1"/>
  <c r="L119" i="1" s="1"/>
  <c r="K118" i="1"/>
  <c r="L118" i="1" s="1"/>
  <c r="K117" i="1"/>
  <c r="L117" i="1" s="1"/>
  <c r="K116" i="1"/>
  <c r="L116" i="1" s="1"/>
  <c r="K115" i="1"/>
  <c r="L115" i="1" s="1"/>
  <c r="K114" i="1"/>
  <c r="L114" i="1" s="1"/>
  <c r="K113" i="1"/>
  <c r="L113" i="1" s="1"/>
  <c r="K112" i="1"/>
  <c r="L112" i="1" s="1"/>
  <c r="K111" i="1"/>
  <c r="L111" i="1" s="1"/>
  <c r="K110" i="1"/>
  <c r="L110" i="1" s="1"/>
  <c r="K109" i="1"/>
  <c r="L109" i="1" s="1"/>
  <c r="K108" i="1"/>
  <c r="L108" i="1" s="1"/>
  <c r="K107" i="1"/>
  <c r="L107" i="1" s="1"/>
  <c r="K106" i="1"/>
  <c r="L106" i="1" s="1"/>
  <c r="K105" i="1"/>
  <c r="L105" i="1" s="1"/>
  <c r="K104" i="1"/>
  <c r="L104" i="1" s="1"/>
  <c r="K103" i="1"/>
  <c r="L103" i="1" s="1"/>
  <c r="K102" i="1"/>
  <c r="L102" i="1" s="1"/>
  <c r="K101" i="1"/>
  <c r="L101" i="1" s="1"/>
  <c r="K100" i="1"/>
  <c r="L100" i="1" s="1"/>
  <c r="K99" i="1"/>
  <c r="L99" i="1" s="1"/>
  <c r="K98" i="1"/>
  <c r="L98" i="1" s="1"/>
  <c r="K97" i="1"/>
  <c r="L97" i="1" s="1"/>
  <c r="K96" i="1"/>
  <c r="L96" i="1" s="1"/>
  <c r="K95" i="1"/>
  <c r="L95" i="1" s="1"/>
  <c r="K94" i="1"/>
  <c r="L94" i="1" s="1"/>
  <c r="K93" i="1"/>
  <c r="L93" i="1" s="1"/>
  <c r="K92" i="1"/>
  <c r="L92" i="1" s="1"/>
  <c r="K91" i="1"/>
  <c r="L91" i="1" s="1"/>
  <c r="K90" i="1"/>
  <c r="L90" i="1" s="1"/>
  <c r="K89" i="1"/>
  <c r="L89" i="1" s="1"/>
  <c r="K88" i="1"/>
  <c r="L88" i="1" s="1"/>
  <c r="K87" i="1"/>
  <c r="L87" i="1" s="1"/>
  <c r="K86" i="1"/>
  <c r="L86" i="1" s="1"/>
  <c r="K85" i="1"/>
  <c r="L85" i="1" s="1"/>
  <c r="K84" i="1"/>
  <c r="L84" i="1" s="1"/>
  <c r="K83" i="1"/>
  <c r="L83" i="1" s="1"/>
  <c r="K82" i="1"/>
  <c r="L82" i="1" s="1"/>
  <c r="K81" i="1"/>
  <c r="L81" i="1" s="1"/>
  <c r="K80" i="1"/>
  <c r="L80" i="1" s="1"/>
  <c r="K79" i="1"/>
  <c r="L79" i="1" s="1"/>
  <c r="K78" i="1"/>
  <c r="L78" i="1" s="1"/>
  <c r="K77" i="1"/>
  <c r="L77" i="1" s="1"/>
  <c r="K76" i="1"/>
  <c r="L76" i="1" s="1"/>
  <c r="K75" i="1"/>
  <c r="L75" i="1" s="1"/>
  <c r="K74" i="1"/>
  <c r="L74" i="1" s="1"/>
  <c r="K73" i="1"/>
  <c r="L73" i="1" s="1"/>
  <c r="K72" i="1"/>
  <c r="L72" i="1" s="1"/>
  <c r="K71" i="1"/>
  <c r="L71" i="1" s="1"/>
  <c r="K70" i="1"/>
  <c r="L70" i="1" s="1"/>
  <c r="K69" i="1"/>
  <c r="L69" i="1" s="1"/>
  <c r="K68" i="1"/>
  <c r="L68" i="1" s="1"/>
  <c r="K67" i="1"/>
  <c r="L67" i="1" s="1"/>
  <c r="K66" i="1"/>
  <c r="L66" i="1" s="1"/>
  <c r="K65" i="1"/>
  <c r="L65" i="1" s="1"/>
  <c r="K64" i="1"/>
  <c r="L64" i="1" s="1"/>
  <c r="K63" i="1"/>
  <c r="L63" i="1" s="1"/>
  <c r="K62" i="1"/>
  <c r="L62" i="1" s="1"/>
  <c r="K61" i="1"/>
  <c r="L61" i="1" s="1"/>
  <c r="K60" i="1"/>
  <c r="L60" i="1" s="1"/>
  <c r="K59" i="1"/>
  <c r="L59" i="1" s="1"/>
  <c r="K58" i="1"/>
  <c r="L58" i="1" s="1"/>
  <c r="K57" i="1"/>
  <c r="L57" i="1" s="1"/>
  <c r="K56" i="1"/>
  <c r="L56" i="1" s="1"/>
  <c r="K55" i="1"/>
  <c r="L55" i="1" s="1"/>
  <c r="K54" i="1"/>
  <c r="L54" i="1" s="1"/>
  <c r="K53" i="1"/>
  <c r="L53" i="1" s="1"/>
  <c r="K52" i="1"/>
  <c r="L52" i="1" s="1"/>
  <c r="K51" i="1"/>
  <c r="L51" i="1" s="1"/>
  <c r="K50" i="1"/>
  <c r="L50" i="1" s="1"/>
  <c r="K49" i="1"/>
  <c r="L49" i="1" s="1"/>
  <c r="K48" i="1"/>
  <c r="L48" i="1" s="1"/>
  <c r="K47" i="1"/>
  <c r="L47" i="1" s="1"/>
  <c r="K46" i="1"/>
  <c r="L46" i="1" s="1"/>
  <c r="K45" i="1"/>
  <c r="L45" i="1" s="1"/>
  <c r="K44" i="1"/>
  <c r="L44" i="1" s="1"/>
  <c r="K43" i="1"/>
  <c r="L43" i="1" s="1"/>
  <c r="K42" i="1"/>
  <c r="L42" i="1" s="1"/>
  <c r="K41" i="1"/>
  <c r="L41" i="1" s="1"/>
  <c r="K40" i="1"/>
  <c r="L40" i="1" s="1"/>
  <c r="K39" i="1"/>
  <c r="L39" i="1" s="1"/>
  <c r="K38" i="1"/>
  <c r="L38" i="1" s="1"/>
  <c r="K37" i="1"/>
  <c r="L37" i="1" s="1"/>
  <c r="K36" i="1"/>
  <c r="L36" i="1" s="1"/>
  <c r="K35" i="1"/>
  <c r="L35" i="1" s="1"/>
  <c r="K34" i="1"/>
  <c r="L34" i="1" s="1"/>
  <c r="K33" i="1"/>
  <c r="L33" i="1" s="1"/>
  <c r="K32" i="1"/>
  <c r="L32" i="1" s="1"/>
  <c r="K31" i="1"/>
  <c r="L31" i="1" s="1"/>
  <c r="K30" i="1"/>
  <c r="L30" i="1" s="1"/>
  <c r="K29" i="1"/>
  <c r="L29" i="1" s="1"/>
  <c r="K28" i="1"/>
  <c r="L28" i="1" s="1"/>
  <c r="K27" i="1"/>
  <c r="L27" i="1" s="1"/>
  <c r="K26" i="1"/>
  <c r="L26" i="1" s="1"/>
  <c r="K25" i="1"/>
  <c r="L25" i="1" s="1"/>
  <c r="K24" i="1"/>
  <c r="L24" i="1" s="1"/>
  <c r="K23" i="1"/>
  <c r="L23" i="1" s="1"/>
  <c r="K22" i="1"/>
  <c r="L22" i="1" s="1"/>
  <c r="K21" i="1"/>
  <c r="L21" i="1" s="1"/>
  <c r="K20" i="1"/>
  <c r="L20" i="1" s="1"/>
  <c r="K19" i="1"/>
  <c r="L19" i="1" s="1"/>
  <c r="K18" i="1"/>
  <c r="L18" i="1" s="1"/>
  <c r="K17" i="1"/>
  <c r="L17" i="1" s="1"/>
  <c r="K16" i="1"/>
  <c r="L16" i="1" s="1"/>
  <c r="K15" i="1"/>
  <c r="L15" i="1" s="1"/>
  <c r="D235" i="1"/>
  <c r="E235" i="1" s="1"/>
  <c r="D234" i="1"/>
  <c r="E234" i="1" s="1"/>
  <c r="D233" i="1"/>
  <c r="E233" i="1" s="1"/>
  <c r="D232" i="1"/>
  <c r="E232" i="1" s="1"/>
  <c r="D231" i="1"/>
  <c r="E231" i="1" s="1"/>
  <c r="D230" i="1"/>
  <c r="E230" i="1" s="1"/>
  <c r="D229" i="1"/>
  <c r="E229" i="1" s="1"/>
  <c r="D228" i="1"/>
  <c r="E228" i="1" s="1"/>
  <c r="D227" i="1"/>
  <c r="E227" i="1" s="1"/>
  <c r="D226" i="1"/>
  <c r="E226" i="1" s="1"/>
  <c r="D225" i="1"/>
  <c r="E225" i="1" s="1"/>
  <c r="D224" i="1"/>
  <c r="E224" i="1" s="1"/>
  <c r="D223" i="1"/>
  <c r="E223" i="1" s="1"/>
  <c r="D222" i="1"/>
  <c r="E222" i="1" s="1"/>
  <c r="D221" i="1"/>
  <c r="E221" i="1" s="1"/>
  <c r="D220" i="1"/>
  <c r="E220" i="1" s="1"/>
  <c r="D219" i="1"/>
  <c r="E219" i="1" s="1"/>
  <c r="D218" i="1"/>
  <c r="E218" i="1" s="1"/>
  <c r="D217" i="1"/>
  <c r="E217" i="1" s="1"/>
  <c r="D216" i="1"/>
  <c r="E216" i="1" s="1"/>
  <c r="D215" i="1"/>
  <c r="E215" i="1" s="1"/>
  <c r="D214" i="1"/>
  <c r="E214" i="1" s="1"/>
  <c r="D213" i="1"/>
  <c r="E213" i="1" s="1"/>
  <c r="D212" i="1"/>
  <c r="E212" i="1" s="1"/>
  <c r="D211" i="1"/>
  <c r="E211" i="1" s="1"/>
  <c r="D210" i="1"/>
  <c r="E210" i="1" s="1"/>
  <c r="D209" i="1"/>
  <c r="E209" i="1" s="1"/>
  <c r="D208" i="1"/>
  <c r="E208" i="1" s="1"/>
  <c r="D207" i="1"/>
  <c r="E207" i="1" s="1"/>
  <c r="D206" i="1"/>
  <c r="E206" i="1" s="1"/>
  <c r="D205" i="1"/>
  <c r="E205" i="1" s="1"/>
  <c r="E204" i="1"/>
  <c r="D204" i="1"/>
  <c r="D203" i="1"/>
  <c r="E203" i="1" s="1"/>
  <c r="D202" i="1"/>
  <c r="E202" i="1" s="1"/>
  <c r="D201" i="1"/>
  <c r="E201" i="1" s="1"/>
  <c r="D200" i="1"/>
  <c r="E200" i="1" s="1"/>
  <c r="D199" i="1"/>
  <c r="E199" i="1" s="1"/>
  <c r="D198" i="1"/>
  <c r="E198" i="1" s="1"/>
  <c r="D197" i="1"/>
  <c r="E197" i="1" s="1"/>
  <c r="D196" i="1"/>
  <c r="E196" i="1" s="1"/>
  <c r="D195" i="1"/>
  <c r="E195" i="1" s="1"/>
  <c r="D194" i="1"/>
  <c r="E194" i="1" s="1"/>
  <c r="D193" i="1"/>
  <c r="E193" i="1" s="1"/>
  <c r="D192" i="1"/>
  <c r="E192" i="1" s="1"/>
  <c r="D191" i="1"/>
  <c r="E191" i="1" s="1"/>
  <c r="D190" i="1"/>
  <c r="E190" i="1" s="1"/>
  <c r="D189" i="1"/>
  <c r="E189" i="1" s="1"/>
  <c r="D188" i="1"/>
  <c r="E188" i="1" s="1"/>
  <c r="D187" i="1"/>
  <c r="E187" i="1" s="1"/>
  <c r="D186" i="1"/>
  <c r="E186" i="1" s="1"/>
  <c r="D185" i="1"/>
  <c r="E185" i="1" s="1"/>
  <c r="D184" i="1"/>
  <c r="E184" i="1" s="1"/>
  <c r="D183" i="1"/>
  <c r="E183" i="1" s="1"/>
  <c r="D182" i="1"/>
  <c r="E182" i="1" s="1"/>
  <c r="D181" i="1"/>
  <c r="E181" i="1" s="1"/>
  <c r="D180" i="1"/>
  <c r="E180" i="1" s="1"/>
  <c r="D179" i="1"/>
  <c r="E179" i="1" s="1"/>
  <c r="D178" i="1"/>
  <c r="E178" i="1" s="1"/>
  <c r="D177" i="1"/>
  <c r="E177" i="1" s="1"/>
  <c r="D176" i="1"/>
  <c r="E176" i="1" s="1"/>
  <c r="D175" i="1"/>
  <c r="E175" i="1" s="1"/>
  <c r="D174" i="1"/>
  <c r="E174" i="1" s="1"/>
  <c r="D173" i="1"/>
  <c r="E173" i="1" s="1"/>
  <c r="D172" i="1"/>
  <c r="E172" i="1" s="1"/>
  <c r="D171" i="1"/>
  <c r="E171" i="1" s="1"/>
  <c r="D170" i="1"/>
  <c r="E170" i="1" s="1"/>
  <c r="D169" i="1"/>
  <c r="E169" i="1" s="1"/>
  <c r="D168" i="1"/>
  <c r="E168" i="1" s="1"/>
  <c r="D167" i="1"/>
  <c r="E167" i="1" s="1"/>
  <c r="D166" i="1"/>
  <c r="E166" i="1" s="1"/>
  <c r="D165" i="1"/>
  <c r="E165" i="1" s="1"/>
  <c r="D164" i="1"/>
  <c r="E164" i="1" s="1"/>
  <c r="D163" i="1"/>
  <c r="E163" i="1" s="1"/>
  <c r="D162" i="1"/>
  <c r="E162" i="1" s="1"/>
  <c r="D161" i="1"/>
  <c r="E161" i="1" s="1"/>
  <c r="D160" i="1"/>
  <c r="E160" i="1" s="1"/>
  <c r="D159" i="1"/>
  <c r="E159" i="1" s="1"/>
  <c r="D158" i="1"/>
  <c r="E158" i="1" s="1"/>
  <c r="D157" i="1"/>
  <c r="E157" i="1" s="1"/>
  <c r="D156" i="1"/>
  <c r="E156" i="1" s="1"/>
  <c r="D155" i="1"/>
  <c r="E155" i="1" s="1"/>
  <c r="D154" i="1"/>
  <c r="E154" i="1" s="1"/>
  <c r="D153" i="1"/>
  <c r="E153" i="1" s="1"/>
  <c r="D152" i="1"/>
  <c r="E152" i="1" s="1"/>
  <c r="D151" i="1"/>
  <c r="E151" i="1" s="1"/>
  <c r="D150" i="1"/>
  <c r="E150" i="1" s="1"/>
  <c r="D149" i="1"/>
  <c r="E149" i="1" s="1"/>
  <c r="D148" i="1"/>
  <c r="E148" i="1" s="1"/>
  <c r="D147" i="1"/>
  <c r="E147" i="1" s="1"/>
  <c r="D146" i="1"/>
  <c r="E146" i="1" s="1"/>
  <c r="D145" i="1"/>
  <c r="E145" i="1" s="1"/>
  <c r="D144" i="1"/>
  <c r="E144" i="1" s="1"/>
  <c r="D143" i="1"/>
  <c r="E143" i="1" s="1"/>
  <c r="D142" i="1"/>
  <c r="E142" i="1" s="1"/>
  <c r="D141" i="1"/>
  <c r="E141" i="1" s="1"/>
  <c r="D140" i="1"/>
  <c r="E140" i="1" s="1"/>
  <c r="D139" i="1"/>
  <c r="E139" i="1" s="1"/>
  <c r="D138" i="1"/>
  <c r="E138" i="1" s="1"/>
  <c r="D137" i="1"/>
  <c r="E137" i="1" s="1"/>
  <c r="D136" i="1"/>
  <c r="E136" i="1" s="1"/>
  <c r="D135" i="1"/>
  <c r="E135" i="1" s="1"/>
  <c r="D134" i="1"/>
  <c r="E134" i="1" s="1"/>
  <c r="D133" i="1"/>
  <c r="E133" i="1" s="1"/>
  <c r="D132" i="1"/>
  <c r="E132" i="1" s="1"/>
  <c r="D131" i="1"/>
  <c r="E131" i="1" s="1"/>
  <c r="D130" i="1"/>
  <c r="E130" i="1" s="1"/>
  <c r="D129" i="1"/>
  <c r="E129" i="1" s="1"/>
  <c r="D128" i="1"/>
  <c r="E128" i="1" s="1"/>
  <c r="D127" i="1"/>
  <c r="E127" i="1" s="1"/>
  <c r="D126" i="1"/>
  <c r="E126" i="1" s="1"/>
  <c r="D125" i="1"/>
  <c r="E125" i="1" s="1"/>
  <c r="D124" i="1"/>
  <c r="E124" i="1" s="1"/>
  <c r="D123" i="1"/>
  <c r="E123" i="1" s="1"/>
  <c r="D122" i="1"/>
  <c r="E122" i="1" s="1"/>
  <c r="D121" i="1"/>
  <c r="E121" i="1" s="1"/>
  <c r="D120" i="1"/>
  <c r="E120" i="1" s="1"/>
  <c r="D119" i="1"/>
  <c r="E119" i="1" s="1"/>
  <c r="D118" i="1"/>
  <c r="E118" i="1" s="1"/>
  <c r="D117" i="1"/>
  <c r="E117" i="1" s="1"/>
  <c r="D116" i="1"/>
  <c r="E116" i="1" s="1"/>
  <c r="D115" i="1"/>
  <c r="E115" i="1" s="1"/>
  <c r="E114" i="1"/>
  <c r="D114" i="1"/>
  <c r="D113" i="1"/>
  <c r="E113" i="1" s="1"/>
  <c r="D112" i="1"/>
  <c r="E112" i="1" s="1"/>
  <c r="D111" i="1"/>
  <c r="E111" i="1" s="1"/>
  <c r="D110" i="1"/>
  <c r="E110" i="1" s="1"/>
  <c r="D109" i="1"/>
  <c r="E109" i="1" s="1"/>
  <c r="D108" i="1"/>
  <c r="E108" i="1" s="1"/>
  <c r="D107" i="1"/>
  <c r="E107" i="1" s="1"/>
  <c r="D106" i="1"/>
  <c r="E106" i="1" s="1"/>
  <c r="D105" i="1"/>
  <c r="E105" i="1" s="1"/>
  <c r="D104" i="1"/>
  <c r="E104" i="1" s="1"/>
  <c r="D103" i="1"/>
  <c r="E103" i="1" s="1"/>
  <c r="D102" i="1"/>
  <c r="E102" i="1" s="1"/>
  <c r="D101" i="1"/>
  <c r="E101" i="1" s="1"/>
  <c r="D100" i="1"/>
  <c r="E100" i="1" s="1"/>
  <c r="D99" i="1"/>
  <c r="E99" i="1" s="1"/>
  <c r="D98" i="1"/>
  <c r="E98" i="1" s="1"/>
  <c r="D97" i="1"/>
  <c r="E97" i="1" s="1"/>
  <c r="D96" i="1"/>
  <c r="E96" i="1" s="1"/>
  <c r="D95" i="1"/>
  <c r="E95" i="1" s="1"/>
  <c r="D94" i="1"/>
  <c r="E94" i="1" s="1"/>
  <c r="D93" i="1"/>
  <c r="E93" i="1" s="1"/>
  <c r="D92" i="1"/>
  <c r="E92" i="1" s="1"/>
  <c r="D91" i="1"/>
  <c r="E91" i="1" s="1"/>
  <c r="D90" i="1"/>
  <c r="E90" i="1" s="1"/>
  <c r="D89" i="1"/>
  <c r="E89" i="1" s="1"/>
  <c r="D88" i="1"/>
  <c r="E88" i="1" s="1"/>
  <c r="D87" i="1"/>
  <c r="E87" i="1" s="1"/>
  <c r="D86" i="1"/>
  <c r="E86" i="1" s="1"/>
  <c r="D85" i="1"/>
  <c r="E85" i="1" s="1"/>
  <c r="D84" i="1"/>
  <c r="E84" i="1" s="1"/>
  <c r="D83" i="1"/>
  <c r="E83" i="1" s="1"/>
  <c r="D82" i="1"/>
  <c r="E82" i="1" s="1"/>
  <c r="D81" i="1"/>
  <c r="E81" i="1" s="1"/>
  <c r="D80" i="1"/>
  <c r="E80" i="1" s="1"/>
  <c r="D79" i="1"/>
  <c r="E79" i="1" s="1"/>
  <c r="D78" i="1"/>
  <c r="E78" i="1" s="1"/>
  <c r="D77" i="1"/>
  <c r="E77" i="1" s="1"/>
  <c r="D76" i="1"/>
  <c r="E76" i="1" s="1"/>
  <c r="D75" i="1"/>
  <c r="E75" i="1" s="1"/>
  <c r="D74" i="1"/>
  <c r="E74" i="1" s="1"/>
  <c r="D73" i="1"/>
  <c r="E73" i="1" s="1"/>
  <c r="D72" i="1"/>
  <c r="E72" i="1" s="1"/>
  <c r="D71" i="1"/>
  <c r="E71" i="1" s="1"/>
  <c r="D70" i="1"/>
  <c r="E70" i="1" s="1"/>
  <c r="D69" i="1"/>
  <c r="E69" i="1" s="1"/>
  <c r="D68" i="1"/>
  <c r="E68" i="1" s="1"/>
  <c r="D67" i="1"/>
  <c r="E67" i="1" s="1"/>
  <c r="D66" i="1"/>
  <c r="E66" i="1" s="1"/>
  <c r="D65" i="1"/>
  <c r="E65" i="1" s="1"/>
  <c r="D64" i="1"/>
  <c r="E64" i="1" s="1"/>
  <c r="D63" i="1"/>
  <c r="E63" i="1" s="1"/>
  <c r="D62" i="1"/>
  <c r="E62" i="1" s="1"/>
  <c r="D61" i="1"/>
  <c r="E61" i="1" s="1"/>
  <c r="D60" i="1"/>
  <c r="E60" i="1" s="1"/>
  <c r="D59" i="1"/>
  <c r="E59" i="1" s="1"/>
  <c r="D58" i="1"/>
  <c r="E58" i="1" s="1"/>
  <c r="D57" i="1"/>
  <c r="E57" i="1" s="1"/>
  <c r="D56" i="1"/>
  <c r="E56" i="1" s="1"/>
  <c r="D55" i="1"/>
  <c r="E55" i="1" s="1"/>
  <c r="D54" i="1"/>
  <c r="E54" i="1" s="1"/>
  <c r="D53" i="1"/>
  <c r="E53" i="1" s="1"/>
  <c r="D52" i="1"/>
  <c r="E52" i="1" s="1"/>
  <c r="D51" i="1"/>
  <c r="E51" i="1" s="1"/>
  <c r="D50" i="1"/>
  <c r="E50" i="1" s="1"/>
  <c r="D49" i="1"/>
  <c r="E49" i="1" s="1"/>
  <c r="D48" i="1"/>
  <c r="E48" i="1" s="1"/>
  <c r="D47" i="1"/>
  <c r="E47" i="1" s="1"/>
  <c r="D46" i="1"/>
  <c r="E46" i="1" s="1"/>
  <c r="D45" i="1"/>
  <c r="E45" i="1" s="1"/>
  <c r="D44" i="1"/>
  <c r="E44" i="1" s="1"/>
  <c r="D43" i="1"/>
  <c r="E43" i="1" s="1"/>
  <c r="D42" i="1"/>
  <c r="E42" i="1" s="1"/>
  <c r="D41" i="1"/>
  <c r="E41" i="1" s="1"/>
  <c r="D40" i="1"/>
  <c r="E40" i="1" s="1"/>
  <c r="D39" i="1"/>
  <c r="E39" i="1" s="1"/>
  <c r="D38" i="1"/>
  <c r="E38" i="1" s="1"/>
  <c r="D37" i="1"/>
  <c r="E37" i="1" s="1"/>
  <c r="D36" i="1"/>
  <c r="E36" i="1" s="1"/>
  <c r="D35" i="1"/>
  <c r="E35" i="1" s="1"/>
  <c r="D34" i="1"/>
  <c r="E34" i="1" s="1"/>
  <c r="D33" i="1"/>
  <c r="E33" i="1" s="1"/>
  <c r="D32" i="1"/>
  <c r="E32" i="1" s="1"/>
  <c r="D31" i="1"/>
  <c r="E31" i="1" s="1"/>
  <c r="D30" i="1"/>
  <c r="E30" i="1" s="1"/>
  <c r="D29" i="1"/>
  <c r="E29" i="1" s="1"/>
  <c r="D28" i="1"/>
  <c r="E28" i="1" s="1"/>
  <c r="D27" i="1"/>
  <c r="E27" i="1" s="1"/>
  <c r="D26" i="1"/>
  <c r="E26" i="1" s="1"/>
  <c r="D25" i="1"/>
  <c r="E25" i="1" s="1"/>
  <c r="D24" i="1"/>
  <c r="E24" i="1" s="1"/>
  <c r="D23" i="1"/>
  <c r="E23" i="1" s="1"/>
  <c r="D22" i="1"/>
  <c r="E22" i="1" s="1"/>
  <c r="D21" i="1"/>
  <c r="E21" i="1" s="1"/>
  <c r="D20" i="1"/>
  <c r="E20" i="1" s="1"/>
  <c r="D19" i="1"/>
  <c r="E19" i="1" s="1"/>
  <c r="D18" i="1"/>
  <c r="E18" i="1" s="1"/>
  <c r="D17" i="1"/>
  <c r="E17" i="1" s="1"/>
  <c r="D16" i="1"/>
  <c r="E16" i="1" s="1"/>
  <c r="D15" i="1"/>
  <c r="E15" i="1" s="1"/>
  <c r="AB167" i="1" l="1"/>
  <c r="AD167" i="1" s="1"/>
  <c r="AB174" i="1"/>
  <c r="AD174" i="1" s="1"/>
  <c r="AB26" i="1"/>
  <c r="AD26" i="1" s="1"/>
  <c r="AB92" i="1"/>
  <c r="AD92" i="1" s="1"/>
  <c r="AB212" i="1"/>
  <c r="AD212" i="1" s="1"/>
  <c r="AB34" i="1"/>
  <c r="AD34" i="1" s="1"/>
  <c r="AB108" i="1"/>
  <c r="AD108" i="1" s="1"/>
  <c r="AB211" i="1"/>
  <c r="AD211" i="1" s="1"/>
  <c r="AB232" i="1"/>
  <c r="AD232" i="1" s="1"/>
  <c r="G61" i="13" s="1"/>
  <c r="AB175" i="1"/>
  <c r="AD175" i="1" s="1"/>
  <c r="AB19" i="1"/>
  <c r="AD19" i="1" s="1"/>
  <c r="AB79" i="1"/>
  <c r="AD79" i="1" s="1"/>
  <c r="AB154" i="1"/>
  <c r="AD154" i="1" s="1"/>
  <c r="AB227" i="1"/>
  <c r="AD227" i="1" s="1"/>
  <c r="AB69" i="1"/>
  <c r="AD69" i="1" s="1"/>
  <c r="AB178" i="1"/>
  <c r="AD178" i="1" s="1"/>
  <c r="AB118" i="1"/>
  <c r="AD118" i="1" s="1"/>
  <c r="AB58" i="1"/>
  <c r="AD58" i="1" s="1"/>
  <c r="AB96" i="1"/>
  <c r="AD96" i="1" s="1"/>
  <c r="AB126" i="1"/>
  <c r="AD126" i="1" s="1"/>
  <c r="AB193" i="1"/>
  <c r="AD193" i="1" s="1"/>
  <c r="AB15" i="1"/>
  <c r="AD15" i="1" s="1"/>
  <c r="AB75" i="1"/>
  <c r="AD75" i="1" s="1"/>
  <c r="AB105" i="1"/>
  <c r="AD105" i="1" s="1"/>
  <c r="AB143" i="1"/>
  <c r="AD143" i="1" s="1"/>
  <c r="AB172" i="1"/>
  <c r="AD172" i="1" s="1"/>
  <c r="AB107" i="1"/>
  <c r="AD107" i="1" s="1"/>
  <c r="K61" i="14" s="1"/>
  <c r="AB45" i="1"/>
  <c r="AD45" i="1" s="1"/>
  <c r="AB76" i="1"/>
  <c r="AD76" i="1" s="1"/>
  <c r="AB106" i="1"/>
  <c r="AD106" i="1" s="1"/>
  <c r="AB136" i="1"/>
  <c r="AD136" i="1" s="1"/>
  <c r="AB165" i="1"/>
  <c r="AD165" i="1" s="1"/>
  <c r="AB195" i="1"/>
  <c r="AD195" i="1" s="1"/>
  <c r="AB223" i="1"/>
  <c r="AD223" i="1" s="1"/>
  <c r="AB37" i="1"/>
  <c r="AD37" i="1" s="1"/>
  <c r="AB81" i="1"/>
  <c r="AD81" i="1" s="1"/>
  <c r="AB40" i="1"/>
  <c r="AD40" i="1" s="1"/>
  <c r="AB99" i="1"/>
  <c r="AD99" i="1" s="1"/>
  <c r="AB183" i="1"/>
  <c r="AD183" i="1" s="1"/>
  <c r="AB225" i="1"/>
  <c r="AD225" i="1" s="1"/>
  <c r="AB203" i="1"/>
  <c r="AD203" i="1" s="1"/>
  <c r="AB71" i="1"/>
  <c r="AD71" i="1" s="1"/>
  <c r="AB116" i="1"/>
  <c r="AD116" i="1" s="1"/>
  <c r="AB190" i="1"/>
  <c r="AD190" i="1" s="1"/>
  <c r="AB42" i="1"/>
  <c r="AD42" i="1" s="1"/>
  <c r="AB72" i="1"/>
  <c r="AD72" i="1" s="1"/>
  <c r="AB102" i="1"/>
  <c r="AD102" i="1" s="1"/>
  <c r="AB140" i="1"/>
  <c r="AD140" i="1" s="1"/>
  <c r="AB177" i="1"/>
  <c r="AD177" i="1" s="1"/>
  <c r="AB125" i="1"/>
  <c r="AD125" i="1" s="1"/>
  <c r="AB91" i="1"/>
  <c r="AD91" i="1" s="1"/>
  <c r="AB57" i="1"/>
  <c r="AD57" i="1" s="1"/>
  <c r="AB185" i="1"/>
  <c r="AD185" i="1" s="1"/>
  <c r="AB66" i="1"/>
  <c r="AD66" i="1" s="1"/>
  <c r="AB54" i="1"/>
  <c r="AD54" i="1" s="1"/>
  <c r="AB123" i="1"/>
  <c r="AD123" i="1" s="1"/>
  <c r="AB47" i="1"/>
  <c r="AD47" i="1" s="1"/>
  <c r="AB115" i="1"/>
  <c r="AD115" i="1" s="1"/>
  <c r="AB218" i="1"/>
  <c r="AD218" i="1" s="1"/>
  <c r="AB35" i="1"/>
  <c r="AD35" i="1" s="1"/>
  <c r="AB101" i="1"/>
  <c r="AD101" i="1" s="1"/>
  <c r="AB168" i="1"/>
  <c r="AD168" i="1" s="1"/>
  <c r="AB85" i="1"/>
  <c r="AD85" i="1" s="1"/>
  <c r="AB139" i="1"/>
  <c r="AD139" i="1" s="1"/>
  <c r="AB20" i="1"/>
  <c r="AD20" i="1" s="1"/>
  <c r="AB110" i="1"/>
  <c r="AD110" i="1" s="1"/>
  <c r="AB191" i="1"/>
  <c r="AD191" i="1" s="1"/>
  <c r="AB152" i="1"/>
  <c r="AD152" i="1" s="1"/>
  <c r="AB50" i="1"/>
  <c r="AD50" i="1" s="1"/>
  <c r="AB192" i="1"/>
  <c r="AD192" i="1" s="1"/>
  <c r="AB206" i="1"/>
  <c r="AD206" i="1" s="1"/>
  <c r="AB22" i="1"/>
  <c r="AD22" i="1" s="1"/>
  <c r="AB104" i="1"/>
  <c r="AD104" i="1" s="1"/>
  <c r="AB134" i="1"/>
  <c r="AD134" i="1" s="1"/>
  <c r="AB171" i="1"/>
  <c r="AD171" i="1" s="1"/>
  <c r="AB207" i="1"/>
  <c r="AD207" i="1" s="1"/>
  <c r="AB120" i="1"/>
  <c r="AD120" i="1" s="1"/>
  <c r="AB208" i="1"/>
  <c r="AD208" i="1" s="1"/>
  <c r="AB182" i="1"/>
  <c r="AD182" i="1" s="1"/>
  <c r="AB24" i="1"/>
  <c r="AD24" i="1" s="1"/>
  <c r="AB83" i="1"/>
  <c r="AD83" i="1" s="1"/>
  <c r="AB113" i="1"/>
  <c r="AD113" i="1" s="1"/>
  <c r="AB144" i="1"/>
  <c r="AD144" i="1" s="1"/>
  <c r="AB202" i="1"/>
  <c r="AD202" i="1" s="1"/>
  <c r="AB231" i="1"/>
  <c r="AD231" i="1" s="1"/>
  <c r="F61" i="13" s="1"/>
  <c r="AB70" i="1"/>
  <c r="AD70" i="1" s="1"/>
  <c r="AB61" i="1"/>
  <c r="AD61" i="1" s="1"/>
  <c r="AB48" i="1"/>
  <c r="AD48" i="1" s="1"/>
  <c r="AB124" i="1"/>
  <c r="AD124" i="1" s="1"/>
  <c r="AB27" i="1"/>
  <c r="AD27" i="1" s="1"/>
  <c r="AB226" i="1"/>
  <c r="AD226" i="1" s="1"/>
  <c r="AB49" i="1"/>
  <c r="AD49" i="1" s="1"/>
  <c r="AB80" i="1"/>
  <c r="AD80" i="1" s="1"/>
  <c r="I61" i="14" s="1"/>
  <c r="AB155" i="1"/>
  <c r="AD155" i="1" s="1"/>
  <c r="AB200" i="1"/>
  <c r="AD200" i="1" s="1"/>
  <c r="AB84" i="1"/>
  <c r="AD84" i="1" s="1"/>
  <c r="AB43" i="1"/>
  <c r="AD43" i="1" s="1"/>
  <c r="AB147" i="1"/>
  <c r="AD147" i="1" s="1"/>
  <c r="AB159" i="1"/>
  <c r="AD159" i="1" s="1"/>
  <c r="AB189" i="1"/>
  <c r="AD189" i="1" s="1"/>
  <c r="AB145" i="1"/>
  <c r="AD145" i="1" s="1"/>
  <c r="AB130" i="1"/>
  <c r="AD130" i="1" s="1"/>
  <c r="AB197" i="1"/>
  <c r="AD197" i="1" s="1"/>
  <c r="AB114" i="1"/>
  <c r="AD114" i="1" s="1"/>
  <c r="AB62" i="1"/>
  <c r="AD62" i="1" s="1"/>
  <c r="AB138" i="1"/>
  <c r="AD138" i="1" s="1"/>
  <c r="AB198" i="1"/>
  <c r="AD198" i="1" s="1"/>
  <c r="AB93" i="1"/>
  <c r="AD93" i="1" s="1"/>
  <c r="AB160" i="1"/>
  <c r="AD160" i="1" s="1"/>
  <c r="AB86" i="1"/>
  <c r="AD86" i="1" s="1"/>
  <c r="AB117" i="1"/>
  <c r="AD117" i="1" s="1"/>
  <c r="AB210" i="1"/>
  <c r="AD210" i="1" s="1"/>
  <c r="AB65" i="1"/>
  <c r="AD65" i="1" s="1"/>
  <c r="AB141" i="1"/>
  <c r="AD141" i="1" s="1"/>
  <c r="AB213" i="1"/>
  <c r="AD213" i="1" s="1"/>
  <c r="AB217" i="1"/>
  <c r="AD217" i="1" s="1"/>
  <c r="AB112" i="1"/>
  <c r="AD112" i="1" s="1"/>
  <c r="AB214" i="1"/>
  <c r="AD214" i="1" s="1"/>
  <c r="AB59" i="1"/>
  <c r="AD59" i="1" s="1"/>
  <c r="AB89" i="1"/>
  <c r="AD89" i="1" s="1"/>
  <c r="AB127" i="1"/>
  <c r="AD127" i="1" s="1"/>
  <c r="AB157" i="1"/>
  <c r="AD157" i="1" s="1"/>
  <c r="AB187" i="1"/>
  <c r="AD187" i="1" s="1"/>
  <c r="AB215" i="1"/>
  <c r="AD215" i="1" s="1"/>
  <c r="AB32" i="1"/>
  <c r="AD32" i="1" s="1"/>
  <c r="AB60" i="1"/>
  <c r="AD60" i="1" s="1"/>
  <c r="AB90" i="1"/>
  <c r="AD90" i="1" s="1"/>
  <c r="AB233" i="1"/>
  <c r="AD233" i="1" s="1"/>
  <c r="H61" i="13" s="1"/>
  <c r="AB156" i="1"/>
  <c r="AD156" i="1" s="1"/>
  <c r="AB196" i="1"/>
  <c r="AD196" i="1" s="1"/>
  <c r="AB204" i="1"/>
  <c r="AD204" i="1" s="1"/>
  <c r="AB78" i="1"/>
  <c r="AD78" i="1" s="1"/>
  <c r="AB153" i="1"/>
  <c r="AD153" i="1" s="1"/>
  <c r="AB131" i="1"/>
  <c r="AD131" i="1" s="1"/>
  <c r="AB46" i="1"/>
  <c r="AD46" i="1" s="1"/>
  <c r="AB41" i="1"/>
  <c r="AD41" i="1" s="1"/>
  <c r="AB28" i="1"/>
  <c r="AD28" i="1" s="1"/>
  <c r="AB56" i="1"/>
  <c r="AD56" i="1" s="1"/>
  <c r="AB161" i="1"/>
  <c r="AD161" i="1" s="1"/>
  <c r="AB199" i="1"/>
  <c r="AD199" i="1" s="1"/>
  <c r="AB18" i="1"/>
  <c r="AD18" i="1" s="1"/>
  <c r="AB63" i="1"/>
  <c r="AD63" i="1" s="1"/>
  <c r="AB109" i="1"/>
  <c r="AD109" i="1" s="1"/>
  <c r="AB25" i="1"/>
  <c r="AD25" i="1" s="1"/>
  <c r="AB224" i="1"/>
  <c r="AD224" i="1" s="1"/>
  <c r="AB23" i="1"/>
  <c r="AD23" i="1" s="1"/>
  <c r="D61" i="14" s="1"/>
  <c r="AB97" i="1"/>
  <c r="AD97" i="1" s="1"/>
  <c r="AB194" i="1"/>
  <c r="AD194" i="1" s="1"/>
  <c r="AB230" i="1"/>
  <c r="AD230" i="1" s="1"/>
  <c r="E61" i="13" s="1"/>
  <c r="AB128" i="1"/>
  <c r="AD128" i="1" s="1"/>
  <c r="AB173" i="1"/>
  <c r="AD173" i="1" s="1"/>
  <c r="AB209" i="1"/>
  <c r="AD209" i="1" s="1"/>
  <c r="AB219" i="1"/>
  <c r="AD219" i="1" s="1"/>
  <c r="AB122" i="1"/>
  <c r="AD122" i="1" s="1"/>
  <c r="AB94" i="1"/>
  <c r="AD94" i="1" s="1"/>
  <c r="J61" i="14" s="1"/>
  <c r="AB162" i="1"/>
  <c r="AD162" i="1" s="1"/>
  <c r="AB133" i="1"/>
  <c r="AD133" i="1" s="1"/>
  <c r="AB221" i="1"/>
  <c r="AD221" i="1" s="1"/>
  <c r="AB163" i="1"/>
  <c r="AD163" i="1" s="1"/>
  <c r="AB67" i="1"/>
  <c r="AD67" i="1" s="1"/>
  <c r="H61" i="14" s="1"/>
  <c r="AB205" i="1"/>
  <c r="AD205" i="1" s="1"/>
  <c r="AB146" i="1"/>
  <c r="AD146" i="1" s="1"/>
  <c r="AB55" i="1"/>
  <c r="AD55" i="1" s="1"/>
  <c r="G61" i="14" s="1"/>
  <c r="AB169" i="1"/>
  <c r="AD169" i="1" s="1"/>
  <c r="AB33" i="1"/>
  <c r="AD33" i="1" s="1"/>
  <c r="E61" i="14" s="1"/>
  <c r="AB73" i="1"/>
  <c r="AD73" i="1" s="1"/>
  <c r="AB74" i="1"/>
  <c r="AD74" i="1" s="1"/>
  <c r="AB119" i="1"/>
  <c r="AD119" i="1" s="1"/>
  <c r="AB77" i="1"/>
  <c r="AD77" i="1" s="1"/>
  <c r="AB201" i="1"/>
  <c r="AD201" i="1" s="1"/>
  <c r="AB16" i="1"/>
  <c r="AD16" i="1" s="1"/>
  <c r="AB98" i="1"/>
  <c r="AD98" i="1" s="1"/>
  <c r="AB234" i="1"/>
  <c r="AD234" i="1" s="1"/>
  <c r="I61" i="13" s="1"/>
  <c r="AB17" i="1"/>
  <c r="AD17" i="1" s="1"/>
  <c r="AB87" i="1"/>
  <c r="AD87" i="1" s="1"/>
  <c r="AB148" i="1"/>
  <c r="AD148" i="1" s="1"/>
  <c r="AB31" i="1"/>
  <c r="AD31" i="1" s="1"/>
  <c r="AB164" i="1"/>
  <c r="AD164" i="1" s="1"/>
  <c r="AB181" i="1"/>
  <c r="AD181" i="1" s="1"/>
  <c r="AB216" i="1"/>
  <c r="AD216" i="1" s="1"/>
  <c r="AB176" i="1"/>
  <c r="AD176" i="1" s="1"/>
  <c r="AB64" i="1"/>
  <c r="AD64" i="1" s="1"/>
  <c r="AB111" i="1"/>
  <c r="AD111" i="1" s="1"/>
  <c r="AB95" i="1"/>
  <c r="AD95" i="1" s="1"/>
  <c r="AB170" i="1"/>
  <c r="AD170" i="1" s="1"/>
  <c r="AB30" i="1"/>
  <c r="AD30" i="1" s="1"/>
  <c r="AB179" i="1"/>
  <c r="AD179" i="1" s="1"/>
  <c r="AB229" i="1"/>
  <c r="AD229" i="1" s="1"/>
  <c r="D61" i="13" s="1"/>
  <c r="D20" i="13" s="1"/>
  <c r="AB129" i="1"/>
  <c r="AD129" i="1" s="1"/>
  <c r="AB38" i="1"/>
  <c r="AD38" i="1" s="1"/>
  <c r="AB82" i="1"/>
  <c r="AD82" i="1" s="1"/>
  <c r="AB135" i="1"/>
  <c r="AD135" i="1" s="1"/>
  <c r="AB53" i="1"/>
  <c r="AD53" i="1" s="1"/>
  <c r="AB151" i="1"/>
  <c r="AD151" i="1" s="1"/>
  <c r="AB68" i="1"/>
  <c r="AD68" i="1" s="1"/>
  <c r="AB121" i="1"/>
  <c r="AD121" i="1" s="1"/>
  <c r="AB100" i="1"/>
  <c r="AD100" i="1" s="1"/>
  <c r="AB132" i="1"/>
  <c r="AD132" i="1" s="1"/>
  <c r="AB137" i="1"/>
  <c r="AD137" i="1" s="1"/>
  <c r="AB103" i="1"/>
  <c r="AD103" i="1" s="1"/>
  <c r="AB88" i="1"/>
  <c r="AD88" i="1" s="1"/>
  <c r="AB142" i="1"/>
  <c r="AD142" i="1" s="1"/>
  <c r="AB166" i="1"/>
  <c r="AD166" i="1" s="1"/>
  <c r="AB180" i="1"/>
  <c r="AD180" i="1" s="1"/>
  <c r="AB29" i="1"/>
  <c r="AD29" i="1" s="1"/>
  <c r="AB228" i="1"/>
  <c r="AD228" i="1" s="1"/>
  <c r="AB21" i="1"/>
  <c r="AD21" i="1" s="1"/>
  <c r="AB51" i="1"/>
  <c r="AD51" i="1" s="1"/>
  <c r="AB186" i="1"/>
  <c r="AD186" i="1" s="1"/>
  <c r="AB44" i="1"/>
  <c r="AD44" i="1" s="1"/>
  <c r="F61" i="14" s="1"/>
  <c r="AB222" i="1"/>
  <c r="AD222" i="1" s="1"/>
  <c r="AB158" i="1"/>
  <c r="AD158" i="1" s="1"/>
  <c r="AB184" i="1"/>
  <c r="AD184" i="1" s="1"/>
  <c r="AB36" i="1"/>
  <c r="AD36" i="1" s="1"/>
  <c r="AB220" i="1"/>
  <c r="AD220" i="1" s="1"/>
  <c r="AB149" i="1"/>
  <c r="AD149" i="1" s="1"/>
  <c r="AB150" i="1"/>
  <c r="AD150" i="1" s="1"/>
  <c r="AB39" i="1"/>
  <c r="AD39" i="1" s="1"/>
  <c r="AB52" i="1"/>
  <c r="AD52" i="1" s="1"/>
  <c r="AB188" i="1"/>
  <c r="AD188" i="1" s="1"/>
  <c r="L61" i="14"/>
  <c r="L20" i="14" s="1"/>
  <c r="N59" i="17"/>
  <c r="M229" i="17"/>
  <c r="N59" i="15"/>
  <c r="M231" i="15"/>
  <c r="L235" i="14"/>
  <c r="M59" i="14"/>
  <c r="M61" i="14" s="1"/>
  <c r="W108" i="7"/>
  <c r="Y108" i="7" s="1"/>
  <c r="Z108" i="7" s="1"/>
  <c r="AB108" i="7" s="1"/>
  <c r="Y107" i="7"/>
  <c r="Z107" i="7" s="1"/>
  <c r="I346" i="8"/>
  <c r="I345" i="8"/>
  <c r="I344" i="8"/>
  <c r="I343" i="8"/>
  <c r="I342" i="8"/>
  <c r="I341" i="8"/>
  <c r="I340" i="8"/>
  <c r="I339" i="8"/>
  <c r="I338" i="8"/>
  <c r="I337" i="8"/>
  <c r="I336" i="8"/>
  <c r="I335" i="8"/>
  <c r="I334" i="8"/>
  <c r="I333" i="8"/>
  <c r="I332" i="8"/>
  <c r="I331" i="8"/>
  <c r="I330" i="8"/>
  <c r="I329" i="8"/>
  <c r="I328" i="8"/>
  <c r="I327" i="8"/>
  <c r="I326" i="8"/>
  <c r="I325" i="8"/>
  <c r="I324" i="8"/>
  <c r="I323" i="8"/>
  <c r="I322" i="8"/>
  <c r="I321" i="8"/>
  <c r="I320" i="8"/>
  <c r="I319" i="8"/>
  <c r="I318" i="8"/>
  <c r="I317" i="8"/>
  <c r="I316" i="8"/>
  <c r="I315" i="8"/>
  <c r="I314" i="8"/>
  <c r="I313" i="8"/>
  <c r="I312" i="8"/>
  <c r="I311" i="8"/>
  <c r="I310" i="8"/>
  <c r="I309" i="8"/>
  <c r="I308" i="8"/>
  <c r="I307" i="8"/>
  <c r="I306" i="8"/>
  <c r="I305" i="8"/>
  <c r="I304" i="8"/>
  <c r="I303" i="8"/>
  <c r="I302" i="8"/>
  <c r="I301" i="8"/>
  <c r="I300" i="8"/>
  <c r="I299" i="8"/>
  <c r="I298" i="8"/>
  <c r="I297" i="8"/>
  <c r="I296" i="8"/>
  <c r="I295" i="8"/>
  <c r="I294" i="8"/>
  <c r="I293" i="8"/>
  <c r="I292" i="8"/>
  <c r="I291" i="8"/>
  <c r="I290" i="8"/>
  <c r="I289" i="8"/>
  <c r="I288" i="8"/>
  <c r="I287" i="8"/>
  <c r="I286" i="8"/>
  <c r="I285" i="8"/>
  <c r="I284" i="8"/>
  <c r="I283" i="8"/>
  <c r="I282" i="8"/>
  <c r="I281" i="8"/>
  <c r="I280" i="8"/>
  <c r="I279" i="8"/>
  <c r="I278" i="8"/>
  <c r="I277" i="8"/>
  <c r="I276" i="8"/>
  <c r="I275" i="8"/>
  <c r="I274" i="8"/>
  <c r="I273" i="8"/>
  <c r="I272" i="8"/>
  <c r="I271" i="8"/>
  <c r="I270" i="8"/>
  <c r="I269" i="8"/>
  <c r="I268" i="8"/>
  <c r="I267" i="8"/>
  <c r="I266" i="8"/>
  <c r="I265" i="8"/>
  <c r="I264" i="8"/>
  <c r="I263" i="8"/>
  <c r="I262" i="8"/>
  <c r="I261" i="8"/>
  <c r="I260" i="8"/>
  <c r="I259" i="8"/>
  <c r="I258" i="8"/>
  <c r="I257" i="8"/>
  <c r="I256" i="8"/>
  <c r="I255" i="8"/>
  <c r="I254" i="8"/>
  <c r="I253" i="8"/>
  <c r="I252" i="8"/>
  <c r="I251" i="8"/>
  <c r="I250" i="8"/>
  <c r="I249" i="8"/>
  <c r="I248" i="8"/>
  <c r="I247" i="8"/>
  <c r="I246" i="8"/>
  <c r="I245" i="8"/>
  <c r="I244" i="8"/>
  <c r="I243" i="8"/>
  <c r="I242" i="8"/>
  <c r="I241" i="8"/>
  <c r="I240" i="8"/>
  <c r="I239" i="8"/>
  <c r="I238" i="8"/>
  <c r="I237" i="8"/>
  <c r="I236" i="8"/>
  <c r="I235" i="8"/>
  <c r="I234" i="8"/>
  <c r="I233" i="8"/>
  <c r="I232" i="8"/>
  <c r="I231" i="8"/>
  <c r="I230" i="8"/>
  <c r="I229" i="8"/>
  <c r="I228" i="8"/>
  <c r="I227" i="8"/>
  <c r="I226" i="8"/>
  <c r="I225" i="8"/>
  <c r="I224" i="8"/>
  <c r="I223" i="8"/>
  <c r="I222" i="8"/>
  <c r="I221" i="8"/>
  <c r="I220" i="8"/>
  <c r="I219" i="8"/>
  <c r="I218" i="8"/>
  <c r="I217" i="8"/>
  <c r="I216" i="8"/>
  <c r="I215" i="8"/>
  <c r="I214" i="8"/>
  <c r="I213" i="8"/>
  <c r="I212" i="8"/>
  <c r="I211" i="8"/>
  <c r="I210" i="8"/>
  <c r="I209" i="8"/>
  <c r="I208" i="8"/>
  <c r="I207" i="8"/>
  <c r="I206" i="8"/>
  <c r="I205" i="8"/>
  <c r="I204" i="8"/>
  <c r="I203" i="8"/>
  <c r="I202" i="8"/>
  <c r="I201" i="8"/>
  <c r="I200" i="8"/>
  <c r="I199" i="8"/>
  <c r="I198" i="8"/>
  <c r="I197" i="8"/>
  <c r="I196" i="8"/>
  <c r="I195" i="8"/>
  <c r="I194" i="8"/>
  <c r="I193" i="8"/>
  <c r="I192" i="8"/>
  <c r="I191" i="8"/>
  <c r="I190" i="8"/>
  <c r="I189" i="8"/>
  <c r="I188" i="8"/>
  <c r="I187" i="8"/>
  <c r="I186" i="8"/>
  <c r="I185" i="8"/>
  <c r="I184" i="8"/>
  <c r="I183" i="8"/>
  <c r="I182" i="8"/>
  <c r="I181" i="8"/>
  <c r="I180" i="8"/>
  <c r="I179" i="8"/>
  <c r="I178" i="8"/>
  <c r="I177" i="8"/>
  <c r="I176" i="8"/>
  <c r="I175" i="8"/>
  <c r="I174" i="8"/>
  <c r="I173" i="8"/>
  <c r="I172" i="8"/>
  <c r="I171" i="8"/>
  <c r="I170" i="8"/>
  <c r="I169" i="8"/>
  <c r="I168" i="8"/>
  <c r="I167" i="8"/>
  <c r="I166" i="8"/>
  <c r="I165" i="8"/>
  <c r="I164" i="8"/>
  <c r="I163" i="8"/>
  <c r="I162" i="8"/>
  <c r="I161" i="8"/>
  <c r="I160" i="8"/>
  <c r="I159" i="8"/>
  <c r="I158" i="8"/>
  <c r="I157" i="8"/>
  <c r="I156" i="8"/>
  <c r="I155" i="8"/>
  <c r="I154" i="8"/>
  <c r="I153" i="8"/>
  <c r="I152" i="8"/>
  <c r="I151" i="8"/>
  <c r="I150" i="8"/>
  <c r="I149" i="8"/>
  <c r="I148" i="8"/>
  <c r="I147" i="8"/>
  <c r="I146" i="8"/>
  <c r="I145" i="8"/>
  <c r="I144" i="8"/>
  <c r="I143" i="8"/>
  <c r="I142" i="8"/>
  <c r="I141" i="8"/>
  <c r="I140" i="8"/>
  <c r="I139" i="8"/>
  <c r="I138" i="8"/>
  <c r="I137" i="8"/>
  <c r="I136" i="8"/>
  <c r="I135" i="8"/>
  <c r="I134" i="8"/>
  <c r="I133" i="8"/>
  <c r="I132" i="8"/>
  <c r="I131" i="8"/>
  <c r="I130" i="8"/>
  <c r="I129" i="8"/>
  <c r="I128" i="8"/>
  <c r="I127" i="8"/>
  <c r="I126" i="8"/>
  <c r="I125" i="8"/>
  <c r="I124" i="8"/>
  <c r="I123" i="8"/>
  <c r="I122" i="8"/>
  <c r="I121" i="8"/>
  <c r="I120" i="8"/>
  <c r="I119" i="8"/>
  <c r="I118" i="8"/>
  <c r="I117" i="8"/>
  <c r="I116" i="8"/>
  <c r="I115" i="8"/>
  <c r="I114" i="8"/>
  <c r="I113" i="8"/>
  <c r="I112" i="8"/>
  <c r="I111" i="8"/>
  <c r="I110" i="8"/>
  <c r="I109" i="8"/>
  <c r="I108" i="8"/>
  <c r="I107" i="8"/>
  <c r="I106" i="8"/>
  <c r="I105" i="8"/>
  <c r="I104" i="8"/>
  <c r="I103" i="8"/>
  <c r="I102" i="8"/>
  <c r="I101" i="8"/>
  <c r="I100" i="8"/>
  <c r="I99" i="8"/>
  <c r="I98" i="8"/>
  <c r="I97" i="8"/>
  <c r="I96" i="8"/>
  <c r="I95" i="8"/>
  <c r="I94" i="8"/>
  <c r="I93" i="8"/>
  <c r="I92" i="8"/>
  <c r="I91" i="8"/>
  <c r="I90" i="8"/>
  <c r="I89" i="8"/>
  <c r="I88" i="8"/>
  <c r="I87" i="8"/>
  <c r="I86" i="8"/>
  <c r="I85" i="8"/>
  <c r="I84" i="8"/>
  <c r="I83" i="8"/>
  <c r="I82" i="8"/>
  <c r="I81" i="8"/>
  <c r="I80" i="8"/>
  <c r="I79" i="8"/>
  <c r="I78" i="8"/>
  <c r="I77" i="8"/>
  <c r="J76" i="8"/>
  <c r="I76" i="8"/>
  <c r="I75" i="8"/>
  <c r="I74" i="8"/>
  <c r="I73" i="8"/>
  <c r="I72" i="8"/>
  <c r="I71" i="8"/>
  <c r="I70" i="8"/>
  <c r="I69" i="8"/>
  <c r="J68" i="8"/>
  <c r="I68" i="8"/>
  <c r="I67" i="8"/>
  <c r="I66" i="8"/>
  <c r="I65" i="8"/>
  <c r="I64" i="8"/>
  <c r="J63" i="8"/>
  <c r="I63" i="8"/>
  <c r="I62" i="8"/>
  <c r="I61" i="8"/>
  <c r="J60" i="8"/>
  <c r="I60" i="8"/>
  <c r="J59" i="8"/>
  <c r="I59" i="8"/>
  <c r="I58" i="8"/>
  <c r="I57" i="8"/>
  <c r="I56" i="8"/>
  <c r="J55" i="8"/>
  <c r="I55" i="8"/>
  <c r="J54" i="8"/>
  <c r="I54" i="8"/>
  <c r="I53" i="8"/>
  <c r="J52" i="8"/>
  <c r="I52" i="8"/>
  <c r="J51" i="8"/>
  <c r="I51" i="8"/>
  <c r="I50" i="8"/>
  <c r="I49" i="8"/>
  <c r="J71" i="8"/>
  <c r="I48" i="8"/>
  <c r="J47" i="8"/>
  <c r="I47" i="8"/>
  <c r="J46" i="8"/>
  <c r="I46" i="8"/>
  <c r="I45" i="8"/>
  <c r="J44" i="8"/>
  <c r="I44" i="8"/>
  <c r="J43" i="8"/>
  <c r="I43" i="8"/>
  <c r="I42" i="8"/>
  <c r="I41" i="8"/>
  <c r="I40" i="8"/>
  <c r="J39" i="8"/>
  <c r="I39" i="8"/>
  <c r="J38" i="8"/>
  <c r="I38" i="8"/>
  <c r="J37" i="8"/>
  <c r="I37" i="8"/>
  <c r="J36" i="8"/>
  <c r="I36" i="8"/>
  <c r="J35" i="8"/>
  <c r="I35" i="8"/>
  <c r="J34" i="8"/>
  <c r="I34" i="8"/>
  <c r="J33" i="8"/>
  <c r="I33" i="8"/>
  <c r="J32" i="8"/>
  <c r="I32" i="8"/>
  <c r="J31" i="8"/>
  <c r="I31" i="8"/>
  <c r="J30" i="8"/>
  <c r="I30" i="8"/>
  <c r="J29" i="8"/>
  <c r="I29" i="8"/>
  <c r="J28" i="8"/>
  <c r="I28" i="8"/>
  <c r="J27" i="8"/>
  <c r="I27" i="8"/>
  <c r="J26" i="8"/>
  <c r="I26" i="8"/>
  <c r="J25" i="8"/>
  <c r="I25" i="8"/>
  <c r="J24" i="8"/>
  <c r="I24" i="8"/>
  <c r="J23" i="8"/>
  <c r="I23" i="8"/>
  <c r="J22" i="8"/>
  <c r="I22" i="8"/>
  <c r="J21" i="8"/>
  <c r="I21" i="8"/>
  <c r="J20" i="8"/>
  <c r="I20" i="8"/>
  <c r="J19" i="8"/>
  <c r="I19" i="8"/>
  <c r="J18" i="8"/>
  <c r="I18" i="8"/>
  <c r="J17" i="8"/>
  <c r="I17" i="8"/>
  <c r="C346" i="8"/>
  <c r="C345" i="8"/>
  <c r="C344" i="8"/>
  <c r="C343" i="8"/>
  <c r="C342" i="8"/>
  <c r="C341" i="8"/>
  <c r="C340" i="8"/>
  <c r="C339" i="8"/>
  <c r="C338" i="8"/>
  <c r="C337" i="8"/>
  <c r="C336" i="8"/>
  <c r="C335" i="8"/>
  <c r="C334" i="8"/>
  <c r="C333" i="8"/>
  <c r="C332" i="8"/>
  <c r="C331" i="8"/>
  <c r="C330" i="8"/>
  <c r="C329" i="8"/>
  <c r="C328" i="8"/>
  <c r="C327" i="8"/>
  <c r="C326" i="8"/>
  <c r="C325" i="8"/>
  <c r="C324" i="8"/>
  <c r="C323" i="8"/>
  <c r="C322" i="8"/>
  <c r="C321" i="8"/>
  <c r="C320" i="8"/>
  <c r="C319" i="8"/>
  <c r="C318" i="8"/>
  <c r="C317" i="8"/>
  <c r="C316" i="8"/>
  <c r="C315" i="8"/>
  <c r="C314" i="8"/>
  <c r="C313" i="8"/>
  <c r="C312" i="8"/>
  <c r="C311" i="8"/>
  <c r="C310" i="8"/>
  <c r="C309" i="8"/>
  <c r="C308" i="8"/>
  <c r="C307" i="8"/>
  <c r="C306" i="8"/>
  <c r="C305" i="8"/>
  <c r="C304" i="8"/>
  <c r="C303" i="8"/>
  <c r="C302" i="8"/>
  <c r="C301" i="8"/>
  <c r="C300" i="8"/>
  <c r="C299" i="8"/>
  <c r="C298" i="8"/>
  <c r="C297" i="8"/>
  <c r="C296" i="8"/>
  <c r="C295" i="8"/>
  <c r="C294" i="8"/>
  <c r="C293" i="8"/>
  <c r="C292" i="8"/>
  <c r="C291" i="8"/>
  <c r="C290" i="8"/>
  <c r="C289" i="8"/>
  <c r="C288" i="8"/>
  <c r="C287" i="8"/>
  <c r="C286" i="8"/>
  <c r="C285" i="8"/>
  <c r="C284" i="8"/>
  <c r="C283" i="8"/>
  <c r="C282" i="8"/>
  <c r="C281" i="8"/>
  <c r="C280" i="8"/>
  <c r="C279" i="8"/>
  <c r="C278" i="8"/>
  <c r="C277" i="8"/>
  <c r="C276" i="8"/>
  <c r="C275" i="8"/>
  <c r="C274" i="8"/>
  <c r="C273" i="8"/>
  <c r="C272" i="8"/>
  <c r="C271" i="8"/>
  <c r="C270" i="8"/>
  <c r="C269" i="8"/>
  <c r="C268" i="8"/>
  <c r="C267" i="8"/>
  <c r="C266" i="8"/>
  <c r="C265" i="8"/>
  <c r="C264" i="8"/>
  <c r="C263" i="8"/>
  <c r="C262" i="8"/>
  <c r="C261" i="8"/>
  <c r="C260" i="8"/>
  <c r="C259" i="8"/>
  <c r="C258" i="8"/>
  <c r="C257" i="8"/>
  <c r="C256" i="8"/>
  <c r="C255" i="8"/>
  <c r="C254" i="8"/>
  <c r="C253" i="8"/>
  <c r="C252" i="8"/>
  <c r="C251" i="8"/>
  <c r="C250" i="8"/>
  <c r="C249" i="8"/>
  <c r="C248" i="8"/>
  <c r="C247" i="8"/>
  <c r="C246" i="8"/>
  <c r="C245" i="8"/>
  <c r="C244" i="8"/>
  <c r="C243" i="8"/>
  <c r="C242" i="8"/>
  <c r="C241" i="8"/>
  <c r="C240" i="8"/>
  <c r="C239" i="8"/>
  <c r="C238" i="8"/>
  <c r="C237" i="8"/>
  <c r="C236" i="8"/>
  <c r="C235" i="8"/>
  <c r="C234" i="8"/>
  <c r="C233" i="8"/>
  <c r="C232" i="8"/>
  <c r="C231" i="8"/>
  <c r="C230" i="8"/>
  <c r="C229" i="8"/>
  <c r="C228" i="8"/>
  <c r="C227" i="8"/>
  <c r="C226" i="8"/>
  <c r="C225" i="8"/>
  <c r="C224" i="8"/>
  <c r="C223" i="8"/>
  <c r="C222" i="8"/>
  <c r="C221" i="8"/>
  <c r="C220" i="8"/>
  <c r="C219" i="8"/>
  <c r="C218" i="8"/>
  <c r="C217" i="8"/>
  <c r="C216" i="8"/>
  <c r="C215" i="8"/>
  <c r="C214" i="8"/>
  <c r="C213" i="8"/>
  <c r="C212" i="8"/>
  <c r="C211" i="8"/>
  <c r="C210" i="8"/>
  <c r="C209" i="8"/>
  <c r="C208" i="8"/>
  <c r="C207" i="8"/>
  <c r="C206" i="8"/>
  <c r="C205" i="8"/>
  <c r="C204" i="8"/>
  <c r="C203" i="8"/>
  <c r="C202" i="8"/>
  <c r="C201" i="8"/>
  <c r="C200" i="8"/>
  <c r="C199" i="8"/>
  <c r="C198" i="8"/>
  <c r="C197" i="8"/>
  <c r="C196" i="8"/>
  <c r="C195" i="8"/>
  <c r="C194" i="8"/>
  <c r="C193" i="8"/>
  <c r="C192" i="8"/>
  <c r="C191" i="8"/>
  <c r="C190" i="8"/>
  <c r="C189" i="8"/>
  <c r="C188" i="8"/>
  <c r="C187" i="8"/>
  <c r="C186" i="8"/>
  <c r="C185" i="8"/>
  <c r="C184" i="8"/>
  <c r="C183" i="8"/>
  <c r="C182" i="8"/>
  <c r="C181" i="8"/>
  <c r="C180" i="8"/>
  <c r="C179" i="8"/>
  <c r="C178" i="8"/>
  <c r="C177" i="8"/>
  <c r="C176" i="8"/>
  <c r="C175" i="8"/>
  <c r="C174" i="8"/>
  <c r="C173" i="8"/>
  <c r="C172" i="8"/>
  <c r="C171" i="8"/>
  <c r="C170" i="8"/>
  <c r="C169" i="8"/>
  <c r="C168" i="8"/>
  <c r="C167" i="8"/>
  <c r="C166" i="8"/>
  <c r="C165" i="8"/>
  <c r="C164" i="8"/>
  <c r="C163" i="8"/>
  <c r="C162" i="8"/>
  <c r="C161" i="8"/>
  <c r="C160" i="8"/>
  <c r="C159" i="8"/>
  <c r="C158" i="8"/>
  <c r="C157" i="8"/>
  <c r="C156" i="8"/>
  <c r="C155" i="8"/>
  <c r="C154" i="8"/>
  <c r="C153" i="8"/>
  <c r="C152" i="8"/>
  <c r="C151" i="8"/>
  <c r="C150" i="8"/>
  <c r="C149" i="8"/>
  <c r="C148" i="8"/>
  <c r="C147" i="8"/>
  <c r="C146" i="8"/>
  <c r="C145" i="8"/>
  <c r="C144" i="8"/>
  <c r="C143" i="8"/>
  <c r="C142" i="8"/>
  <c r="C141" i="8"/>
  <c r="C140" i="8"/>
  <c r="C139" i="8"/>
  <c r="C138" i="8"/>
  <c r="C137" i="8"/>
  <c r="C136" i="8"/>
  <c r="C135" i="8"/>
  <c r="C134" i="8"/>
  <c r="C133" i="8"/>
  <c r="C132" i="8"/>
  <c r="C131" i="8"/>
  <c r="C130" i="8"/>
  <c r="C129" i="8"/>
  <c r="C128" i="8"/>
  <c r="C127" i="8"/>
  <c r="C126" i="8"/>
  <c r="C125" i="8"/>
  <c r="C124" i="8"/>
  <c r="C123" i="8"/>
  <c r="C122" i="8"/>
  <c r="C121" i="8"/>
  <c r="C120" i="8"/>
  <c r="C119" i="8"/>
  <c r="C118" i="8"/>
  <c r="C117" i="8"/>
  <c r="C116" i="8"/>
  <c r="C115" i="8"/>
  <c r="C114" i="8"/>
  <c r="C113" i="8"/>
  <c r="C112" i="8"/>
  <c r="C111" i="8"/>
  <c r="C110" i="8"/>
  <c r="C109" i="8"/>
  <c r="C108" i="8"/>
  <c r="C107" i="8"/>
  <c r="C106" i="8"/>
  <c r="C105" i="8"/>
  <c r="C104" i="8"/>
  <c r="C103" i="8"/>
  <c r="C102" i="8"/>
  <c r="C101" i="8"/>
  <c r="C100" i="8"/>
  <c r="C99" i="8"/>
  <c r="C98" i="8"/>
  <c r="C97" i="8"/>
  <c r="C96" i="8"/>
  <c r="C95" i="8"/>
  <c r="C94" i="8"/>
  <c r="C93" i="8"/>
  <c r="C92" i="8"/>
  <c r="C91" i="8"/>
  <c r="C90" i="8"/>
  <c r="C89" i="8"/>
  <c r="C88" i="8"/>
  <c r="C87" i="8"/>
  <c r="C86" i="8"/>
  <c r="C85" i="8"/>
  <c r="C84" i="8"/>
  <c r="C83" i="8"/>
  <c r="C82" i="8"/>
  <c r="C81" i="8"/>
  <c r="C80" i="8"/>
  <c r="C79" i="8"/>
  <c r="C78"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2" i="8"/>
  <c r="C41" i="8"/>
  <c r="C40" i="8"/>
  <c r="C39" i="8"/>
  <c r="D38" i="8"/>
  <c r="C38" i="8"/>
  <c r="D37" i="8"/>
  <c r="C37" i="8"/>
  <c r="D36" i="8"/>
  <c r="C36" i="8"/>
  <c r="D35" i="8"/>
  <c r="C35" i="8"/>
  <c r="D34" i="8"/>
  <c r="C34" i="8"/>
  <c r="D33" i="8"/>
  <c r="C33" i="8"/>
  <c r="D32" i="8"/>
  <c r="C32" i="8"/>
  <c r="D31" i="8"/>
  <c r="C31" i="8"/>
  <c r="D30" i="8"/>
  <c r="C30" i="8"/>
  <c r="D29" i="8"/>
  <c r="C29" i="8"/>
  <c r="D28" i="8"/>
  <c r="C28" i="8"/>
  <c r="D27" i="8"/>
  <c r="C27" i="8"/>
  <c r="D26" i="8"/>
  <c r="C26" i="8"/>
  <c r="D25" i="8"/>
  <c r="C25" i="8"/>
  <c r="D24" i="8"/>
  <c r="C24" i="8"/>
  <c r="D23" i="8"/>
  <c r="C23" i="8"/>
  <c r="D22" i="8"/>
  <c r="C22" i="8"/>
  <c r="D21" i="8"/>
  <c r="C21" i="8"/>
  <c r="D20" i="8"/>
  <c r="C20" i="8"/>
  <c r="D19" i="8"/>
  <c r="C19" i="8"/>
  <c r="D18" i="8"/>
  <c r="C18" i="8"/>
  <c r="D17" i="8"/>
  <c r="C17" i="8"/>
  <c r="D80" i="8"/>
  <c r="D60" i="8"/>
  <c r="D59" i="8"/>
  <c r="D58" i="8"/>
  <c r="D57" i="8"/>
  <c r="D53" i="8"/>
  <c r="D52" i="8"/>
  <c r="D51" i="8"/>
  <c r="D50" i="8"/>
  <c r="D49" i="8"/>
  <c r="D48" i="8"/>
  <c r="D45" i="8"/>
  <c r="D43" i="8"/>
  <c r="D42" i="8"/>
  <c r="D41" i="8"/>
  <c r="D39" i="8"/>
  <c r="K243" i="7"/>
  <c r="L243" i="7" s="1"/>
  <c r="K242" i="7"/>
  <c r="L242" i="7" s="1"/>
  <c r="K241" i="7"/>
  <c r="L241" i="7" s="1"/>
  <c r="K240" i="7"/>
  <c r="L240" i="7" s="1"/>
  <c r="K239" i="7"/>
  <c r="L239" i="7" s="1"/>
  <c r="K238" i="7"/>
  <c r="L238" i="7" s="1"/>
  <c r="K237" i="7"/>
  <c r="L237" i="7" s="1"/>
  <c r="K236" i="7"/>
  <c r="L236" i="7" s="1"/>
  <c r="K235" i="7"/>
  <c r="L235" i="7" s="1"/>
  <c r="K234" i="7"/>
  <c r="L234" i="7" s="1"/>
  <c r="K233" i="7"/>
  <c r="L233" i="7" s="1"/>
  <c r="K232" i="7"/>
  <c r="L232" i="7" s="1"/>
  <c r="K231" i="7"/>
  <c r="L231" i="7" s="1"/>
  <c r="K230" i="7"/>
  <c r="L230" i="7" s="1"/>
  <c r="K229" i="7"/>
  <c r="L229" i="7" s="1"/>
  <c r="K228" i="7"/>
  <c r="L228" i="7" s="1"/>
  <c r="K227" i="7"/>
  <c r="L227" i="7" s="1"/>
  <c r="K226" i="7"/>
  <c r="L226" i="7" s="1"/>
  <c r="K225" i="7"/>
  <c r="L225" i="7" s="1"/>
  <c r="K224" i="7"/>
  <c r="L224" i="7" s="1"/>
  <c r="K223" i="7"/>
  <c r="L223" i="7" s="1"/>
  <c r="K222" i="7"/>
  <c r="L222" i="7" s="1"/>
  <c r="K221" i="7"/>
  <c r="L221" i="7" s="1"/>
  <c r="K220" i="7"/>
  <c r="L220" i="7" s="1"/>
  <c r="K219" i="7"/>
  <c r="L219" i="7" s="1"/>
  <c r="K218" i="7"/>
  <c r="L218" i="7" s="1"/>
  <c r="K217" i="7"/>
  <c r="L217" i="7" s="1"/>
  <c r="K216" i="7"/>
  <c r="L216" i="7" s="1"/>
  <c r="K215" i="7"/>
  <c r="L215" i="7" s="1"/>
  <c r="K214" i="7"/>
  <c r="L214" i="7" s="1"/>
  <c r="K213" i="7"/>
  <c r="L213" i="7" s="1"/>
  <c r="K212" i="7"/>
  <c r="L212" i="7" s="1"/>
  <c r="K211" i="7"/>
  <c r="L211" i="7" s="1"/>
  <c r="K210" i="7"/>
  <c r="L210" i="7" s="1"/>
  <c r="K209" i="7"/>
  <c r="L209" i="7" s="1"/>
  <c r="K208" i="7"/>
  <c r="L208" i="7" s="1"/>
  <c r="K207" i="7"/>
  <c r="L207" i="7" s="1"/>
  <c r="K206" i="7"/>
  <c r="L206" i="7" s="1"/>
  <c r="K205" i="7"/>
  <c r="L205" i="7" s="1"/>
  <c r="K204" i="7"/>
  <c r="L204" i="7" s="1"/>
  <c r="K203" i="7"/>
  <c r="L203" i="7" s="1"/>
  <c r="K202" i="7"/>
  <c r="L202" i="7" s="1"/>
  <c r="K201" i="7"/>
  <c r="L201" i="7" s="1"/>
  <c r="K200" i="7"/>
  <c r="L200" i="7" s="1"/>
  <c r="K199" i="7"/>
  <c r="L199" i="7" s="1"/>
  <c r="K198" i="7"/>
  <c r="L198" i="7" s="1"/>
  <c r="K197" i="7"/>
  <c r="L197" i="7" s="1"/>
  <c r="K196" i="7"/>
  <c r="L196" i="7" s="1"/>
  <c r="K195" i="7"/>
  <c r="L195" i="7" s="1"/>
  <c r="K194" i="7"/>
  <c r="L194" i="7" s="1"/>
  <c r="K193" i="7"/>
  <c r="L193" i="7" s="1"/>
  <c r="K192" i="7"/>
  <c r="L192" i="7" s="1"/>
  <c r="K191" i="7"/>
  <c r="L191" i="7" s="1"/>
  <c r="K190" i="7"/>
  <c r="L190" i="7" s="1"/>
  <c r="K189" i="7"/>
  <c r="L189" i="7" s="1"/>
  <c r="K188" i="7"/>
  <c r="L188" i="7" s="1"/>
  <c r="K187" i="7"/>
  <c r="L187" i="7" s="1"/>
  <c r="K186" i="7"/>
  <c r="L186" i="7" s="1"/>
  <c r="K185" i="7"/>
  <c r="L185" i="7" s="1"/>
  <c r="K184" i="7"/>
  <c r="L184" i="7" s="1"/>
  <c r="K183" i="7"/>
  <c r="L183" i="7" s="1"/>
  <c r="K182" i="7"/>
  <c r="L182" i="7" s="1"/>
  <c r="K181" i="7"/>
  <c r="L181" i="7" s="1"/>
  <c r="K180" i="7"/>
  <c r="L180" i="7" s="1"/>
  <c r="K179" i="7"/>
  <c r="L179" i="7" s="1"/>
  <c r="K178" i="7"/>
  <c r="L178" i="7" s="1"/>
  <c r="K177" i="7"/>
  <c r="L177" i="7" s="1"/>
  <c r="K176" i="7"/>
  <c r="L176" i="7" s="1"/>
  <c r="K175" i="7"/>
  <c r="L175" i="7" s="1"/>
  <c r="K174" i="7"/>
  <c r="L174" i="7" s="1"/>
  <c r="K173" i="7"/>
  <c r="L173" i="7" s="1"/>
  <c r="K172" i="7"/>
  <c r="L172" i="7" s="1"/>
  <c r="K171" i="7"/>
  <c r="L171" i="7" s="1"/>
  <c r="K170" i="7"/>
  <c r="L170" i="7" s="1"/>
  <c r="K169" i="7"/>
  <c r="L169" i="7" s="1"/>
  <c r="K168" i="7"/>
  <c r="L168" i="7" s="1"/>
  <c r="K167" i="7"/>
  <c r="L167" i="7" s="1"/>
  <c r="K166" i="7"/>
  <c r="L166" i="7" s="1"/>
  <c r="K165" i="7"/>
  <c r="L165" i="7" s="1"/>
  <c r="K164" i="7"/>
  <c r="L164" i="7" s="1"/>
  <c r="K163" i="7"/>
  <c r="L163" i="7" s="1"/>
  <c r="K162" i="7"/>
  <c r="L162" i="7" s="1"/>
  <c r="K161" i="7"/>
  <c r="L161" i="7" s="1"/>
  <c r="K160" i="7"/>
  <c r="L160" i="7" s="1"/>
  <c r="K159" i="7"/>
  <c r="L159" i="7" s="1"/>
  <c r="K158" i="7"/>
  <c r="L158" i="7" s="1"/>
  <c r="K157" i="7"/>
  <c r="L157" i="7" s="1"/>
  <c r="K156" i="7"/>
  <c r="L156" i="7" s="1"/>
  <c r="K155" i="7"/>
  <c r="L155" i="7" s="1"/>
  <c r="K154" i="7"/>
  <c r="L154" i="7" s="1"/>
  <c r="K153" i="7"/>
  <c r="L153" i="7" s="1"/>
  <c r="K152" i="7"/>
  <c r="L152" i="7" s="1"/>
  <c r="K151" i="7"/>
  <c r="L151" i="7" s="1"/>
  <c r="K150" i="7"/>
  <c r="L150" i="7" s="1"/>
  <c r="K149" i="7"/>
  <c r="L149" i="7" s="1"/>
  <c r="K148" i="7"/>
  <c r="L148" i="7" s="1"/>
  <c r="K147" i="7"/>
  <c r="L147" i="7" s="1"/>
  <c r="K146" i="7"/>
  <c r="L146" i="7" s="1"/>
  <c r="K145" i="7"/>
  <c r="L145" i="7" s="1"/>
  <c r="K144" i="7"/>
  <c r="L144" i="7" s="1"/>
  <c r="K143" i="7"/>
  <c r="L143" i="7" s="1"/>
  <c r="K142" i="7"/>
  <c r="L142" i="7" s="1"/>
  <c r="K141" i="7"/>
  <c r="L141" i="7" s="1"/>
  <c r="K140" i="7"/>
  <c r="L140" i="7" s="1"/>
  <c r="K139" i="7"/>
  <c r="L139" i="7" s="1"/>
  <c r="K138" i="7"/>
  <c r="L138" i="7" s="1"/>
  <c r="K137" i="7"/>
  <c r="L137" i="7" s="1"/>
  <c r="K136" i="7"/>
  <c r="L136" i="7" s="1"/>
  <c r="K135" i="7"/>
  <c r="L135" i="7" s="1"/>
  <c r="K134" i="7"/>
  <c r="L134" i="7" s="1"/>
  <c r="K133" i="7"/>
  <c r="L133" i="7" s="1"/>
  <c r="K132" i="7"/>
  <c r="L132" i="7" s="1"/>
  <c r="K131" i="7"/>
  <c r="L131" i="7" s="1"/>
  <c r="K130" i="7"/>
  <c r="L130" i="7" s="1"/>
  <c r="K129" i="7"/>
  <c r="L129" i="7" s="1"/>
  <c r="K128" i="7"/>
  <c r="L128" i="7" s="1"/>
  <c r="K127" i="7"/>
  <c r="L127" i="7" s="1"/>
  <c r="K126" i="7"/>
  <c r="L126" i="7" s="1"/>
  <c r="K125" i="7"/>
  <c r="L125" i="7" s="1"/>
  <c r="K112" i="7"/>
  <c r="L112" i="7" s="1"/>
  <c r="K111" i="7"/>
  <c r="L111" i="7" s="1"/>
  <c r="K110" i="7"/>
  <c r="L110" i="7" s="1"/>
  <c r="K109" i="7"/>
  <c r="L109" i="7" s="1"/>
  <c r="K96" i="7"/>
  <c r="L96" i="7" s="1"/>
  <c r="K95" i="7"/>
  <c r="L95" i="7" s="1"/>
  <c r="K94" i="7"/>
  <c r="L94" i="7" s="1"/>
  <c r="K93" i="7"/>
  <c r="L93" i="7" s="1"/>
  <c r="K92" i="7"/>
  <c r="L92" i="7" s="1"/>
  <c r="K91" i="7"/>
  <c r="L91" i="7" s="1"/>
  <c r="K90" i="7"/>
  <c r="L90" i="7" s="1"/>
  <c r="K89" i="7"/>
  <c r="L89" i="7" s="1"/>
  <c r="K88" i="7"/>
  <c r="L88" i="7" s="1"/>
  <c r="K87" i="7"/>
  <c r="L87" i="7" s="1"/>
  <c r="K86" i="7"/>
  <c r="L86" i="7" s="1"/>
  <c r="K85" i="7"/>
  <c r="L85" i="7" s="1"/>
  <c r="K84" i="7"/>
  <c r="L84" i="7" s="1"/>
  <c r="K83" i="7"/>
  <c r="L83" i="7" s="1"/>
  <c r="K82" i="7"/>
  <c r="L82" i="7" s="1"/>
  <c r="K81" i="7"/>
  <c r="L81" i="7" s="1"/>
  <c r="K70" i="7"/>
  <c r="L70" i="7" s="1"/>
  <c r="K69" i="7"/>
  <c r="L69" i="7" s="1"/>
  <c r="K68" i="7"/>
  <c r="L68" i="7" s="1"/>
  <c r="K67" i="7"/>
  <c r="L67" i="7" s="1"/>
  <c r="K66" i="7"/>
  <c r="L66" i="7" s="1"/>
  <c r="K65" i="7"/>
  <c r="L65" i="7" s="1"/>
  <c r="K64" i="7"/>
  <c r="L64" i="7" s="1"/>
  <c r="K63" i="7"/>
  <c r="L63" i="7" s="1"/>
  <c r="K62" i="7"/>
  <c r="L62" i="7" s="1"/>
  <c r="K61" i="7"/>
  <c r="L61" i="7" s="1"/>
  <c r="K60" i="7"/>
  <c r="L60" i="7" s="1"/>
  <c r="K59" i="7"/>
  <c r="L59" i="7" s="1"/>
  <c r="K58" i="7"/>
  <c r="L58" i="7" s="1"/>
  <c r="K57" i="7"/>
  <c r="L57" i="7" s="1"/>
  <c r="K56" i="7"/>
  <c r="L56" i="7" s="1"/>
  <c r="K55" i="7"/>
  <c r="L55" i="7" s="1"/>
  <c r="K54" i="7"/>
  <c r="L54" i="7" s="1"/>
  <c r="K53" i="7"/>
  <c r="L53" i="7" s="1"/>
  <c r="K52" i="7"/>
  <c r="L52" i="7" s="1"/>
  <c r="K51" i="7"/>
  <c r="L51" i="7" s="1"/>
  <c r="K50" i="7"/>
  <c r="L50" i="7" s="1"/>
  <c r="K49" i="7"/>
  <c r="L49" i="7" s="1"/>
  <c r="K48" i="7"/>
  <c r="L48" i="7" s="1"/>
  <c r="K47" i="7"/>
  <c r="L47" i="7" s="1"/>
  <c r="K46" i="7"/>
  <c r="L46" i="7" s="1"/>
  <c r="K45" i="7"/>
  <c r="L45" i="7" s="1"/>
  <c r="K44" i="7"/>
  <c r="L44" i="7" s="1"/>
  <c r="K43" i="7"/>
  <c r="L43" i="7" s="1"/>
  <c r="K42" i="7"/>
  <c r="L42" i="7" s="1"/>
  <c r="K41" i="7"/>
  <c r="L41" i="7" s="1"/>
  <c r="K40" i="7"/>
  <c r="L40" i="7" s="1"/>
  <c r="K39" i="7"/>
  <c r="L39" i="7" s="1"/>
  <c r="K38" i="7"/>
  <c r="L38" i="7" s="1"/>
  <c r="K37" i="7"/>
  <c r="L37" i="7" s="1"/>
  <c r="K36" i="7"/>
  <c r="L36" i="7" s="1"/>
  <c r="K35" i="7"/>
  <c r="L35" i="7" s="1"/>
  <c r="K34" i="7"/>
  <c r="L34" i="7" s="1"/>
  <c r="K33" i="7"/>
  <c r="L33" i="7" s="1"/>
  <c r="K32" i="7"/>
  <c r="L32" i="7" s="1"/>
  <c r="K31" i="7"/>
  <c r="L31" i="7" s="1"/>
  <c r="K30" i="7"/>
  <c r="L30" i="7" s="1"/>
  <c r="K29" i="7"/>
  <c r="L29" i="7" s="1"/>
  <c r="K28" i="7"/>
  <c r="L28" i="7" s="1"/>
  <c r="K27" i="7"/>
  <c r="L27" i="7" s="1"/>
  <c r="K26" i="7"/>
  <c r="L26" i="7" s="1"/>
  <c r="K25" i="7"/>
  <c r="L25" i="7" s="1"/>
  <c r="K24" i="7"/>
  <c r="L24" i="7" s="1"/>
  <c r="K23" i="7"/>
  <c r="L23" i="7" s="1"/>
  <c r="K22" i="7"/>
  <c r="L22" i="7" s="1"/>
  <c r="K21" i="7"/>
  <c r="L21" i="7" s="1"/>
  <c r="K20" i="7"/>
  <c r="L20" i="7" s="1"/>
  <c r="K19" i="7"/>
  <c r="L19" i="7" s="1"/>
  <c r="K18" i="7"/>
  <c r="L18" i="7" s="1"/>
  <c r="K17" i="7"/>
  <c r="L17" i="7" s="1"/>
  <c r="K16" i="7"/>
  <c r="L16" i="7" s="1"/>
  <c r="D243" i="7"/>
  <c r="E243" i="7" s="1"/>
  <c r="D242" i="7"/>
  <c r="E242" i="7" s="1"/>
  <c r="D241" i="7"/>
  <c r="E241" i="7" s="1"/>
  <c r="D240" i="7"/>
  <c r="E240" i="7" s="1"/>
  <c r="D239" i="7"/>
  <c r="E239" i="7" s="1"/>
  <c r="D238" i="7"/>
  <c r="E238" i="7" s="1"/>
  <c r="D237" i="7"/>
  <c r="E237" i="7" s="1"/>
  <c r="D236" i="7"/>
  <c r="E236" i="7" s="1"/>
  <c r="D235" i="7"/>
  <c r="E235" i="7" s="1"/>
  <c r="D234" i="7"/>
  <c r="E234" i="7" s="1"/>
  <c r="D233" i="7"/>
  <c r="E233" i="7" s="1"/>
  <c r="D232" i="7"/>
  <c r="E232" i="7" s="1"/>
  <c r="D231" i="7"/>
  <c r="E231" i="7" s="1"/>
  <c r="D230" i="7"/>
  <c r="E230" i="7" s="1"/>
  <c r="D229" i="7"/>
  <c r="E229" i="7" s="1"/>
  <c r="D228" i="7"/>
  <c r="E228" i="7" s="1"/>
  <c r="D227" i="7"/>
  <c r="E227" i="7" s="1"/>
  <c r="D226" i="7"/>
  <c r="E226" i="7" s="1"/>
  <c r="D225" i="7"/>
  <c r="E225" i="7" s="1"/>
  <c r="D224" i="7"/>
  <c r="E224" i="7" s="1"/>
  <c r="D223" i="7"/>
  <c r="E223" i="7" s="1"/>
  <c r="D222" i="7"/>
  <c r="E222" i="7" s="1"/>
  <c r="D221" i="7"/>
  <c r="E221" i="7" s="1"/>
  <c r="D220" i="7"/>
  <c r="E220" i="7" s="1"/>
  <c r="D219" i="7"/>
  <c r="E219" i="7" s="1"/>
  <c r="D218" i="7"/>
  <c r="E218" i="7" s="1"/>
  <c r="D217" i="7"/>
  <c r="E217" i="7" s="1"/>
  <c r="D216" i="7"/>
  <c r="E216" i="7" s="1"/>
  <c r="D215" i="7"/>
  <c r="E215" i="7" s="1"/>
  <c r="D214" i="7"/>
  <c r="E214" i="7" s="1"/>
  <c r="D213" i="7"/>
  <c r="E213" i="7" s="1"/>
  <c r="D212" i="7"/>
  <c r="E212" i="7" s="1"/>
  <c r="D211" i="7"/>
  <c r="E211" i="7" s="1"/>
  <c r="D210" i="7"/>
  <c r="E210" i="7" s="1"/>
  <c r="D209" i="7"/>
  <c r="E209" i="7" s="1"/>
  <c r="D208" i="7"/>
  <c r="E208" i="7" s="1"/>
  <c r="D207" i="7"/>
  <c r="E207" i="7" s="1"/>
  <c r="D206" i="7"/>
  <c r="E206" i="7" s="1"/>
  <c r="D205" i="7"/>
  <c r="E205" i="7" s="1"/>
  <c r="D204" i="7"/>
  <c r="E204" i="7" s="1"/>
  <c r="D203" i="7"/>
  <c r="E203" i="7" s="1"/>
  <c r="D202" i="7"/>
  <c r="E202" i="7" s="1"/>
  <c r="D201" i="7"/>
  <c r="E201" i="7" s="1"/>
  <c r="D200" i="7"/>
  <c r="E200" i="7" s="1"/>
  <c r="D199" i="7"/>
  <c r="E199" i="7" s="1"/>
  <c r="D198" i="7"/>
  <c r="E198" i="7" s="1"/>
  <c r="D197" i="7"/>
  <c r="E197" i="7" s="1"/>
  <c r="D196" i="7"/>
  <c r="E196" i="7" s="1"/>
  <c r="D195" i="7"/>
  <c r="E195" i="7" s="1"/>
  <c r="D194" i="7"/>
  <c r="E194" i="7" s="1"/>
  <c r="D193" i="7"/>
  <c r="E193" i="7" s="1"/>
  <c r="D192" i="7"/>
  <c r="E192" i="7" s="1"/>
  <c r="D191" i="7"/>
  <c r="E191" i="7" s="1"/>
  <c r="D190" i="7"/>
  <c r="E190" i="7" s="1"/>
  <c r="D189" i="7"/>
  <c r="E189" i="7" s="1"/>
  <c r="D188" i="7"/>
  <c r="E188" i="7" s="1"/>
  <c r="D187" i="7"/>
  <c r="E187" i="7" s="1"/>
  <c r="D186" i="7"/>
  <c r="E186" i="7" s="1"/>
  <c r="D185" i="7"/>
  <c r="E185" i="7" s="1"/>
  <c r="D184" i="7"/>
  <c r="E184" i="7" s="1"/>
  <c r="D183" i="7"/>
  <c r="E183" i="7" s="1"/>
  <c r="D182" i="7"/>
  <c r="E182" i="7" s="1"/>
  <c r="D181" i="7"/>
  <c r="E181" i="7" s="1"/>
  <c r="D180" i="7"/>
  <c r="E180" i="7" s="1"/>
  <c r="D179" i="7"/>
  <c r="E179" i="7" s="1"/>
  <c r="D178" i="7"/>
  <c r="E178" i="7" s="1"/>
  <c r="D177" i="7"/>
  <c r="E177" i="7" s="1"/>
  <c r="D176" i="7"/>
  <c r="E176" i="7" s="1"/>
  <c r="D175" i="7"/>
  <c r="E175" i="7" s="1"/>
  <c r="D174" i="7"/>
  <c r="E174" i="7" s="1"/>
  <c r="D173" i="7"/>
  <c r="E173" i="7" s="1"/>
  <c r="D172" i="7"/>
  <c r="E172" i="7" s="1"/>
  <c r="D171" i="7"/>
  <c r="E171" i="7" s="1"/>
  <c r="D170" i="7"/>
  <c r="E170" i="7" s="1"/>
  <c r="D169" i="7"/>
  <c r="E169" i="7" s="1"/>
  <c r="D168" i="7"/>
  <c r="E168" i="7" s="1"/>
  <c r="D167" i="7"/>
  <c r="E167" i="7" s="1"/>
  <c r="D166" i="7"/>
  <c r="E166" i="7" s="1"/>
  <c r="D165" i="7"/>
  <c r="E165" i="7" s="1"/>
  <c r="D164" i="7"/>
  <c r="E164" i="7" s="1"/>
  <c r="D163" i="7"/>
  <c r="E163" i="7" s="1"/>
  <c r="D162" i="7"/>
  <c r="E162" i="7" s="1"/>
  <c r="D161" i="7"/>
  <c r="E161" i="7" s="1"/>
  <c r="D160" i="7"/>
  <c r="E160" i="7" s="1"/>
  <c r="D159" i="7"/>
  <c r="E159" i="7" s="1"/>
  <c r="D158" i="7"/>
  <c r="E158" i="7" s="1"/>
  <c r="D157" i="7"/>
  <c r="E157" i="7" s="1"/>
  <c r="D156" i="7"/>
  <c r="E156" i="7" s="1"/>
  <c r="D155" i="7"/>
  <c r="E155" i="7" s="1"/>
  <c r="D154" i="7"/>
  <c r="E154" i="7" s="1"/>
  <c r="D153" i="7"/>
  <c r="E153" i="7" s="1"/>
  <c r="D152" i="7"/>
  <c r="E152" i="7" s="1"/>
  <c r="D151" i="7"/>
  <c r="E151" i="7" s="1"/>
  <c r="D150" i="7"/>
  <c r="E150" i="7" s="1"/>
  <c r="D149" i="7"/>
  <c r="E149" i="7" s="1"/>
  <c r="D148" i="7"/>
  <c r="E148" i="7" s="1"/>
  <c r="D147" i="7"/>
  <c r="E147" i="7" s="1"/>
  <c r="D146" i="7"/>
  <c r="E146" i="7" s="1"/>
  <c r="D145" i="7"/>
  <c r="E145" i="7" s="1"/>
  <c r="D144" i="7"/>
  <c r="E144" i="7" s="1"/>
  <c r="D143" i="7"/>
  <c r="E143" i="7" s="1"/>
  <c r="D142" i="7"/>
  <c r="E142" i="7" s="1"/>
  <c r="D141" i="7"/>
  <c r="E141" i="7" s="1"/>
  <c r="D140" i="7"/>
  <c r="E140" i="7" s="1"/>
  <c r="D139" i="7"/>
  <c r="E139" i="7" s="1"/>
  <c r="D138" i="7"/>
  <c r="E138" i="7" s="1"/>
  <c r="D137" i="7"/>
  <c r="E137" i="7" s="1"/>
  <c r="D136" i="7"/>
  <c r="E136" i="7" s="1"/>
  <c r="D135" i="7"/>
  <c r="E135" i="7" s="1"/>
  <c r="D134" i="7"/>
  <c r="E134" i="7" s="1"/>
  <c r="D133" i="7"/>
  <c r="E133" i="7" s="1"/>
  <c r="D132" i="7"/>
  <c r="E132" i="7" s="1"/>
  <c r="D131" i="7"/>
  <c r="E131" i="7" s="1"/>
  <c r="D130" i="7"/>
  <c r="E130" i="7" s="1"/>
  <c r="D129" i="7"/>
  <c r="E129" i="7" s="1"/>
  <c r="D128" i="7"/>
  <c r="E128" i="7" s="1"/>
  <c r="D127" i="7"/>
  <c r="E127" i="7" s="1"/>
  <c r="D126" i="7"/>
  <c r="E126" i="7" s="1"/>
  <c r="D125" i="7"/>
  <c r="E125" i="7" s="1"/>
  <c r="D112" i="7"/>
  <c r="E112" i="7" s="1"/>
  <c r="D111" i="7"/>
  <c r="E111" i="7" s="1"/>
  <c r="D110" i="7"/>
  <c r="E110" i="7" s="1"/>
  <c r="D109" i="7"/>
  <c r="E109" i="7" s="1"/>
  <c r="D96" i="7"/>
  <c r="E96" i="7" s="1"/>
  <c r="D95" i="7"/>
  <c r="E95" i="7" s="1"/>
  <c r="D94" i="7"/>
  <c r="E94" i="7" s="1"/>
  <c r="D93" i="7"/>
  <c r="E93" i="7" s="1"/>
  <c r="D92" i="7"/>
  <c r="E92" i="7" s="1"/>
  <c r="D91" i="7"/>
  <c r="E91" i="7" s="1"/>
  <c r="D90" i="7"/>
  <c r="E90" i="7" s="1"/>
  <c r="D89" i="7"/>
  <c r="E89" i="7" s="1"/>
  <c r="D88" i="7"/>
  <c r="E88" i="7" s="1"/>
  <c r="D87" i="7"/>
  <c r="E87" i="7" s="1"/>
  <c r="D86" i="7"/>
  <c r="E86" i="7" s="1"/>
  <c r="D85" i="7"/>
  <c r="E85" i="7" s="1"/>
  <c r="D84" i="7"/>
  <c r="E84" i="7" s="1"/>
  <c r="D83" i="7"/>
  <c r="E83" i="7" s="1"/>
  <c r="D82" i="7"/>
  <c r="E82" i="7" s="1"/>
  <c r="D81" i="7"/>
  <c r="E81" i="7" s="1"/>
  <c r="D70" i="7"/>
  <c r="E70" i="7" s="1"/>
  <c r="D69" i="7"/>
  <c r="E69" i="7" s="1"/>
  <c r="D68" i="7"/>
  <c r="E68" i="7" s="1"/>
  <c r="D67" i="7"/>
  <c r="E67" i="7" s="1"/>
  <c r="D66" i="7"/>
  <c r="E66" i="7" s="1"/>
  <c r="D65" i="7"/>
  <c r="E65" i="7" s="1"/>
  <c r="D64" i="7"/>
  <c r="E64" i="7" s="1"/>
  <c r="D63" i="7"/>
  <c r="E63" i="7" s="1"/>
  <c r="D62" i="7"/>
  <c r="E62" i="7" s="1"/>
  <c r="D61" i="7"/>
  <c r="E61" i="7" s="1"/>
  <c r="D60" i="7"/>
  <c r="E60" i="7" s="1"/>
  <c r="D59" i="7"/>
  <c r="E59" i="7" s="1"/>
  <c r="D58" i="7"/>
  <c r="E58" i="7" s="1"/>
  <c r="D57" i="7"/>
  <c r="E57" i="7" s="1"/>
  <c r="D56" i="7"/>
  <c r="E56" i="7" s="1"/>
  <c r="D55" i="7"/>
  <c r="E55" i="7" s="1"/>
  <c r="D54" i="7"/>
  <c r="E54" i="7" s="1"/>
  <c r="D53" i="7"/>
  <c r="E53" i="7" s="1"/>
  <c r="D52" i="7"/>
  <c r="E52" i="7" s="1"/>
  <c r="D51" i="7"/>
  <c r="E51" i="7" s="1"/>
  <c r="D50" i="7"/>
  <c r="E50" i="7" s="1"/>
  <c r="D49" i="7"/>
  <c r="E49" i="7" s="1"/>
  <c r="D48" i="7"/>
  <c r="E48" i="7" s="1"/>
  <c r="D47" i="7"/>
  <c r="E47" i="7" s="1"/>
  <c r="D46" i="7"/>
  <c r="E46" i="7" s="1"/>
  <c r="D45" i="7"/>
  <c r="E45" i="7" s="1"/>
  <c r="D44" i="7"/>
  <c r="E44" i="7" s="1"/>
  <c r="D43" i="7"/>
  <c r="E43" i="7" s="1"/>
  <c r="D42" i="7"/>
  <c r="E42" i="7" s="1"/>
  <c r="D41" i="7"/>
  <c r="E41" i="7" s="1"/>
  <c r="D40" i="7"/>
  <c r="E40" i="7" s="1"/>
  <c r="D39" i="7"/>
  <c r="E39" i="7" s="1"/>
  <c r="D38" i="7"/>
  <c r="E38" i="7" s="1"/>
  <c r="D37" i="7"/>
  <c r="E37" i="7" s="1"/>
  <c r="D36" i="7"/>
  <c r="E36" i="7" s="1"/>
  <c r="D35" i="7"/>
  <c r="E35" i="7" s="1"/>
  <c r="D34" i="7"/>
  <c r="E34" i="7" s="1"/>
  <c r="D33" i="7"/>
  <c r="E33" i="7" s="1"/>
  <c r="D32" i="7"/>
  <c r="E32" i="7" s="1"/>
  <c r="D31" i="7"/>
  <c r="E31" i="7" s="1"/>
  <c r="D30" i="7"/>
  <c r="E30" i="7" s="1"/>
  <c r="D29" i="7"/>
  <c r="E29" i="7" s="1"/>
  <c r="D28" i="7"/>
  <c r="E28" i="7" s="1"/>
  <c r="D27" i="7"/>
  <c r="E27" i="7" s="1"/>
  <c r="D26" i="7"/>
  <c r="E26" i="7" s="1"/>
  <c r="D25" i="7"/>
  <c r="E25" i="7" s="1"/>
  <c r="D24" i="7"/>
  <c r="E24" i="7" s="1"/>
  <c r="D23" i="7"/>
  <c r="E23" i="7" s="1"/>
  <c r="D22" i="7"/>
  <c r="E22" i="7" s="1"/>
  <c r="D21" i="7"/>
  <c r="E21" i="7" s="1"/>
  <c r="D20" i="7"/>
  <c r="E20" i="7" s="1"/>
  <c r="D19" i="7"/>
  <c r="E19" i="7" s="1"/>
  <c r="D18" i="7"/>
  <c r="E18" i="7" s="1"/>
  <c r="D17" i="7"/>
  <c r="E17" i="7" s="1"/>
  <c r="D16" i="7"/>
  <c r="E16" i="7" s="1"/>
  <c r="I113" i="7"/>
  <c r="I114" i="7" s="1"/>
  <c r="I115" i="7" s="1"/>
  <c r="I116" i="7" s="1"/>
  <c r="I117" i="7" s="1"/>
  <c r="I118" i="7" s="1"/>
  <c r="I119" i="7" s="1"/>
  <c r="I120" i="7" s="1"/>
  <c r="I121" i="7" s="1"/>
  <c r="I122" i="7" s="1"/>
  <c r="I123" i="7" s="1"/>
  <c r="I124" i="7" s="1"/>
  <c r="K124" i="7" s="1"/>
  <c r="L124" i="7" s="1"/>
  <c r="I97" i="7"/>
  <c r="I98" i="7" s="1"/>
  <c r="I99" i="7" s="1"/>
  <c r="I100" i="7" s="1"/>
  <c r="I101" i="7" s="1"/>
  <c r="I102" i="7" s="1"/>
  <c r="I103" i="7" s="1"/>
  <c r="I104" i="7" s="1"/>
  <c r="I105" i="7" s="1"/>
  <c r="I106" i="7" s="1"/>
  <c r="I107" i="7" s="1"/>
  <c r="I108" i="7" s="1"/>
  <c r="K108" i="7" s="1"/>
  <c r="L108" i="7" s="1"/>
  <c r="I71" i="7"/>
  <c r="I72" i="7" s="1"/>
  <c r="I73" i="7" s="1"/>
  <c r="I74" i="7" s="1"/>
  <c r="I75" i="7" s="1"/>
  <c r="I76" i="7" s="1"/>
  <c r="I77" i="7" s="1"/>
  <c r="I78" i="7" s="1"/>
  <c r="I79" i="7" s="1"/>
  <c r="I80" i="7" s="1"/>
  <c r="K80" i="7" s="1"/>
  <c r="L80" i="7" s="1"/>
  <c r="J18" i="7"/>
  <c r="J19" i="7" s="1"/>
  <c r="J20" i="7" s="1"/>
  <c r="J21" i="7" s="1"/>
  <c r="J22" i="7" s="1"/>
  <c r="J23" i="7" s="1"/>
  <c r="J24" i="7" s="1"/>
  <c r="J25" i="7" s="1"/>
  <c r="J26" i="7" s="1"/>
  <c r="B113" i="7"/>
  <c r="B114" i="7" s="1"/>
  <c r="B115" i="7" s="1"/>
  <c r="B116" i="7" s="1"/>
  <c r="B117" i="7" s="1"/>
  <c r="B118" i="7" s="1"/>
  <c r="B119" i="7" s="1"/>
  <c r="B120" i="7" s="1"/>
  <c r="B121" i="7" s="1"/>
  <c r="B122" i="7" s="1"/>
  <c r="B123" i="7" s="1"/>
  <c r="B124" i="7" s="1"/>
  <c r="D124" i="7" s="1"/>
  <c r="E124" i="7" s="1"/>
  <c r="B97" i="7"/>
  <c r="B98" i="7" s="1"/>
  <c r="B99" i="7" s="1"/>
  <c r="B100" i="7" s="1"/>
  <c r="B101" i="7" s="1"/>
  <c r="B102" i="7" s="1"/>
  <c r="B103" i="7" s="1"/>
  <c r="B104" i="7" s="1"/>
  <c r="B105" i="7" s="1"/>
  <c r="B106" i="7" s="1"/>
  <c r="B107" i="7" s="1"/>
  <c r="B108" i="7" s="1"/>
  <c r="D108" i="7" s="1"/>
  <c r="E108" i="7" s="1"/>
  <c r="B71" i="7"/>
  <c r="B72" i="7" s="1"/>
  <c r="B73" i="7" s="1"/>
  <c r="B74" i="7" s="1"/>
  <c r="B75" i="7" s="1"/>
  <c r="B76" i="7" s="1"/>
  <c r="B77" i="7" s="1"/>
  <c r="B78" i="7" s="1"/>
  <c r="B79" i="7" s="1"/>
  <c r="B80" i="7" s="1"/>
  <c r="D80" i="7" s="1"/>
  <c r="E80" i="7" s="1"/>
  <c r="C18" i="7"/>
  <c r="C19" i="7" s="1"/>
  <c r="C20" i="7" s="1"/>
  <c r="C21" i="7" s="1"/>
  <c r="C22" i="7" s="1"/>
  <c r="C23" i="7" s="1"/>
  <c r="C24" i="7" s="1"/>
  <c r="C25" i="7" s="1"/>
  <c r="C26" i="7" s="1"/>
  <c r="L89" i="14" l="1"/>
  <c r="L88" i="14"/>
  <c r="L96" i="14"/>
  <c r="AA22" i="7"/>
  <c r="AA17" i="7"/>
  <c r="AC17" i="7" s="1"/>
  <c r="AA16" i="7"/>
  <c r="AC16" i="7" s="1"/>
  <c r="AD16" i="7" s="1"/>
  <c r="AA18" i="7"/>
  <c r="AC18" i="7" s="1"/>
  <c r="L92" i="14"/>
  <c r="AB107" i="7"/>
  <c r="L93" i="14"/>
  <c r="E96" i="14"/>
  <c r="E20" i="14"/>
  <c r="E93" i="14"/>
  <c r="E92" i="14"/>
  <c r="E89" i="14"/>
  <c r="E97" i="14"/>
  <c r="E88" i="14"/>
  <c r="I89" i="14"/>
  <c r="I88" i="14"/>
  <c r="I20" i="14"/>
  <c r="I92" i="14"/>
  <c r="I97" i="14"/>
  <c r="I93" i="14"/>
  <c r="I96" i="14"/>
  <c r="D22" i="13"/>
  <c r="D21" i="13"/>
  <c r="S18" i="8"/>
  <c r="G96" i="14"/>
  <c r="G92" i="14"/>
  <c r="G88" i="14"/>
  <c r="G20" i="14"/>
  <c r="G97" i="14"/>
  <c r="G93" i="14"/>
  <c r="G89" i="14"/>
  <c r="J89" i="14"/>
  <c r="J97" i="14"/>
  <c r="J96" i="14"/>
  <c r="J93" i="14"/>
  <c r="J92" i="14"/>
  <c r="J20" i="14"/>
  <c r="J88" i="14"/>
  <c r="K92" i="14"/>
  <c r="K89" i="14"/>
  <c r="K88" i="14"/>
  <c r="K96" i="14"/>
  <c r="K20" i="14"/>
  <c r="K97" i="14"/>
  <c r="K93" i="14"/>
  <c r="L97" i="14"/>
  <c r="F96" i="14"/>
  <c r="F20" i="14"/>
  <c r="F93" i="14"/>
  <c r="F89" i="14"/>
  <c r="F92" i="14"/>
  <c r="F88" i="14"/>
  <c r="F97" i="14"/>
  <c r="D20" i="14"/>
  <c r="D89" i="14"/>
  <c r="D97" i="14"/>
  <c r="D96" i="14"/>
  <c r="D88" i="14"/>
  <c r="D92" i="14"/>
  <c r="D93" i="14"/>
  <c r="T18" i="8"/>
  <c r="T20" i="8"/>
  <c r="T17" i="8"/>
  <c r="H89" i="14"/>
  <c r="H20" i="14"/>
  <c r="H93" i="14"/>
  <c r="H92" i="14"/>
  <c r="H96" i="14"/>
  <c r="H97" i="14"/>
  <c r="H88" i="14"/>
  <c r="L21" i="14"/>
  <c r="L29" i="14"/>
  <c r="K241" i="14" s="1"/>
  <c r="L22" i="14"/>
  <c r="L24" i="14"/>
  <c r="L23" i="14"/>
  <c r="M92" i="14"/>
  <c r="M20" i="14"/>
  <c r="M89" i="14"/>
  <c r="M88" i="14"/>
  <c r="M97" i="14"/>
  <c r="M96" i="14"/>
  <c r="M93" i="14"/>
  <c r="AA54" i="7"/>
  <c r="AC54" i="7" s="1"/>
  <c r="AD54" i="7" s="1"/>
  <c r="AA29" i="7"/>
  <c r="AA69" i="7"/>
  <c r="AA41" i="7"/>
  <c r="AA56" i="7"/>
  <c r="AA40" i="7"/>
  <c r="AC40" i="7" s="1"/>
  <c r="AD40" i="7" s="1"/>
  <c r="AA68" i="7"/>
  <c r="AA28" i="7"/>
  <c r="AC28" i="7" s="1"/>
  <c r="AD28" i="7" s="1"/>
  <c r="AA42" i="7"/>
  <c r="AA27" i="7"/>
  <c r="AC27" i="7" s="1"/>
  <c r="AD27" i="7" s="1"/>
  <c r="AA55" i="7"/>
  <c r="AC55" i="7" s="1"/>
  <c r="AD55" i="7" s="1"/>
  <c r="G20" i="13"/>
  <c r="F20" i="13"/>
  <c r="S17" i="8"/>
  <c r="U17" i="8" s="1"/>
  <c r="V17" i="8" s="1"/>
  <c r="S23" i="8"/>
  <c r="T22" i="8"/>
  <c r="N229" i="17"/>
  <c r="O59" i="17"/>
  <c r="N231" i="15"/>
  <c r="O59" i="15"/>
  <c r="M235" i="14"/>
  <c r="N59" i="14"/>
  <c r="N61" i="14" s="1"/>
  <c r="T19" i="8"/>
  <c r="T24" i="8"/>
  <c r="T32" i="8"/>
  <c r="T26" i="8"/>
  <c r="T28" i="8"/>
  <c r="T27" i="8"/>
  <c r="T30" i="8"/>
  <c r="T31" i="8"/>
  <c r="T36" i="8"/>
  <c r="T21" i="8"/>
  <c r="T39" i="8"/>
  <c r="T34" i="8"/>
  <c r="T25" i="8"/>
  <c r="T38" i="8"/>
  <c r="T29" i="8"/>
  <c r="T33" i="8"/>
  <c r="T23" i="8"/>
  <c r="T35" i="8"/>
  <c r="T37" i="8"/>
  <c r="S24" i="8"/>
  <c r="S34" i="8"/>
  <c r="S27" i="8"/>
  <c r="U27" i="8" s="1"/>
  <c r="V27" i="8" s="1"/>
  <c r="S37" i="8"/>
  <c r="S35" i="8"/>
  <c r="S36" i="8"/>
  <c r="S30" i="8"/>
  <c r="S26" i="8"/>
  <c r="S25" i="8"/>
  <c r="S29" i="8"/>
  <c r="S28" i="8"/>
  <c r="S21" i="8"/>
  <c r="S33" i="8"/>
  <c r="S38" i="8"/>
  <c r="S19" i="8"/>
  <c r="U19" i="8" s="1"/>
  <c r="V19" i="8" s="1"/>
  <c r="S31" i="8"/>
  <c r="S20" i="8"/>
  <c r="U20" i="8" s="1"/>
  <c r="V20" i="8" s="1"/>
  <c r="S22" i="8"/>
  <c r="S32" i="8"/>
  <c r="S39" i="8"/>
  <c r="AC29" i="7"/>
  <c r="AD29" i="7" s="1"/>
  <c r="K113" i="7"/>
  <c r="L113" i="7" s="1"/>
  <c r="D113" i="7"/>
  <c r="E113" i="7" s="1"/>
  <c r="K97" i="7"/>
  <c r="L97" i="7" s="1"/>
  <c r="D101" i="7"/>
  <c r="E101" i="7" s="1"/>
  <c r="D117" i="7"/>
  <c r="E117" i="7" s="1"/>
  <c r="D106" i="7"/>
  <c r="E106" i="7" s="1"/>
  <c r="D122" i="7"/>
  <c r="E122" i="7" s="1"/>
  <c r="D73" i="7"/>
  <c r="E73" i="7" s="1"/>
  <c r="D74" i="7"/>
  <c r="E74" i="7" s="1"/>
  <c r="J85" i="8"/>
  <c r="J101" i="8"/>
  <c r="J96" i="8"/>
  <c r="J112" i="8"/>
  <c r="J69" i="8"/>
  <c r="J88" i="8"/>
  <c r="J120" i="8"/>
  <c r="J53" i="8"/>
  <c r="J73" i="8"/>
  <c r="J79" i="8"/>
  <c r="J64" i="8"/>
  <c r="J45" i="8"/>
  <c r="J70" i="8"/>
  <c r="J80" i="8"/>
  <c r="J61" i="8"/>
  <c r="J62" i="8"/>
  <c r="J72" i="8"/>
  <c r="J78" i="8"/>
  <c r="J104" i="8"/>
  <c r="J65" i="8"/>
  <c r="J81" i="8"/>
  <c r="J77" i="8"/>
  <c r="J40" i="8"/>
  <c r="J48" i="8"/>
  <c r="J56" i="8"/>
  <c r="J41" i="8"/>
  <c r="J49" i="8"/>
  <c r="J57" i="8"/>
  <c r="J42" i="8"/>
  <c r="J50" i="8"/>
  <c r="J58" i="8"/>
  <c r="J66" i="8"/>
  <c r="J74" i="8"/>
  <c r="J82" i="8"/>
  <c r="J90" i="8"/>
  <c r="J98" i="8"/>
  <c r="D54" i="8"/>
  <c r="D75" i="8"/>
  <c r="D86" i="8"/>
  <c r="D68" i="8"/>
  <c r="D76" i="8"/>
  <c r="D94" i="8"/>
  <c r="D69" i="8"/>
  <c r="D77" i="8"/>
  <c r="D66" i="8"/>
  <c r="D62" i="8"/>
  <c r="D78" i="8"/>
  <c r="D101" i="8"/>
  <c r="D44" i="8"/>
  <c r="D46" i="8"/>
  <c r="D55" i="8"/>
  <c r="D64" i="8"/>
  <c r="D47" i="8"/>
  <c r="D56" i="8"/>
  <c r="D79" i="8"/>
  <c r="D40" i="8"/>
  <c r="D72" i="8"/>
  <c r="D75" i="7"/>
  <c r="E75" i="7" s="1"/>
  <c r="D107" i="7"/>
  <c r="E107" i="7" s="1"/>
  <c r="D123" i="7"/>
  <c r="E123" i="7" s="1"/>
  <c r="K71" i="7"/>
  <c r="L71" i="7" s="1"/>
  <c r="K76" i="7"/>
  <c r="L76" i="7" s="1"/>
  <c r="K98" i="7"/>
  <c r="L98" i="7" s="1"/>
  <c r="AA23" i="7" s="1"/>
  <c r="AC23" i="7" s="1"/>
  <c r="AD23" i="7" s="1"/>
  <c r="K103" i="7"/>
  <c r="L103" i="7" s="1"/>
  <c r="AA243" i="7" s="1"/>
  <c r="K114" i="7"/>
  <c r="L114" i="7" s="1"/>
  <c r="K119" i="7"/>
  <c r="L119" i="7" s="1"/>
  <c r="D97" i="7"/>
  <c r="E97" i="7" s="1"/>
  <c r="D102" i="7"/>
  <c r="E102" i="7" s="1"/>
  <c r="D118" i="7"/>
  <c r="E118" i="7" s="1"/>
  <c r="K77" i="7"/>
  <c r="L77" i="7" s="1"/>
  <c r="D71" i="7"/>
  <c r="E71" i="7" s="1"/>
  <c r="D76" i="7"/>
  <c r="E76" i="7" s="1"/>
  <c r="D103" i="7"/>
  <c r="E103" i="7" s="1"/>
  <c r="D119" i="7"/>
  <c r="E119" i="7" s="1"/>
  <c r="K72" i="7"/>
  <c r="L72" i="7" s="1"/>
  <c r="K78" i="7"/>
  <c r="L78" i="7" s="1"/>
  <c r="K99" i="7"/>
  <c r="L99" i="7" s="1"/>
  <c r="K104" i="7"/>
  <c r="L104" i="7" s="1"/>
  <c r="K115" i="7"/>
  <c r="L115" i="7" s="1"/>
  <c r="K120" i="7"/>
  <c r="L120" i="7" s="1"/>
  <c r="D77" i="7"/>
  <c r="E77" i="7" s="1"/>
  <c r="D98" i="7"/>
  <c r="E98" i="7" s="1"/>
  <c r="D114" i="7"/>
  <c r="E114" i="7" s="1"/>
  <c r="K73" i="7"/>
  <c r="L73" i="7" s="1"/>
  <c r="K105" i="7"/>
  <c r="L105" i="7" s="1"/>
  <c r="K121" i="7"/>
  <c r="L121" i="7" s="1"/>
  <c r="D72" i="7"/>
  <c r="E72" i="7" s="1"/>
  <c r="D99" i="7"/>
  <c r="E99" i="7" s="1"/>
  <c r="D104" i="7"/>
  <c r="E104" i="7" s="1"/>
  <c r="D115" i="7"/>
  <c r="E115" i="7" s="1"/>
  <c r="D120" i="7"/>
  <c r="E120" i="7" s="1"/>
  <c r="K74" i="7"/>
  <c r="L74" i="7" s="1"/>
  <c r="AA58" i="7" s="1"/>
  <c r="K79" i="7"/>
  <c r="L79" i="7" s="1"/>
  <c r="K100" i="7"/>
  <c r="L100" i="7" s="1"/>
  <c r="K106" i="7"/>
  <c r="L106" i="7" s="1"/>
  <c r="K116" i="7"/>
  <c r="L116" i="7" s="1"/>
  <c r="K122" i="7"/>
  <c r="L122" i="7" s="1"/>
  <c r="D78" i="7"/>
  <c r="E78" i="7" s="1"/>
  <c r="D105" i="7"/>
  <c r="E105" i="7" s="1"/>
  <c r="D121" i="7"/>
  <c r="E121" i="7" s="1"/>
  <c r="K101" i="7"/>
  <c r="L101" i="7" s="1"/>
  <c r="K117" i="7"/>
  <c r="L117" i="7" s="1"/>
  <c r="D79" i="7"/>
  <c r="E79" i="7" s="1"/>
  <c r="D100" i="7"/>
  <c r="E100" i="7" s="1"/>
  <c r="D116" i="7"/>
  <c r="E116" i="7" s="1"/>
  <c r="K75" i="7"/>
  <c r="L75" i="7" s="1"/>
  <c r="K102" i="7"/>
  <c r="L102" i="7" s="1"/>
  <c r="K107" i="7"/>
  <c r="L107" i="7" s="1"/>
  <c r="K118" i="7"/>
  <c r="L118" i="7" s="1"/>
  <c r="K123" i="7"/>
  <c r="L123" i="7" s="1"/>
  <c r="D224" i="5"/>
  <c r="E224" i="5" s="1"/>
  <c r="D223" i="5"/>
  <c r="E223" i="5" s="1"/>
  <c r="D222" i="5"/>
  <c r="E222" i="5" s="1"/>
  <c r="D221" i="5"/>
  <c r="E221" i="5" s="1"/>
  <c r="D220" i="5"/>
  <c r="E220" i="5" s="1"/>
  <c r="D219" i="5"/>
  <c r="E219" i="5" s="1"/>
  <c r="D218" i="5"/>
  <c r="E218" i="5" s="1"/>
  <c r="D217" i="5"/>
  <c r="E217" i="5" s="1"/>
  <c r="D216" i="5"/>
  <c r="E216" i="5" s="1"/>
  <c r="D215" i="5"/>
  <c r="E215" i="5" s="1"/>
  <c r="D214" i="5"/>
  <c r="E214" i="5" s="1"/>
  <c r="D213" i="5"/>
  <c r="E213" i="5" s="1"/>
  <c r="D212" i="5"/>
  <c r="E212" i="5" s="1"/>
  <c r="D211" i="5"/>
  <c r="E211" i="5" s="1"/>
  <c r="D210" i="5"/>
  <c r="E210" i="5" s="1"/>
  <c r="D209" i="5"/>
  <c r="E209" i="5" s="1"/>
  <c r="D208" i="5"/>
  <c r="E208" i="5" s="1"/>
  <c r="D207" i="5"/>
  <c r="E207" i="5" s="1"/>
  <c r="D206" i="5"/>
  <c r="E206" i="5" s="1"/>
  <c r="D205" i="5"/>
  <c r="E205" i="5" s="1"/>
  <c r="D204" i="5"/>
  <c r="E204" i="5" s="1"/>
  <c r="D203" i="5"/>
  <c r="E203" i="5" s="1"/>
  <c r="D202" i="5"/>
  <c r="E202" i="5" s="1"/>
  <c r="D201" i="5"/>
  <c r="E201" i="5" s="1"/>
  <c r="D200" i="5"/>
  <c r="E200" i="5" s="1"/>
  <c r="D199" i="5"/>
  <c r="E199" i="5" s="1"/>
  <c r="D198" i="5"/>
  <c r="E198" i="5" s="1"/>
  <c r="D197" i="5"/>
  <c r="E197" i="5" s="1"/>
  <c r="D196" i="5"/>
  <c r="E196" i="5" s="1"/>
  <c r="D195" i="5"/>
  <c r="E195" i="5" s="1"/>
  <c r="D194" i="5"/>
  <c r="E194" i="5" s="1"/>
  <c r="D193" i="5"/>
  <c r="E193" i="5" s="1"/>
  <c r="D192" i="5"/>
  <c r="E192" i="5" s="1"/>
  <c r="D191" i="5"/>
  <c r="E191" i="5" s="1"/>
  <c r="D190" i="5"/>
  <c r="E190" i="5" s="1"/>
  <c r="D189" i="5"/>
  <c r="E189" i="5" s="1"/>
  <c r="D188" i="5"/>
  <c r="E188" i="5" s="1"/>
  <c r="D187" i="5"/>
  <c r="E187" i="5" s="1"/>
  <c r="D186" i="5"/>
  <c r="E186" i="5" s="1"/>
  <c r="D185" i="5"/>
  <c r="E185" i="5" s="1"/>
  <c r="D184" i="5"/>
  <c r="E184" i="5" s="1"/>
  <c r="D183" i="5"/>
  <c r="E183" i="5" s="1"/>
  <c r="D182" i="5"/>
  <c r="E182" i="5" s="1"/>
  <c r="D181" i="5"/>
  <c r="E181" i="5" s="1"/>
  <c r="D180" i="5"/>
  <c r="E180" i="5" s="1"/>
  <c r="D179" i="5"/>
  <c r="E179" i="5" s="1"/>
  <c r="D178" i="5"/>
  <c r="E178" i="5" s="1"/>
  <c r="D177" i="5"/>
  <c r="E177" i="5" s="1"/>
  <c r="D176" i="5"/>
  <c r="E176" i="5" s="1"/>
  <c r="D175" i="5"/>
  <c r="E175" i="5" s="1"/>
  <c r="D174" i="5"/>
  <c r="E174" i="5" s="1"/>
  <c r="D173" i="5"/>
  <c r="E173" i="5" s="1"/>
  <c r="D172" i="5"/>
  <c r="E172" i="5" s="1"/>
  <c r="D171" i="5"/>
  <c r="E171" i="5" s="1"/>
  <c r="D170" i="5"/>
  <c r="E170" i="5" s="1"/>
  <c r="D169" i="5"/>
  <c r="E169" i="5" s="1"/>
  <c r="D168" i="5"/>
  <c r="E168" i="5" s="1"/>
  <c r="D167" i="5"/>
  <c r="E167" i="5" s="1"/>
  <c r="D166" i="5"/>
  <c r="E166" i="5" s="1"/>
  <c r="D165" i="5"/>
  <c r="E165" i="5" s="1"/>
  <c r="D164" i="5"/>
  <c r="E164" i="5" s="1"/>
  <c r="D163" i="5"/>
  <c r="E163" i="5" s="1"/>
  <c r="D162" i="5"/>
  <c r="E162" i="5" s="1"/>
  <c r="D161" i="5"/>
  <c r="E161" i="5" s="1"/>
  <c r="D160" i="5"/>
  <c r="E160" i="5" s="1"/>
  <c r="D159" i="5"/>
  <c r="E159" i="5" s="1"/>
  <c r="D158" i="5"/>
  <c r="E158" i="5" s="1"/>
  <c r="D157" i="5"/>
  <c r="E157" i="5" s="1"/>
  <c r="D156" i="5"/>
  <c r="E156" i="5" s="1"/>
  <c r="D155" i="5"/>
  <c r="E155" i="5" s="1"/>
  <c r="D154" i="5"/>
  <c r="E154" i="5" s="1"/>
  <c r="D153" i="5"/>
  <c r="E153" i="5" s="1"/>
  <c r="D152" i="5"/>
  <c r="E152" i="5" s="1"/>
  <c r="D151" i="5"/>
  <c r="E151" i="5" s="1"/>
  <c r="D150" i="5"/>
  <c r="E150" i="5" s="1"/>
  <c r="D149" i="5"/>
  <c r="E149" i="5" s="1"/>
  <c r="D148" i="5"/>
  <c r="E148" i="5" s="1"/>
  <c r="D147" i="5"/>
  <c r="E147" i="5" s="1"/>
  <c r="D146" i="5"/>
  <c r="E146" i="5" s="1"/>
  <c r="D145" i="5"/>
  <c r="E145" i="5" s="1"/>
  <c r="D144" i="5"/>
  <c r="E144" i="5" s="1"/>
  <c r="D143" i="5"/>
  <c r="E143" i="5" s="1"/>
  <c r="D142" i="5"/>
  <c r="E142" i="5" s="1"/>
  <c r="D141" i="5"/>
  <c r="E141" i="5" s="1"/>
  <c r="D140" i="5"/>
  <c r="E140" i="5" s="1"/>
  <c r="D139" i="5"/>
  <c r="E139" i="5" s="1"/>
  <c r="D138" i="5"/>
  <c r="E138" i="5" s="1"/>
  <c r="D137" i="5"/>
  <c r="E137" i="5" s="1"/>
  <c r="D136" i="5"/>
  <c r="E136" i="5" s="1"/>
  <c r="D135" i="5"/>
  <c r="E135" i="5" s="1"/>
  <c r="D134" i="5"/>
  <c r="E134" i="5" s="1"/>
  <c r="D133" i="5"/>
  <c r="E133" i="5" s="1"/>
  <c r="D132" i="5"/>
  <c r="E132" i="5" s="1"/>
  <c r="D131" i="5"/>
  <c r="E131" i="5" s="1"/>
  <c r="D130" i="5"/>
  <c r="E130" i="5" s="1"/>
  <c r="D129" i="5"/>
  <c r="E129" i="5" s="1"/>
  <c r="D128" i="5"/>
  <c r="E128" i="5" s="1"/>
  <c r="D127" i="5"/>
  <c r="E127" i="5" s="1"/>
  <c r="D126" i="5"/>
  <c r="E126" i="5" s="1"/>
  <c r="D125" i="5"/>
  <c r="E125" i="5" s="1"/>
  <c r="D124" i="5"/>
  <c r="E124" i="5" s="1"/>
  <c r="D123" i="5"/>
  <c r="E123" i="5" s="1"/>
  <c r="D122" i="5"/>
  <c r="E122" i="5" s="1"/>
  <c r="D121" i="5"/>
  <c r="E121" i="5" s="1"/>
  <c r="D120" i="5"/>
  <c r="E120" i="5" s="1"/>
  <c r="D119" i="5"/>
  <c r="E119" i="5" s="1"/>
  <c r="D118" i="5"/>
  <c r="E118" i="5" s="1"/>
  <c r="D117" i="5"/>
  <c r="E117" i="5" s="1"/>
  <c r="D116" i="5"/>
  <c r="E116" i="5" s="1"/>
  <c r="D115" i="5"/>
  <c r="E115" i="5" s="1"/>
  <c r="D114" i="5"/>
  <c r="E114" i="5" s="1"/>
  <c r="D113" i="5"/>
  <c r="E113" i="5" s="1"/>
  <c r="D112" i="5"/>
  <c r="E112" i="5" s="1"/>
  <c r="D111" i="5"/>
  <c r="E111" i="5" s="1"/>
  <c r="D110" i="5"/>
  <c r="E110" i="5" s="1"/>
  <c r="D109" i="5"/>
  <c r="E109" i="5" s="1"/>
  <c r="D108" i="5"/>
  <c r="E108" i="5" s="1"/>
  <c r="D107" i="5"/>
  <c r="E107" i="5" s="1"/>
  <c r="D106" i="5"/>
  <c r="E106" i="5" s="1"/>
  <c r="D105" i="5"/>
  <c r="E105" i="5" s="1"/>
  <c r="D104" i="5"/>
  <c r="E104" i="5" s="1"/>
  <c r="D103" i="5"/>
  <c r="E103" i="5" s="1"/>
  <c r="D102" i="5"/>
  <c r="E102" i="5" s="1"/>
  <c r="D101" i="5"/>
  <c r="E101" i="5" s="1"/>
  <c r="D100" i="5"/>
  <c r="E100" i="5" s="1"/>
  <c r="D99" i="5"/>
  <c r="E99" i="5" s="1"/>
  <c r="D98" i="5"/>
  <c r="E98" i="5" s="1"/>
  <c r="D97" i="5"/>
  <c r="E97" i="5" s="1"/>
  <c r="D96" i="5"/>
  <c r="E96" i="5" s="1"/>
  <c r="D95" i="5"/>
  <c r="E95" i="5" s="1"/>
  <c r="D94" i="5"/>
  <c r="E94" i="5" s="1"/>
  <c r="D93" i="5"/>
  <c r="E93" i="5" s="1"/>
  <c r="D92" i="5"/>
  <c r="E92" i="5" s="1"/>
  <c r="D91" i="5"/>
  <c r="E91" i="5" s="1"/>
  <c r="D90" i="5"/>
  <c r="E90" i="5" s="1"/>
  <c r="D89" i="5"/>
  <c r="E89" i="5" s="1"/>
  <c r="D88" i="5"/>
  <c r="E88" i="5" s="1"/>
  <c r="D87" i="5"/>
  <c r="E87" i="5" s="1"/>
  <c r="D86" i="5"/>
  <c r="E86" i="5" s="1"/>
  <c r="D85" i="5"/>
  <c r="E85" i="5" s="1"/>
  <c r="D84" i="5"/>
  <c r="E84" i="5" s="1"/>
  <c r="D83" i="5"/>
  <c r="E83" i="5" s="1"/>
  <c r="D82" i="5"/>
  <c r="E82" i="5" s="1"/>
  <c r="D81" i="5"/>
  <c r="E81" i="5" s="1"/>
  <c r="D80" i="5"/>
  <c r="E80" i="5" s="1"/>
  <c r="D79" i="5"/>
  <c r="E79" i="5" s="1"/>
  <c r="D78" i="5"/>
  <c r="E78" i="5" s="1"/>
  <c r="D77" i="5"/>
  <c r="E77" i="5" s="1"/>
  <c r="D76" i="5"/>
  <c r="E76" i="5" s="1"/>
  <c r="D75" i="5"/>
  <c r="E75" i="5" s="1"/>
  <c r="D74" i="5"/>
  <c r="E74" i="5" s="1"/>
  <c r="D73" i="5"/>
  <c r="E73" i="5" s="1"/>
  <c r="D72" i="5"/>
  <c r="E72" i="5" s="1"/>
  <c r="D71" i="5"/>
  <c r="E71" i="5" s="1"/>
  <c r="D70" i="5"/>
  <c r="E70" i="5" s="1"/>
  <c r="D69" i="5"/>
  <c r="E69" i="5" s="1"/>
  <c r="D68" i="5"/>
  <c r="E68" i="5" s="1"/>
  <c r="D67" i="5"/>
  <c r="E67" i="5" s="1"/>
  <c r="D66" i="5"/>
  <c r="E66" i="5" s="1"/>
  <c r="D65" i="5"/>
  <c r="E65" i="5" s="1"/>
  <c r="D64" i="5"/>
  <c r="E64" i="5" s="1"/>
  <c r="D63" i="5"/>
  <c r="E63" i="5" s="1"/>
  <c r="D62" i="5"/>
  <c r="E62" i="5" s="1"/>
  <c r="D61" i="5"/>
  <c r="E61" i="5" s="1"/>
  <c r="D60" i="5"/>
  <c r="E60" i="5" s="1"/>
  <c r="D59" i="5"/>
  <c r="E59" i="5" s="1"/>
  <c r="D58" i="5"/>
  <c r="E58" i="5" s="1"/>
  <c r="D57" i="5"/>
  <c r="E57" i="5" s="1"/>
  <c r="D56" i="5"/>
  <c r="E56" i="5" s="1"/>
  <c r="D55" i="5"/>
  <c r="E55" i="5" s="1"/>
  <c r="D54" i="5"/>
  <c r="E54" i="5" s="1"/>
  <c r="D53" i="5"/>
  <c r="E53" i="5" s="1"/>
  <c r="D52" i="5"/>
  <c r="E52" i="5" s="1"/>
  <c r="D51" i="5"/>
  <c r="E51" i="5" s="1"/>
  <c r="D50" i="5"/>
  <c r="E50" i="5" s="1"/>
  <c r="D49" i="5"/>
  <c r="E49" i="5" s="1"/>
  <c r="D48" i="5"/>
  <c r="E48" i="5" s="1"/>
  <c r="D47" i="5"/>
  <c r="E47" i="5" s="1"/>
  <c r="D46" i="5"/>
  <c r="E46" i="5" s="1"/>
  <c r="D45" i="5"/>
  <c r="E45" i="5" s="1"/>
  <c r="D44" i="5"/>
  <c r="E44" i="5" s="1"/>
  <c r="D43" i="5"/>
  <c r="E43" i="5" s="1"/>
  <c r="D42" i="5"/>
  <c r="E42" i="5" s="1"/>
  <c r="D41" i="5"/>
  <c r="E41" i="5" s="1"/>
  <c r="D40" i="5"/>
  <c r="E40" i="5" s="1"/>
  <c r="D39" i="5"/>
  <c r="E39" i="5" s="1"/>
  <c r="D38" i="5"/>
  <c r="E38" i="5" s="1"/>
  <c r="D37" i="5"/>
  <c r="E37" i="5" s="1"/>
  <c r="D36" i="5"/>
  <c r="E36" i="5" s="1"/>
  <c r="D35" i="5"/>
  <c r="E35" i="5" s="1"/>
  <c r="D34" i="5"/>
  <c r="E34" i="5" s="1"/>
  <c r="D33" i="5"/>
  <c r="E33" i="5" s="1"/>
  <c r="D32" i="5"/>
  <c r="E32" i="5" s="1"/>
  <c r="D31" i="5"/>
  <c r="E31" i="5" s="1"/>
  <c r="D30" i="5"/>
  <c r="E30" i="5" s="1"/>
  <c r="D29" i="5"/>
  <c r="E29" i="5" s="1"/>
  <c r="D28" i="5"/>
  <c r="E28" i="5" s="1"/>
  <c r="D27" i="5"/>
  <c r="E27" i="5" s="1"/>
  <c r="D26" i="5"/>
  <c r="E26" i="5" s="1"/>
  <c r="D25" i="5"/>
  <c r="E25" i="5" s="1"/>
  <c r="D24" i="5"/>
  <c r="E24" i="5" s="1"/>
  <c r="D23" i="5"/>
  <c r="E23" i="5" s="1"/>
  <c r="D22" i="5"/>
  <c r="E22" i="5" s="1"/>
  <c r="D21" i="5"/>
  <c r="E21" i="5" s="1"/>
  <c r="D20" i="5"/>
  <c r="E20" i="5" s="1"/>
  <c r="D19" i="5"/>
  <c r="E19" i="5" s="1"/>
  <c r="D18" i="5"/>
  <c r="E18" i="5" s="1"/>
  <c r="E17" i="5"/>
  <c r="D16" i="5"/>
  <c r="E16" i="5" s="1"/>
  <c r="K224" i="5"/>
  <c r="K223" i="5"/>
  <c r="K222" i="5"/>
  <c r="K221" i="5"/>
  <c r="K220" i="5"/>
  <c r="K219" i="5"/>
  <c r="K218" i="5"/>
  <c r="K217" i="5"/>
  <c r="K216" i="5"/>
  <c r="K215" i="5"/>
  <c r="K214" i="5"/>
  <c r="K213" i="5"/>
  <c r="K212" i="5"/>
  <c r="K211" i="5"/>
  <c r="K210" i="5"/>
  <c r="K209" i="5"/>
  <c r="K208" i="5"/>
  <c r="K207" i="5"/>
  <c r="K206" i="5"/>
  <c r="K205" i="5"/>
  <c r="K204" i="5"/>
  <c r="K203" i="5"/>
  <c r="K202" i="5"/>
  <c r="K201" i="5"/>
  <c r="L201" i="5" s="1"/>
  <c r="K200" i="5"/>
  <c r="L200" i="5" s="1"/>
  <c r="K199" i="5"/>
  <c r="L199" i="5" s="1"/>
  <c r="K198" i="5"/>
  <c r="L198" i="5" s="1"/>
  <c r="K197" i="5"/>
  <c r="L197" i="5" s="1"/>
  <c r="K196" i="5"/>
  <c r="L196" i="5" s="1"/>
  <c r="K195" i="5"/>
  <c r="L195" i="5" s="1"/>
  <c r="K194" i="5"/>
  <c r="L194" i="5" s="1"/>
  <c r="K193" i="5"/>
  <c r="L193" i="5" s="1"/>
  <c r="K192" i="5"/>
  <c r="L192" i="5" s="1"/>
  <c r="K191" i="5"/>
  <c r="L191" i="5" s="1"/>
  <c r="K190" i="5"/>
  <c r="L190" i="5" s="1"/>
  <c r="K189" i="5"/>
  <c r="L189" i="5" s="1"/>
  <c r="K188" i="5"/>
  <c r="K187" i="5"/>
  <c r="L187" i="5" s="1"/>
  <c r="K186" i="5"/>
  <c r="L186" i="5" s="1"/>
  <c r="K185" i="5"/>
  <c r="L185" i="5" s="1"/>
  <c r="K184" i="5"/>
  <c r="L184" i="5" s="1"/>
  <c r="K183" i="5"/>
  <c r="L183" i="5" s="1"/>
  <c r="K182" i="5"/>
  <c r="L182" i="5" s="1"/>
  <c r="K181" i="5"/>
  <c r="L181" i="5" s="1"/>
  <c r="K180" i="5"/>
  <c r="K179" i="5"/>
  <c r="L179" i="5" s="1"/>
  <c r="K178" i="5"/>
  <c r="L178" i="5" s="1"/>
  <c r="K177" i="5"/>
  <c r="L177" i="5" s="1"/>
  <c r="K176" i="5"/>
  <c r="L176" i="5" s="1"/>
  <c r="K175" i="5"/>
  <c r="L175" i="5" s="1"/>
  <c r="K174" i="5"/>
  <c r="L174" i="5" s="1"/>
  <c r="K173" i="5"/>
  <c r="L173" i="5" s="1"/>
  <c r="K172" i="5"/>
  <c r="K171" i="5"/>
  <c r="L171" i="5" s="1"/>
  <c r="K170" i="5"/>
  <c r="L170" i="5" s="1"/>
  <c r="K169" i="5"/>
  <c r="L169" i="5" s="1"/>
  <c r="K168" i="5"/>
  <c r="L168" i="5" s="1"/>
  <c r="K167" i="5"/>
  <c r="L167" i="5" s="1"/>
  <c r="K166" i="5"/>
  <c r="L166" i="5" s="1"/>
  <c r="K165" i="5"/>
  <c r="L165" i="5" s="1"/>
  <c r="K164" i="5"/>
  <c r="L164" i="5" s="1"/>
  <c r="K163" i="5"/>
  <c r="K162" i="5"/>
  <c r="L162" i="5" s="1"/>
  <c r="K161" i="5"/>
  <c r="L161" i="5" s="1"/>
  <c r="K160" i="5"/>
  <c r="L160" i="5" s="1"/>
  <c r="K159" i="5"/>
  <c r="L159" i="5" s="1"/>
  <c r="K158" i="5"/>
  <c r="L158" i="5" s="1"/>
  <c r="K157" i="5"/>
  <c r="L157" i="5" s="1"/>
  <c r="K156" i="5"/>
  <c r="L156" i="5" s="1"/>
  <c r="K155" i="5"/>
  <c r="L155" i="5" s="1"/>
  <c r="K154" i="5"/>
  <c r="L154" i="5" s="1"/>
  <c r="K153" i="5"/>
  <c r="L153" i="5" s="1"/>
  <c r="K152" i="5"/>
  <c r="L152" i="5" s="1"/>
  <c r="K151" i="5"/>
  <c r="L151" i="5" s="1"/>
  <c r="K150" i="5"/>
  <c r="L150" i="5" s="1"/>
  <c r="K149" i="5"/>
  <c r="L149" i="5" s="1"/>
  <c r="K148" i="5"/>
  <c r="L148" i="5" s="1"/>
  <c r="K147" i="5"/>
  <c r="L147" i="5" s="1"/>
  <c r="K146" i="5"/>
  <c r="L146" i="5" s="1"/>
  <c r="K145" i="5"/>
  <c r="L145" i="5" s="1"/>
  <c r="K144" i="5"/>
  <c r="L144" i="5" s="1"/>
  <c r="K143" i="5"/>
  <c r="L143" i="5" s="1"/>
  <c r="K142" i="5"/>
  <c r="L142" i="5" s="1"/>
  <c r="K141" i="5"/>
  <c r="L141" i="5" s="1"/>
  <c r="K140" i="5"/>
  <c r="L140" i="5" s="1"/>
  <c r="K139" i="5"/>
  <c r="L139" i="5" s="1"/>
  <c r="K138" i="5"/>
  <c r="L138" i="5" s="1"/>
  <c r="K137" i="5"/>
  <c r="L137" i="5" s="1"/>
  <c r="K136" i="5"/>
  <c r="K135" i="5"/>
  <c r="L135" i="5" s="1"/>
  <c r="K134" i="5"/>
  <c r="L134" i="5" s="1"/>
  <c r="K133" i="5"/>
  <c r="L133" i="5" s="1"/>
  <c r="K132" i="5"/>
  <c r="L132" i="5" s="1"/>
  <c r="K131" i="5"/>
  <c r="L131" i="5" s="1"/>
  <c r="K130" i="5"/>
  <c r="L130" i="5" s="1"/>
  <c r="K129" i="5"/>
  <c r="L129" i="5" s="1"/>
  <c r="K128" i="5"/>
  <c r="L128" i="5" s="1"/>
  <c r="K127" i="5"/>
  <c r="K126" i="5"/>
  <c r="L126" i="5" s="1"/>
  <c r="K125" i="5"/>
  <c r="K124" i="5"/>
  <c r="L124" i="5" s="1"/>
  <c r="K123" i="5"/>
  <c r="K122" i="5"/>
  <c r="L122" i="5" s="1"/>
  <c r="K121" i="5"/>
  <c r="L121" i="5" s="1"/>
  <c r="K120" i="5"/>
  <c r="L120" i="5" s="1"/>
  <c r="K119" i="5"/>
  <c r="L119" i="5" s="1"/>
  <c r="K118" i="5"/>
  <c r="L118" i="5" s="1"/>
  <c r="K117" i="5"/>
  <c r="L117" i="5" s="1"/>
  <c r="K116" i="5"/>
  <c r="L116" i="5" s="1"/>
  <c r="K115" i="5"/>
  <c r="L115" i="5" s="1"/>
  <c r="K114" i="5"/>
  <c r="L114" i="5" s="1"/>
  <c r="K113" i="5"/>
  <c r="L113" i="5" s="1"/>
  <c r="K112" i="5"/>
  <c r="L112" i="5" s="1"/>
  <c r="K111" i="5"/>
  <c r="L111" i="5" s="1"/>
  <c r="K110" i="5"/>
  <c r="L110" i="5" s="1"/>
  <c r="K109" i="5"/>
  <c r="L109" i="5" s="1"/>
  <c r="K108" i="5"/>
  <c r="L108" i="5" s="1"/>
  <c r="K107" i="5"/>
  <c r="L107" i="5" s="1"/>
  <c r="K106" i="5"/>
  <c r="L106" i="5" s="1"/>
  <c r="K105" i="5"/>
  <c r="L105" i="5" s="1"/>
  <c r="K104" i="5"/>
  <c r="L104" i="5" s="1"/>
  <c r="K103" i="5"/>
  <c r="L103" i="5" s="1"/>
  <c r="K102" i="5"/>
  <c r="L102" i="5" s="1"/>
  <c r="K101" i="5"/>
  <c r="L101" i="5" s="1"/>
  <c r="K100" i="5"/>
  <c r="L100" i="5" s="1"/>
  <c r="K99" i="5"/>
  <c r="L99" i="5" s="1"/>
  <c r="K98" i="5"/>
  <c r="L98" i="5" s="1"/>
  <c r="K97" i="5"/>
  <c r="L97" i="5" s="1"/>
  <c r="K96" i="5"/>
  <c r="L96" i="5" s="1"/>
  <c r="K95" i="5"/>
  <c r="L95" i="5" s="1"/>
  <c r="K94" i="5"/>
  <c r="L94" i="5" s="1"/>
  <c r="K93" i="5"/>
  <c r="K92" i="5"/>
  <c r="L92" i="5" s="1"/>
  <c r="K91" i="5"/>
  <c r="L91" i="5" s="1"/>
  <c r="K90" i="5"/>
  <c r="L90" i="5" s="1"/>
  <c r="K89" i="5"/>
  <c r="L89" i="5" s="1"/>
  <c r="K88" i="5"/>
  <c r="L88" i="5" s="1"/>
  <c r="K87" i="5"/>
  <c r="L87" i="5" s="1"/>
  <c r="K86" i="5"/>
  <c r="L86" i="5" s="1"/>
  <c r="K85" i="5"/>
  <c r="L85" i="5" s="1"/>
  <c r="K84" i="5"/>
  <c r="L84" i="5" s="1"/>
  <c r="K83" i="5"/>
  <c r="L83" i="5" s="1"/>
  <c r="K82" i="5"/>
  <c r="K81" i="5"/>
  <c r="L81" i="5" s="1"/>
  <c r="K80" i="5"/>
  <c r="L80" i="5" s="1"/>
  <c r="K79" i="5"/>
  <c r="L79" i="5" s="1"/>
  <c r="K78" i="5"/>
  <c r="L78" i="5" s="1"/>
  <c r="K77" i="5"/>
  <c r="L77" i="5" s="1"/>
  <c r="K76" i="5"/>
  <c r="L76" i="5" s="1"/>
  <c r="K75" i="5"/>
  <c r="L75" i="5" s="1"/>
  <c r="K74" i="5"/>
  <c r="L74" i="5" s="1"/>
  <c r="K73" i="5"/>
  <c r="L73" i="5" s="1"/>
  <c r="K72" i="5"/>
  <c r="L72" i="5" s="1"/>
  <c r="K71" i="5"/>
  <c r="K70" i="5"/>
  <c r="L70" i="5" s="1"/>
  <c r="K69" i="5"/>
  <c r="L69" i="5" s="1"/>
  <c r="K68" i="5"/>
  <c r="L68" i="5" s="1"/>
  <c r="K67" i="5"/>
  <c r="L67" i="5" s="1"/>
  <c r="K66" i="5"/>
  <c r="L66" i="5" s="1"/>
  <c r="K65" i="5"/>
  <c r="L65" i="5" s="1"/>
  <c r="K64" i="5"/>
  <c r="L64" i="5" s="1"/>
  <c r="K63" i="5"/>
  <c r="L63" i="5" s="1"/>
  <c r="K62" i="5"/>
  <c r="L62" i="5" s="1"/>
  <c r="K61" i="5"/>
  <c r="L61" i="5" s="1"/>
  <c r="K60" i="5"/>
  <c r="L60" i="5" s="1"/>
  <c r="K59" i="5"/>
  <c r="L59" i="5" s="1"/>
  <c r="K58" i="5"/>
  <c r="L58" i="5" s="1"/>
  <c r="K57" i="5"/>
  <c r="L57" i="5" s="1"/>
  <c r="K56" i="5"/>
  <c r="L56" i="5" s="1"/>
  <c r="K55" i="5"/>
  <c r="L55" i="5" s="1"/>
  <c r="K54" i="5"/>
  <c r="L54" i="5" s="1"/>
  <c r="K53" i="5"/>
  <c r="L53" i="5" s="1"/>
  <c r="K52" i="5"/>
  <c r="L52" i="5" s="1"/>
  <c r="K51" i="5"/>
  <c r="K50" i="5"/>
  <c r="L50" i="5" s="1"/>
  <c r="K49" i="5"/>
  <c r="L49" i="5" s="1"/>
  <c r="K48" i="5"/>
  <c r="L48" i="5" s="1"/>
  <c r="K47" i="5"/>
  <c r="L47" i="5" s="1"/>
  <c r="K46" i="5"/>
  <c r="L46" i="5" s="1"/>
  <c r="K45" i="5"/>
  <c r="L45" i="5" s="1"/>
  <c r="K44" i="5"/>
  <c r="K43" i="5"/>
  <c r="L43" i="5" s="1"/>
  <c r="K42" i="5"/>
  <c r="L42" i="5" s="1"/>
  <c r="K41" i="5"/>
  <c r="L41" i="5" s="1"/>
  <c r="K40" i="5"/>
  <c r="L40" i="5" s="1"/>
  <c r="K39" i="5"/>
  <c r="L39" i="5" s="1"/>
  <c r="K38" i="5"/>
  <c r="L38" i="5" s="1"/>
  <c r="K37" i="5"/>
  <c r="L37" i="5" s="1"/>
  <c r="K36" i="5"/>
  <c r="K35" i="5"/>
  <c r="L35" i="5" s="1"/>
  <c r="K34" i="5"/>
  <c r="L34" i="5" s="1"/>
  <c r="K33" i="5"/>
  <c r="L33" i="5" s="1"/>
  <c r="K32" i="5"/>
  <c r="L32" i="5" s="1"/>
  <c r="K31" i="5"/>
  <c r="L31" i="5" s="1"/>
  <c r="K30" i="5"/>
  <c r="L30" i="5" s="1"/>
  <c r="K29" i="5"/>
  <c r="L29" i="5" s="1"/>
  <c r="K28" i="5"/>
  <c r="K27" i="5"/>
  <c r="L27" i="5" s="1"/>
  <c r="K26" i="5"/>
  <c r="L26" i="5" s="1"/>
  <c r="K25" i="5"/>
  <c r="L25" i="5" s="1"/>
  <c r="K24" i="5"/>
  <c r="L24" i="5" s="1"/>
  <c r="K23" i="5"/>
  <c r="L23" i="5" s="1"/>
  <c r="K22" i="5"/>
  <c r="L22" i="5" s="1"/>
  <c r="K21" i="5"/>
  <c r="L21" i="5" s="1"/>
  <c r="K20" i="5"/>
  <c r="L20" i="5" s="1"/>
  <c r="K19" i="5"/>
  <c r="L19" i="5" s="1"/>
  <c r="K18" i="5"/>
  <c r="L18" i="5" s="1"/>
  <c r="K17" i="5"/>
  <c r="L17" i="5" s="1"/>
  <c r="L224" i="5"/>
  <c r="L223" i="5"/>
  <c r="L222" i="5"/>
  <c r="L221" i="5"/>
  <c r="L220" i="5"/>
  <c r="L219" i="5"/>
  <c r="L218" i="5"/>
  <c r="L217" i="5"/>
  <c r="L216" i="5"/>
  <c r="L215" i="5"/>
  <c r="L214" i="5"/>
  <c r="L213" i="5"/>
  <c r="L212" i="5"/>
  <c r="L211" i="5"/>
  <c r="L210" i="5"/>
  <c r="L209" i="5"/>
  <c r="L208" i="5"/>
  <c r="L207" i="5"/>
  <c r="L206" i="5"/>
  <c r="L205" i="5"/>
  <c r="L204" i="5"/>
  <c r="L203" i="5"/>
  <c r="L202" i="5"/>
  <c r="L188" i="5"/>
  <c r="L180" i="5"/>
  <c r="L172" i="5"/>
  <c r="L163" i="5"/>
  <c r="L136" i="5"/>
  <c r="L127" i="5"/>
  <c r="L125" i="5"/>
  <c r="L123" i="5"/>
  <c r="L93" i="5"/>
  <c r="L82" i="5"/>
  <c r="L71" i="5"/>
  <c r="L51" i="5"/>
  <c r="L44" i="5"/>
  <c r="L36" i="5"/>
  <c r="L28" i="5"/>
  <c r="K16" i="5"/>
  <c r="L16" i="5" s="1"/>
  <c r="AD18" i="7" l="1"/>
  <c r="G21" i="14"/>
  <c r="G23" i="14"/>
  <c r="G24" i="14"/>
  <c r="G29" i="14"/>
  <c r="F241" i="14" s="1"/>
  <c r="G22" i="14"/>
  <c r="U38" i="8"/>
  <c r="V38" i="8" s="1"/>
  <c r="K21" i="14"/>
  <c r="K23" i="14"/>
  <c r="K22" i="14"/>
  <c r="K29" i="14"/>
  <c r="J241" i="14" s="1"/>
  <c r="K24" i="14"/>
  <c r="AA219" i="7"/>
  <c r="F22" i="14"/>
  <c r="F29" i="14"/>
  <c r="E241" i="14" s="1"/>
  <c r="F21" i="14"/>
  <c r="F23" i="14"/>
  <c r="F24" i="14"/>
  <c r="U18" i="8"/>
  <c r="V18" i="8" s="1"/>
  <c r="I24" i="14"/>
  <c r="I29" i="14"/>
  <c r="H241" i="14" s="1"/>
  <c r="I23" i="14"/>
  <c r="I22" i="14"/>
  <c r="I21" i="14"/>
  <c r="E29" i="14"/>
  <c r="D241" i="14" s="1"/>
  <c r="E21" i="14"/>
  <c r="E24" i="14"/>
  <c r="E23" i="14"/>
  <c r="E22" i="14"/>
  <c r="AA74" i="7"/>
  <c r="AC74" i="7" s="1"/>
  <c r="AD74" i="7" s="1"/>
  <c r="H21" i="14"/>
  <c r="H22" i="14"/>
  <c r="H24" i="14"/>
  <c r="H23" i="14"/>
  <c r="H29" i="14"/>
  <c r="G241" i="14" s="1"/>
  <c r="D21" i="14"/>
  <c r="D29" i="14"/>
  <c r="C241" i="14" s="1"/>
  <c r="D23" i="14"/>
  <c r="D22" i="14"/>
  <c r="D24" i="14"/>
  <c r="AA160" i="5"/>
  <c r="AC160" i="5" s="1"/>
  <c r="AD160" i="5" s="1"/>
  <c r="AA133" i="5"/>
  <c r="AC133" i="5" s="1"/>
  <c r="AD133" i="5" s="1"/>
  <c r="AA68" i="5"/>
  <c r="AC68" i="5" s="1"/>
  <c r="AD68" i="5" s="1"/>
  <c r="AA22" i="5"/>
  <c r="AC22" i="5" s="1"/>
  <c r="AD22" i="5" s="1"/>
  <c r="AA69" i="5"/>
  <c r="AC69" i="5" s="1"/>
  <c r="AD69" i="5" s="1"/>
  <c r="AA52" i="5"/>
  <c r="AC52" i="5" s="1"/>
  <c r="AD52" i="5" s="1"/>
  <c r="AA20" i="5"/>
  <c r="AC20" i="5" s="1"/>
  <c r="AD20" i="5" s="1"/>
  <c r="AA78" i="5"/>
  <c r="AC78" i="5" s="1"/>
  <c r="AD78" i="5" s="1"/>
  <c r="AA184" i="5"/>
  <c r="AC184" i="5" s="1"/>
  <c r="AD184" i="5" s="1"/>
  <c r="AA37" i="5"/>
  <c r="AC37" i="5" s="1"/>
  <c r="AD37" i="5" s="1"/>
  <c r="AA132" i="5"/>
  <c r="AC132" i="5" s="1"/>
  <c r="AD132" i="5" s="1"/>
  <c r="AA30" i="5"/>
  <c r="AC30" i="5" s="1"/>
  <c r="AD30" i="5" s="1"/>
  <c r="AA90" i="5"/>
  <c r="AC90" i="5" s="1"/>
  <c r="AD90" i="5" s="1"/>
  <c r="AA199" i="5"/>
  <c r="AC199" i="5" s="1"/>
  <c r="AD199" i="5" s="1"/>
  <c r="AA95" i="5"/>
  <c r="AC95" i="5" s="1"/>
  <c r="AD95" i="5" s="1"/>
  <c r="AA27" i="5"/>
  <c r="AC27" i="5" s="1"/>
  <c r="AD27" i="5" s="1"/>
  <c r="AA73" i="5"/>
  <c r="AC73" i="5" s="1"/>
  <c r="AD73" i="5" s="1"/>
  <c r="AA119" i="5"/>
  <c r="AC119" i="5" s="1"/>
  <c r="AD119" i="5" s="1"/>
  <c r="AA162" i="5"/>
  <c r="AC162" i="5" s="1"/>
  <c r="AD162" i="5" s="1"/>
  <c r="AA224" i="5"/>
  <c r="AC224" i="5" s="1"/>
  <c r="AD224" i="5" s="1"/>
  <c r="AA217" i="5"/>
  <c r="AC217" i="5" s="1"/>
  <c r="AD217" i="5" s="1"/>
  <c r="AA94" i="5"/>
  <c r="AC94" i="5" s="1"/>
  <c r="AD94" i="5" s="1"/>
  <c r="AA28" i="5"/>
  <c r="AC28" i="5" s="1"/>
  <c r="AD28" i="5" s="1"/>
  <c r="AA92" i="5"/>
  <c r="AC92" i="5" s="1"/>
  <c r="AD92" i="5" s="1"/>
  <c r="AA157" i="5"/>
  <c r="AC157" i="5" s="1"/>
  <c r="AD157" i="5" s="1"/>
  <c r="AA218" i="5"/>
  <c r="AC218" i="5" s="1"/>
  <c r="AD218" i="5" s="1"/>
  <c r="AA34" i="5"/>
  <c r="AC34" i="5" s="1"/>
  <c r="AD34" i="5" s="1"/>
  <c r="AA98" i="5"/>
  <c r="AC98" i="5" s="1"/>
  <c r="AD98" i="5" s="1"/>
  <c r="AA150" i="5"/>
  <c r="AC150" i="5" s="1"/>
  <c r="AD150" i="5" s="1"/>
  <c r="AA210" i="5"/>
  <c r="AC210" i="5" s="1"/>
  <c r="AD210" i="5" s="1"/>
  <c r="AA17" i="5"/>
  <c r="AC17" i="5" s="1"/>
  <c r="AD17" i="5" s="1"/>
  <c r="AA63" i="5"/>
  <c r="AC63" i="5" s="1"/>
  <c r="AD63" i="5" s="1"/>
  <c r="AA122" i="5"/>
  <c r="AC122" i="5" s="1"/>
  <c r="AD122" i="5" s="1"/>
  <c r="AA165" i="5"/>
  <c r="AC165" i="5" s="1"/>
  <c r="AD165" i="5" s="1"/>
  <c r="AA195" i="5"/>
  <c r="AC195" i="5" s="1"/>
  <c r="AD195" i="5" s="1"/>
  <c r="AA41" i="5"/>
  <c r="AC41" i="5" s="1"/>
  <c r="AD41" i="5" s="1"/>
  <c r="AA76" i="5"/>
  <c r="AC76" i="5" s="1"/>
  <c r="AD76" i="5" s="1"/>
  <c r="AA105" i="5"/>
  <c r="AC105" i="5" s="1"/>
  <c r="AD105" i="5" s="1"/>
  <c r="J61" i="16" s="1"/>
  <c r="AA140" i="5"/>
  <c r="AC140" i="5" s="1"/>
  <c r="AD140" i="5" s="1"/>
  <c r="AA173" i="5"/>
  <c r="AC173" i="5" s="1"/>
  <c r="AD173" i="5" s="1"/>
  <c r="AA36" i="5"/>
  <c r="AC36" i="5" s="1"/>
  <c r="AD36" i="5" s="1"/>
  <c r="AA65" i="5"/>
  <c r="AC65" i="5" s="1"/>
  <c r="AD65" i="5" s="1"/>
  <c r="AA100" i="5"/>
  <c r="AC100" i="5" s="1"/>
  <c r="AD100" i="5" s="1"/>
  <c r="AA129" i="5"/>
  <c r="AC129" i="5" s="1"/>
  <c r="AD129" i="5" s="1"/>
  <c r="AA159" i="5"/>
  <c r="AC159" i="5" s="1"/>
  <c r="AD159" i="5" s="1"/>
  <c r="AA189" i="5"/>
  <c r="AC189" i="5" s="1"/>
  <c r="AD189" i="5" s="1"/>
  <c r="AA21" i="5"/>
  <c r="AC21" i="5" s="1"/>
  <c r="AD21" i="5" s="1"/>
  <c r="AA198" i="5"/>
  <c r="AC198" i="5" s="1"/>
  <c r="AD198" i="5" s="1"/>
  <c r="AA113" i="5"/>
  <c r="AC113" i="5" s="1"/>
  <c r="AD113" i="5" s="1"/>
  <c r="AA56" i="5"/>
  <c r="AC56" i="5" s="1"/>
  <c r="AD56" i="5" s="1"/>
  <c r="AA115" i="5"/>
  <c r="AC115" i="5" s="1"/>
  <c r="AD115" i="5" s="1"/>
  <c r="K61" i="16" s="1"/>
  <c r="AA156" i="5"/>
  <c r="AC156" i="5" s="1"/>
  <c r="AD156" i="5" s="1"/>
  <c r="N61" i="16" s="1"/>
  <c r="AA185" i="5"/>
  <c r="AC185" i="5" s="1"/>
  <c r="AD185" i="5" s="1"/>
  <c r="AA77" i="5"/>
  <c r="AC77" i="5" s="1"/>
  <c r="AD77" i="5" s="1"/>
  <c r="AA101" i="5"/>
  <c r="AC101" i="5" s="1"/>
  <c r="AD101" i="5" s="1"/>
  <c r="AA102" i="5"/>
  <c r="AC102" i="5" s="1"/>
  <c r="AD102" i="5" s="1"/>
  <c r="AA86" i="5"/>
  <c r="AC86" i="5" s="1"/>
  <c r="AD86" i="5" s="1"/>
  <c r="AA154" i="5"/>
  <c r="AC154" i="5" s="1"/>
  <c r="AD154" i="5" s="1"/>
  <c r="AA44" i="5"/>
  <c r="AC44" i="5" s="1"/>
  <c r="AD44" i="5" s="1"/>
  <c r="AA85" i="5"/>
  <c r="AC85" i="5" s="1"/>
  <c r="AD85" i="5" s="1"/>
  <c r="AA71" i="5"/>
  <c r="AC71" i="5" s="1"/>
  <c r="AD71" i="5" s="1"/>
  <c r="AA131" i="5"/>
  <c r="AC131" i="5" s="1"/>
  <c r="AD131" i="5" s="1"/>
  <c r="AA207" i="5"/>
  <c r="AC207" i="5" s="1"/>
  <c r="AD207" i="5" s="1"/>
  <c r="AA136" i="5"/>
  <c r="AC136" i="5" s="1"/>
  <c r="AD136" i="5" s="1"/>
  <c r="AA32" i="5"/>
  <c r="AC32" i="5" s="1"/>
  <c r="AD32" i="5" s="1"/>
  <c r="D61" i="16" s="1"/>
  <c r="AA91" i="5"/>
  <c r="AC91" i="5" s="1"/>
  <c r="AD91" i="5" s="1"/>
  <c r="I61" i="16" s="1"/>
  <c r="AA137" i="5"/>
  <c r="AC137" i="5" s="1"/>
  <c r="AD137" i="5" s="1"/>
  <c r="AA169" i="5"/>
  <c r="AC169" i="5" s="1"/>
  <c r="AD169" i="5" s="1"/>
  <c r="O61" i="16" s="1"/>
  <c r="AA147" i="5"/>
  <c r="AC147" i="5" s="1"/>
  <c r="AD147" i="5" s="1"/>
  <c r="AA39" i="5"/>
  <c r="AC39" i="5" s="1"/>
  <c r="AD39" i="5" s="1"/>
  <c r="AA103" i="5"/>
  <c r="AC103" i="5" s="1"/>
  <c r="AD103" i="5" s="1"/>
  <c r="AA171" i="5"/>
  <c r="AC171" i="5" s="1"/>
  <c r="AD171" i="5" s="1"/>
  <c r="AA45" i="5"/>
  <c r="AC45" i="5" s="1"/>
  <c r="AD45" i="5" s="1"/>
  <c r="AA109" i="5"/>
  <c r="AC109" i="5" s="1"/>
  <c r="AD109" i="5" s="1"/>
  <c r="AA164" i="5"/>
  <c r="AC164" i="5" s="1"/>
  <c r="AD164" i="5" s="1"/>
  <c r="AA35" i="5"/>
  <c r="AC35" i="5" s="1"/>
  <c r="AD35" i="5" s="1"/>
  <c r="AA81" i="5"/>
  <c r="AC81" i="5" s="1"/>
  <c r="AD81" i="5" s="1"/>
  <c r="AA127" i="5"/>
  <c r="AC127" i="5" s="1"/>
  <c r="AD127" i="5" s="1"/>
  <c r="AA172" i="5"/>
  <c r="AC172" i="5" s="1"/>
  <c r="AD172" i="5" s="1"/>
  <c r="AA203" i="5"/>
  <c r="AC203" i="5" s="1"/>
  <c r="AD203" i="5" s="1"/>
  <c r="AA18" i="5"/>
  <c r="AC18" i="5" s="1"/>
  <c r="AD18" i="5" s="1"/>
  <c r="AA46" i="5"/>
  <c r="AC46" i="5" s="1"/>
  <c r="AD46" i="5" s="1"/>
  <c r="AA82" i="5"/>
  <c r="AC82" i="5" s="1"/>
  <c r="AD82" i="5" s="1"/>
  <c r="AA110" i="5"/>
  <c r="AC110" i="5" s="1"/>
  <c r="AD110" i="5" s="1"/>
  <c r="AA152" i="5"/>
  <c r="AC152" i="5" s="1"/>
  <c r="AD152" i="5" s="1"/>
  <c r="AA181" i="5"/>
  <c r="AC181" i="5" s="1"/>
  <c r="AD181" i="5" s="1"/>
  <c r="P61" i="16" s="1"/>
  <c r="AA42" i="5"/>
  <c r="AC42" i="5" s="1"/>
  <c r="AD42" i="5" s="1"/>
  <c r="G61" i="16" s="1"/>
  <c r="AA70" i="5"/>
  <c r="AC70" i="5" s="1"/>
  <c r="AD70" i="5" s="1"/>
  <c r="AA106" i="5"/>
  <c r="AC106" i="5" s="1"/>
  <c r="AD106" i="5" s="1"/>
  <c r="AA134" i="5"/>
  <c r="AC134" i="5" s="1"/>
  <c r="AD134" i="5" s="1"/>
  <c r="AA167" i="5"/>
  <c r="AC167" i="5" s="1"/>
  <c r="AD167" i="5" s="1"/>
  <c r="AA66" i="5"/>
  <c r="AC66" i="5" s="1"/>
  <c r="AD66" i="5" s="1"/>
  <c r="AA206" i="5"/>
  <c r="AC206" i="5" s="1"/>
  <c r="AD206" i="5" s="1"/>
  <c r="AA60" i="5"/>
  <c r="AC60" i="5" s="1"/>
  <c r="AD60" i="5" s="1"/>
  <c r="AA54" i="5"/>
  <c r="AC54" i="5" s="1"/>
  <c r="AD54" i="5" s="1"/>
  <c r="AA116" i="5"/>
  <c r="AC116" i="5" s="1"/>
  <c r="AD116" i="5" s="1"/>
  <c r="AA84" i="5"/>
  <c r="AC84" i="5" s="1"/>
  <c r="AD84" i="5" s="1"/>
  <c r="AA118" i="5"/>
  <c r="AC118" i="5" s="1"/>
  <c r="AD118" i="5" s="1"/>
  <c r="AA130" i="5"/>
  <c r="AC130" i="5" s="1"/>
  <c r="AD130" i="5" s="1"/>
  <c r="AA31" i="5"/>
  <c r="AC31" i="5" s="1"/>
  <c r="AD31" i="5" s="1"/>
  <c r="AA148" i="5"/>
  <c r="AC148" i="5" s="1"/>
  <c r="AD148" i="5" s="1"/>
  <c r="AA215" i="5"/>
  <c r="AC215" i="5" s="1"/>
  <c r="AD215" i="5" s="1"/>
  <c r="AA26" i="5"/>
  <c r="AC26" i="5" s="1"/>
  <c r="AD26" i="5" s="1"/>
  <c r="AA161" i="5"/>
  <c r="AC161" i="5" s="1"/>
  <c r="AD161" i="5" s="1"/>
  <c r="AA50" i="5"/>
  <c r="AC50" i="5" s="1"/>
  <c r="AD50" i="5" s="1"/>
  <c r="AA96" i="5"/>
  <c r="AC96" i="5" s="1"/>
  <c r="AD96" i="5" s="1"/>
  <c r="AA149" i="5"/>
  <c r="AC149" i="5" s="1"/>
  <c r="AD149" i="5" s="1"/>
  <c r="AA177" i="5"/>
  <c r="AC177" i="5" s="1"/>
  <c r="AD177" i="5" s="1"/>
  <c r="AA201" i="5"/>
  <c r="AC201" i="5" s="1"/>
  <c r="AD201" i="5" s="1"/>
  <c r="AA183" i="5"/>
  <c r="AC183" i="5" s="1"/>
  <c r="AD183" i="5" s="1"/>
  <c r="AA57" i="5"/>
  <c r="AC57" i="5" s="1"/>
  <c r="AD57" i="5" s="1"/>
  <c r="F61" i="16" s="1"/>
  <c r="AA121" i="5"/>
  <c r="AC121" i="5" s="1"/>
  <c r="AD121" i="5" s="1"/>
  <c r="AA186" i="5"/>
  <c r="AC186" i="5" s="1"/>
  <c r="AD186" i="5" s="1"/>
  <c r="AA62" i="5"/>
  <c r="AC62" i="5" s="1"/>
  <c r="AD62" i="5" s="1"/>
  <c r="AA126" i="5"/>
  <c r="AC126" i="5" s="1"/>
  <c r="AD126" i="5" s="1"/>
  <c r="AA179" i="5"/>
  <c r="AC179" i="5" s="1"/>
  <c r="AD179" i="5" s="1"/>
  <c r="AA40" i="5"/>
  <c r="AC40" i="5" s="1"/>
  <c r="AD40" i="5" s="1"/>
  <c r="AA99" i="5"/>
  <c r="AC99" i="5" s="1"/>
  <c r="AD99" i="5" s="1"/>
  <c r="AA145" i="5"/>
  <c r="AC145" i="5" s="1"/>
  <c r="AD145" i="5" s="1"/>
  <c r="AA180" i="5"/>
  <c r="AC180" i="5" s="1"/>
  <c r="AD180" i="5" s="1"/>
  <c r="AA211" i="5"/>
  <c r="AC211" i="5" s="1"/>
  <c r="AD211" i="5" s="1"/>
  <c r="AA23" i="5"/>
  <c r="AC23" i="5" s="1"/>
  <c r="AD23" i="5" s="1"/>
  <c r="AA59" i="5"/>
  <c r="AC59" i="5" s="1"/>
  <c r="AD59" i="5" s="1"/>
  <c r="AA87" i="5"/>
  <c r="AC87" i="5" s="1"/>
  <c r="AD87" i="5" s="1"/>
  <c r="AA123" i="5"/>
  <c r="AC123" i="5" s="1"/>
  <c r="AD123" i="5" s="1"/>
  <c r="AA158" i="5"/>
  <c r="AC158" i="5" s="1"/>
  <c r="AD158" i="5" s="1"/>
  <c r="AA188" i="5"/>
  <c r="AC188" i="5" s="1"/>
  <c r="AD188" i="5" s="1"/>
  <c r="AA25" i="5"/>
  <c r="AC25" i="5" s="1"/>
  <c r="AD25" i="5" s="1"/>
  <c r="AA112" i="5"/>
  <c r="AC112" i="5" s="1"/>
  <c r="AD112" i="5" s="1"/>
  <c r="AA222" i="5"/>
  <c r="AC222" i="5" s="1"/>
  <c r="AD222" i="5" s="1"/>
  <c r="AA200" i="5"/>
  <c r="AC200" i="5" s="1"/>
  <c r="AD200" i="5" s="1"/>
  <c r="AA141" i="5"/>
  <c r="AC141" i="5" s="1"/>
  <c r="AD141" i="5" s="1"/>
  <c r="M61" i="16" s="1"/>
  <c r="AA192" i="5"/>
  <c r="AC192" i="5" s="1"/>
  <c r="AD192" i="5" s="1"/>
  <c r="AA33" i="5"/>
  <c r="AC33" i="5" s="1"/>
  <c r="AD33" i="5" s="1"/>
  <c r="AA79" i="5"/>
  <c r="AC79" i="5" s="1"/>
  <c r="AD79" i="5" s="1"/>
  <c r="H61" i="16" s="1"/>
  <c r="AA138" i="5"/>
  <c r="AC138" i="5" s="1"/>
  <c r="AD138" i="5" s="1"/>
  <c r="AA170" i="5"/>
  <c r="AC170" i="5" s="1"/>
  <c r="AD170" i="5" s="1"/>
  <c r="AA38" i="5"/>
  <c r="AC38" i="5" s="1"/>
  <c r="AD38" i="5" s="1"/>
  <c r="AA176" i="5"/>
  <c r="AC176" i="5" s="1"/>
  <c r="AD176" i="5" s="1"/>
  <c r="AA155" i="5"/>
  <c r="AC155" i="5" s="1"/>
  <c r="AD155" i="5" s="1"/>
  <c r="AA178" i="5"/>
  <c r="AC178" i="5" s="1"/>
  <c r="AD178" i="5" s="1"/>
  <c r="AA48" i="5"/>
  <c r="AC48" i="5" s="1"/>
  <c r="AD48" i="5" s="1"/>
  <c r="AA144" i="5"/>
  <c r="AC144" i="5" s="1"/>
  <c r="AD144" i="5" s="1"/>
  <c r="AA43" i="5"/>
  <c r="AC43" i="5" s="1"/>
  <c r="AD43" i="5" s="1"/>
  <c r="E61" i="16" s="1"/>
  <c r="AA187" i="5"/>
  <c r="AC187" i="5" s="1"/>
  <c r="AD187" i="5" s="1"/>
  <c r="AA111" i="5"/>
  <c r="AC111" i="5" s="1"/>
  <c r="AD111" i="5" s="1"/>
  <c r="AA153" i="5"/>
  <c r="AC153" i="5" s="1"/>
  <c r="AD153" i="5" s="1"/>
  <c r="AA197" i="5"/>
  <c r="AC197" i="5" s="1"/>
  <c r="AD197" i="5" s="1"/>
  <c r="AA108" i="5"/>
  <c r="AC108" i="5" s="1"/>
  <c r="AD108" i="5" s="1"/>
  <c r="AA208" i="5"/>
  <c r="AC208" i="5" s="1"/>
  <c r="AD208" i="5" s="1"/>
  <c r="AA74" i="5"/>
  <c r="AC74" i="5" s="1"/>
  <c r="AD74" i="5" s="1"/>
  <c r="AA194" i="5"/>
  <c r="AC194" i="5" s="1"/>
  <c r="AD194" i="5" s="1"/>
  <c r="AA58" i="5"/>
  <c r="AC58" i="5" s="1"/>
  <c r="AD58" i="5" s="1"/>
  <c r="AA166" i="5"/>
  <c r="AC166" i="5" s="1"/>
  <c r="AD166" i="5" s="1"/>
  <c r="AA212" i="5"/>
  <c r="AC212" i="5" s="1"/>
  <c r="AD212" i="5" s="1"/>
  <c r="AA24" i="5"/>
  <c r="AC24" i="5" s="1"/>
  <c r="AD24" i="5" s="1"/>
  <c r="AA205" i="5"/>
  <c r="AC205" i="5" s="1"/>
  <c r="AD205" i="5" s="1"/>
  <c r="AA142" i="5"/>
  <c r="AC142" i="5" s="1"/>
  <c r="AD142" i="5" s="1"/>
  <c r="AA143" i="5"/>
  <c r="AC143" i="5" s="1"/>
  <c r="AD143" i="5" s="1"/>
  <c r="AA89" i="5"/>
  <c r="AC89" i="5" s="1"/>
  <c r="AD89" i="5" s="1"/>
  <c r="AA64" i="5"/>
  <c r="AC64" i="5" s="1"/>
  <c r="AD64" i="5" s="1"/>
  <c r="AA174" i="5"/>
  <c r="AC174" i="5" s="1"/>
  <c r="AD174" i="5" s="1"/>
  <c r="AA213" i="5"/>
  <c r="AC213" i="5" s="1"/>
  <c r="AD213" i="5" s="1"/>
  <c r="R61" i="16" s="1"/>
  <c r="AA67" i="5"/>
  <c r="AC67" i="5" s="1"/>
  <c r="AD67" i="5" s="1"/>
  <c r="AA191" i="5"/>
  <c r="AC191" i="5" s="1"/>
  <c r="AD191" i="5" s="1"/>
  <c r="AA114" i="5"/>
  <c r="AC114" i="5" s="1"/>
  <c r="AD114" i="5" s="1"/>
  <c r="AA193" i="5"/>
  <c r="AC193" i="5" s="1"/>
  <c r="AD193" i="5" s="1"/>
  <c r="AA75" i="5"/>
  <c r="AC75" i="5" s="1"/>
  <c r="AD75" i="5" s="1"/>
  <c r="AA135" i="5"/>
  <c r="AC135" i="5" s="1"/>
  <c r="AD135" i="5" s="1"/>
  <c r="AA16" i="5"/>
  <c r="AC16" i="5" s="1"/>
  <c r="AD16" i="5" s="1"/>
  <c r="AA151" i="5"/>
  <c r="AC151" i="5" s="1"/>
  <c r="AD151" i="5" s="1"/>
  <c r="AA220" i="5"/>
  <c r="AC220" i="5" s="1"/>
  <c r="AD220" i="5" s="1"/>
  <c r="AA83" i="5"/>
  <c r="AC83" i="5" s="1"/>
  <c r="AD83" i="5" s="1"/>
  <c r="AA117" i="5"/>
  <c r="AC117" i="5" s="1"/>
  <c r="AD117" i="5" s="1"/>
  <c r="AA61" i="5"/>
  <c r="AC61" i="5" s="1"/>
  <c r="AD61" i="5" s="1"/>
  <c r="AA97" i="5"/>
  <c r="AC97" i="5" s="1"/>
  <c r="AD97" i="5" s="1"/>
  <c r="AA139" i="5"/>
  <c r="AC139" i="5" s="1"/>
  <c r="AD139" i="5" s="1"/>
  <c r="AA124" i="5"/>
  <c r="AC124" i="5" s="1"/>
  <c r="AD124" i="5" s="1"/>
  <c r="AA128" i="5"/>
  <c r="AC128" i="5" s="1"/>
  <c r="AD128" i="5" s="1"/>
  <c r="L61" i="16" s="1"/>
  <c r="AA196" i="5"/>
  <c r="AC196" i="5" s="1"/>
  <c r="AD196" i="5" s="1"/>
  <c r="Q61" i="16" s="1"/>
  <c r="AA168" i="5"/>
  <c r="AC168" i="5" s="1"/>
  <c r="AD168" i="5" s="1"/>
  <c r="AA223" i="5"/>
  <c r="AC223" i="5" s="1"/>
  <c r="AD223" i="5" s="1"/>
  <c r="AA216" i="5"/>
  <c r="AC216" i="5" s="1"/>
  <c r="AD216" i="5" s="1"/>
  <c r="AA163" i="5"/>
  <c r="AC163" i="5" s="1"/>
  <c r="AD163" i="5" s="1"/>
  <c r="AA209" i="5"/>
  <c r="AC209" i="5" s="1"/>
  <c r="AD209" i="5" s="1"/>
  <c r="AA214" i="5"/>
  <c r="AC214" i="5" s="1"/>
  <c r="AD214" i="5" s="1"/>
  <c r="AA202" i="5"/>
  <c r="AC202" i="5" s="1"/>
  <c r="AD202" i="5" s="1"/>
  <c r="AA190" i="5"/>
  <c r="AC190" i="5" s="1"/>
  <c r="AD190" i="5" s="1"/>
  <c r="AA219" i="5"/>
  <c r="AC219" i="5" s="1"/>
  <c r="AD219" i="5" s="1"/>
  <c r="AA29" i="5"/>
  <c r="AC29" i="5" s="1"/>
  <c r="AD29" i="5" s="1"/>
  <c r="AA72" i="5"/>
  <c r="AC72" i="5" s="1"/>
  <c r="AD72" i="5" s="1"/>
  <c r="AA55" i="5"/>
  <c r="AC55" i="5" s="1"/>
  <c r="AD55" i="5" s="1"/>
  <c r="AA49" i="5"/>
  <c r="AC49" i="5" s="1"/>
  <c r="AD49" i="5" s="1"/>
  <c r="AA51" i="5"/>
  <c r="AC51" i="5" s="1"/>
  <c r="AD51" i="5" s="1"/>
  <c r="AA104" i="5"/>
  <c r="AC104" i="5" s="1"/>
  <c r="AD104" i="5" s="1"/>
  <c r="AA175" i="5"/>
  <c r="AC175" i="5" s="1"/>
  <c r="AD175" i="5" s="1"/>
  <c r="AA125" i="5"/>
  <c r="AC125" i="5" s="1"/>
  <c r="AD125" i="5" s="1"/>
  <c r="AA120" i="5"/>
  <c r="AC120" i="5" s="1"/>
  <c r="AD120" i="5" s="1"/>
  <c r="AA80" i="5"/>
  <c r="AC80" i="5" s="1"/>
  <c r="AD80" i="5" s="1"/>
  <c r="AA93" i="5"/>
  <c r="AC93" i="5" s="1"/>
  <c r="AD93" i="5" s="1"/>
  <c r="AA204" i="5"/>
  <c r="AC204" i="5" s="1"/>
  <c r="AD204" i="5" s="1"/>
  <c r="AA19" i="5"/>
  <c r="AC19" i="5" s="1"/>
  <c r="AD19" i="5" s="1"/>
  <c r="AA53" i="5"/>
  <c r="AC53" i="5" s="1"/>
  <c r="AD53" i="5" s="1"/>
  <c r="AA146" i="5"/>
  <c r="AC146" i="5" s="1"/>
  <c r="AD146" i="5" s="1"/>
  <c r="AA182" i="5"/>
  <c r="AC182" i="5" s="1"/>
  <c r="AD182" i="5" s="1"/>
  <c r="AA221" i="5"/>
  <c r="AC221" i="5" s="1"/>
  <c r="AD221" i="5" s="1"/>
  <c r="AA107" i="5"/>
  <c r="AC107" i="5" s="1"/>
  <c r="AD107" i="5" s="1"/>
  <c r="AA47" i="5"/>
  <c r="AC47" i="5" s="1"/>
  <c r="AD47" i="5" s="1"/>
  <c r="AA88" i="5"/>
  <c r="AC88" i="5" s="1"/>
  <c r="AD88" i="5" s="1"/>
  <c r="J29" i="14"/>
  <c r="I241" i="14" s="1"/>
  <c r="J22" i="14"/>
  <c r="J23" i="14"/>
  <c r="J21" i="14"/>
  <c r="J24" i="14"/>
  <c r="M22" i="14"/>
  <c r="M21" i="14"/>
  <c r="M29" i="14"/>
  <c r="L241" i="14" s="1"/>
  <c r="M24" i="14"/>
  <c r="M23" i="14"/>
  <c r="N20" i="14"/>
  <c r="N89" i="14"/>
  <c r="N88" i="14"/>
  <c r="N93" i="14"/>
  <c r="N97" i="14"/>
  <c r="N96" i="14"/>
  <c r="N92" i="14"/>
  <c r="AA71" i="7"/>
  <c r="AA59" i="7"/>
  <c r="AC59" i="7" s="1"/>
  <c r="AD59" i="7" s="1"/>
  <c r="AA43" i="7"/>
  <c r="AA72" i="7"/>
  <c r="AA30" i="7"/>
  <c r="AA147" i="7"/>
  <c r="AA44" i="7"/>
  <c r="AA46" i="7"/>
  <c r="AC46" i="7" s="1"/>
  <c r="AD46" i="7" s="1"/>
  <c r="AA165" i="7"/>
  <c r="AA47" i="7"/>
  <c r="AC47" i="7" s="1"/>
  <c r="AD47" i="7" s="1"/>
  <c r="AA31" i="7"/>
  <c r="AC31" i="7" s="1"/>
  <c r="AD31" i="7" s="1"/>
  <c r="AA60" i="7"/>
  <c r="AA57" i="7"/>
  <c r="AA242" i="7"/>
  <c r="AC242" i="7" s="1"/>
  <c r="AD242" i="7" s="1"/>
  <c r="AA79" i="7"/>
  <c r="AA33" i="7"/>
  <c r="AC33" i="7" s="1"/>
  <c r="AD33" i="7" s="1"/>
  <c r="AA73" i="7"/>
  <c r="AA70" i="7"/>
  <c r="AC70" i="7" s="1"/>
  <c r="AD70" i="7" s="1"/>
  <c r="AA34" i="7"/>
  <c r="AC34" i="7" s="1"/>
  <c r="AD34" i="7" s="1"/>
  <c r="AA88" i="7"/>
  <c r="AA45" i="7"/>
  <c r="AC45" i="7" s="1"/>
  <c r="AD45" i="7" s="1"/>
  <c r="AA19" i="7"/>
  <c r="AA32" i="7"/>
  <c r="AC32" i="7" s="1"/>
  <c r="AD32" i="7" s="1"/>
  <c r="AA61" i="7"/>
  <c r="AC61" i="7" s="1"/>
  <c r="AD61" i="7" s="1"/>
  <c r="AA20" i="7"/>
  <c r="AA21" i="7"/>
  <c r="AA220" i="7"/>
  <c r="AA197" i="7"/>
  <c r="AA106" i="7"/>
  <c r="AA83" i="7"/>
  <c r="AA123" i="7"/>
  <c r="AA115" i="7"/>
  <c r="AA91" i="7"/>
  <c r="AA227" i="7"/>
  <c r="AA199" i="7"/>
  <c r="AA191" i="7"/>
  <c r="AA66" i="7"/>
  <c r="AA154" i="7"/>
  <c r="AA80" i="7"/>
  <c r="AA120" i="7"/>
  <c r="AA152" i="7"/>
  <c r="AA184" i="7"/>
  <c r="AA216" i="7"/>
  <c r="AA25" i="7"/>
  <c r="AC25" i="7" s="1"/>
  <c r="AD25" i="7" s="1"/>
  <c r="AA97" i="7"/>
  <c r="AA161" i="7"/>
  <c r="AA193" i="7"/>
  <c r="AA229" i="7"/>
  <c r="AA133" i="7"/>
  <c r="AA38" i="7"/>
  <c r="AC38" i="7" s="1"/>
  <c r="AD38" i="7" s="1"/>
  <c r="AA102" i="7"/>
  <c r="AA146" i="7"/>
  <c r="AA182" i="7"/>
  <c r="AA214" i="7"/>
  <c r="AA124" i="7"/>
  <c r="AA105" i="7"/>
  <c r="AA150" i="7"/>
  <c r="AA39" i="7"/>
  <c r="AC39" i="7" s="1"/>
  <c r="AD39" i="7" s="1"/>
  <c r="AA179" i="7"/>
  <c r="AA75" i="7"/>
  <c r="AA155" i="7"/>
  <c r="AA82" i="7"/>
  <c r="AC82" i="7" s="1"/>
  <c r="AD82" i="7" s="1"/>
  <c r="AA36" i="7"/>
  <c r="AC36" i="7" s="1"/>
  <c r="AD36" i="7" s="1"/>
  <c r="AA92" i="7"/>
  <c r="AA128" i="7"/>
  <c r="AA160" i="7"/>
  <c r="AC160" i="7" s="1"/>
  <c r="AD160" i="7" s="1"/>
  <c r="AA192" i="7"/>
  <c r="AA224" i="7"/>
  <c r="AA48" i="7"/>
  <c r="AC48" i="7" s="1"/>
  <c r="AD48" i="7" s="1"/>
  <c r="AA49" i="7"/>
  <c r="AC49" i="7" s="1"/>
  <c r="AD49" i="7" s="1"/>
  <c r="AA113" i="7"/>
  <c r="AA169" i="7"/>
  <c r="AA205" i="7"/>
  <c r="AA237" i="7"/>
  <c r="AC237" i="7" s="1"/>
  <c r="AD237" i="7" s="1"/>
  <c r="AA85" i="7"/>
  <c r="AA149" i="7"/>
  <c r="AA118" i="7"/>
  <c r="AA158" i="7"/>
  <c r="AA190" i="7"/>
  <c r="AA222" i="7"/>
  <c r="AA218" i="7"/>
  <c r="AA111" i="7"/>
  <c r="AA135" i="7"/>
  <c r="AA211" i="7"/>
  <c r="AA143" i="7"/>
  <c r="AA67" i="7"/>
  <c r="AC67" i="7" s="1"/>
  <c r="AD67" i="7" s="1"/>
  <c r="AA87" i="7"/>
  <c r="AC87" i="7" s="1"/>
  <c r="AD87" i="7" s="1"/>
  <c r="AA107" i="7"/>
  <c r="AA26" i="7"/>
  <c r="AC26" i="7" s="1"/>
  <c r="AD26" i="7" s="1"/>
  <c r="AA90" i="7"/>
  <c r="AA96" i="7"/>
  <c r="AA132" i="7"/>
  <c r="AA164" i="7"/>
  <c r="AA196" i="7"/>
  <c r="AA228" i="7"/>
  <c r="AA121" i="7"/>
  <c r="AA173" i="7"/>
  <c r="AA209" i="7"/>
  <c r="AC209" i="7" s="1"/>
  <c r="AD209" i="7" s="1"/>
  <c r="AA241" i="7"/>
  <c r="AA93" i="7"/>
  <c r="AA157" i="7"/>
  <c r="AA62" i="7"/>
  <c r="AC62" i="7" s="1"/>
  <c r="AD62" i="7" s="1"/>
  <c r="G61" i="17" s="1"/>
  <c r="AA126" i="7"/>
  <c r="AA162" i="7"/>
  <c r="AA194" i="7"/>
  <c r="AA226" i="7"/>
  <c r="AC226" i="7" s="1"/>
  <c r="AD226" i="7" s="1"/>
  <c r="AA141" i="7"/>
  <c r="AA186" i="7"/>
  <c r="AA35" i="7"/>
  <c r="AC35" i="7" s="1"/>
  <c r="AD35" i="7" s="1"/>
  <c r="AA175" i="7"/>
  <c r="AC175" i="7" s="1"/>
  <c r="AD175" i="7" s="1"/>
  <c r="AA99" i="7"/>
  <c r="AA119" i="7"/>
  <c r="AA139" i="7"/>
  <c r="AA63" i="7"/>
  <c r="AC63" i="7" s="1"/>
  <c r="AD63" i="7" s="1"/>
  <c r="AA98" i="7"/>
  <c r="AA52" i="7"/>
  <c r="AA100" i="7"/>
  <c r="AA136" i="7"/>
  <c r="AA168" i="7"/>
  <c r="AA200" i="7"/>
  <c r="AC200" i="7" s="1"/>
  <c r="AD200" i="7" s="1"/>
  <c r="AA232" i="7"/>
  <c r="AA64" i="7"/>
  <c r="AC64" i="7" s="1"/>
  <c r="AD64" i="7" s="1"/>
  <c r="AA65" i="7"/>
  <c r="AA129" i="7"/>
  <c r="AA177" i="7"/>
  <c r="AA213" i="7"/>
  <c r="AA37" i="7"/>
  <c r="AA101" i="7"/>
  <c r="AA201" i="7"/>
  <c r="AC201" i="7" s="1"/>
  <c r="AD201" i="7" s="1"/>
  <c r="AA130" i="7"/>
  <c r="AA166" i="7"/>
  <c r="AA198" i="7"/>
  <c r="AA230" i="7"/>
  <c r="AA77" i="7"/>
  <c r="AA187" i="7"/>
  <c r="AA103" i="7"/>
  <c r="AA207" i="7"/>
  <c r="AA131" i="7"/>
  <c r="AA151" i="7"/>
  <c r="AA171" i="7"/>
  <c r="AA95" i="7"/>
  <c r="AA110" i="7"/>
  <c r="AA104" i="7"/>
  <c r="AA140" i="7"/>
  <c r="AA172" i="7"/>
  <c r="AA204" i="7"/>
  <c r="AA236" i="7"/>
  <c r="AA137" i="7"/>
  <c r="AA181" i="7"/>
  <c r="AA217" i="7"/>
  <c r="AA109" i="7"/>
  <c r="AA78" i="7"/>
  <c r="AA134" i="7"/>
  <c r="AA170" i="7"/>
  <c r="AA202" i="7"/>
  <c r="AC202" i="7" s="1"/>
  <c r="AD202" i="7" s="1"/>
  <c r="AA234" i="7"/>
  <c r="AA223" i="7"/>
  <c r="AA188" i="7"/>
  <c r="AA233" i="7"/>
  <c r="AA51" i="7"/>
  <c r="AC51" i="7" s="1"/>
  <c r="AD51" i="7" s="1"/>
  <c r="AA231" i="7"/>
  <c r="AA239" i="7"/>
  <c r="AA163" i="7"/>
  <c r="AC163" i="7" s="1"/>
  <c r="AD163" i="7" s="1"/>
  <c r="AA183" i="7"/>
  <c r="AC183" i="7" s="1"/>
  <c r="AD183" i="7" s="1"/>
  <c r="AA203" i="7"/>
  <c r="AA127" i="7"/>
  <c r="AA50" i="7"/>
  <c r="AA114" i="7"/>
  <c r="AA108" i="7"/>
  <c r="AA144" i="7"/>
  <c r="AA176" i="7"/>
  <c r="AC176" i="7" s="1"/>
  <c r="AD176" i="7" s="1"/>
  <c r="AA208" i="7"/>
  <c r="AA240" i="7"/>
  <c r="AA84" i="7"/>
  <c r="AC84" i="7" s="1"/>
  <c r="AD84" i="7" s="1"/>
  <c r="AA81" i="7"/>
  <c r="AA145" i="7"/>
  <c r="AC145" i="7" s="1"/>
  <c r="AD145" i="7" s="1"/>
  <c r="AA185" i="7"/>
  <c r="AA221" i="7"/>
  <c r="AA53" i="7"/>
  <c r="AC53" i="7" s="1"/>
  <c r="AD53" i="7" s="1"/>
  <c r="AA117" i="7"/>
  <c r="AA86" i="7"/>
  <c r="AA138" i="7"/>
  <c r="AA174" i="7"/>
  <c r="AA206" i="7"/>
  <c r="AA238" i="7"/>
  <c r="AA156" i="7"/>
  <c r="AA167" i="7"/>
  <c r="AA195" i="7"/>
  <c r="AA215" i="7"/>
  <c r="AA235" i="7"/>
  <c r="AA159" i="7"/>
  <c r="AA122" i="7"/>
  <c r="AA76" i="7"/>
  <c r="AA116" i="7"/>
  <c r="AC116" i="7" s="1"/>
  <c r="AD116" i="7" s="1"/>
  <c r="AA148" i="7"/>
  <c r="AA180" i="7"/>
  <c r="AC180" i="7" s="1"/>
  <c r="AD180" i="7" s="1"/>
  <c r="AA212" i="7"/>
  <c r="AC212" i="7" s="1"/>
  <c r="AD212" i="7" s="1"/>
  <c r="AA24" i="7"/>
  <c r="AC24" i="7" s="1"/>
  <c r="AD24" i="7" s="1"/>
  <c r="AA112" i="7"/>
  <c r="AA89" i="7"/>
  <c r="AC89" i="7" s="1"/>
  <c r="AD89" i="7" s="1"/>
  <c r="AA153" i="7"/>
  <c r="AC153" i="7" s="1"/>
  <c r="AD153" i="7" s="1"/>
  <c r="AA189" i="7"/>
  <c r="AA225" i="7"/>
  <c r="AC225" i="7" s="1"/>
  <c r="AD225" i="7" s="1"/>
  <c r="AA125" i="7"/>
  <c r="AA94" i="7"/>
  <c r="AA142" i="7"/>
  <c r="AA178" i="7"/>
  <c r="AA210" i="7"/>
  <c r="G21" i="13"/>
  <c r="G22" i="13"/>
  <c r="G23" i="13"/>
  <c r="U28" i="8"/>
  <c r="V28" i="8" s="1"/>
  <c r="U25" i="8"/>
  <c r="V25" i="8" s="1"/>
  <c r="U35" i="8"/>
  <c r="V35" i="8" s="1"/>
  <c r="AC42" i="7"/>
  <c r="AD42" i="7" s="1"/>
  <c r="AD17" i="7"/>
  <c r="AC68" i="7"/>
  <c r="AD68" i="7" s="1"/>
  <c r="F228" i="13"/>
  <c r="F237" i="14"/>
  <c r="F22" i="13"/>
  <c r="F21" i="13"/>
  <c r="E228" i="13"/>
  <c r="F23" i="13"/>
  <c r="H237" i="14"/>
  <c r="I20" i="13"/>
  <c r="E20" i="13"/>
  <c r="H20" i="13"/>
  <c r="H23" i="13" s="1"/>
  <c r="AC21" i="7"/>
  <c r="AD21" i="7" s="1"/>
  <c r="U33" i="8"/>
  <c r="V33" i="8" s="1"/>
  <c r="U21" i="8"/>
  <c r="V21" i="8" s="1"/>
  <c r="U37" i="8"/>
  <c r="V37" i="8" s="1"/>
  <c r="P59" i="17"/>
  <c r="O229" i="17"/>
  <c r="P59" i="15"/>
  <c r="O231" i="15"/>
  <c r="N235" i="14"/>
  <c r="O59" i="14"/>
  <c r="O61" i="14" s="1"/>
  <c r="U26" i="8"/>
  <c r="V26" i="8" s="1"/>
  <c r="T50" i="8"/>
  <c r="U30" i="8"/>
  <c r="V30" i="8" s="1"/>
  <c r="U36" i="8"/>
  <c r="V36" i="8" s="1"/>
  <c r="U29" i="8"/>
  <c r="V29" i="8" s="1"/>
  <c r="S47" i="8"/>
  <c r="S55" i="8"/>
  <c r="S50" i="8"/>
  <c r="S56" i="8"/>
  <c r="S57" i="8"/>
  <c r="S43" i="8"/>
  <c r="S51" i="8"/>
  <c r="S41" i="8"/>
  <c r="S60" i="8"/>
  <c r="S58" i="8"/>
  <c r="S44" i="8"/>
  <c r="S40" i="8"/>
  <c r="S49" i="8"/>
  <c r="S52" i="8"/>
  <c r="S46" i="8"/>
  <c r="S42" i="8"/>
  <c r="S59" i="8"/>
  <c r="S53" i="8"/>
  <c r="S48" i="8"/>
  <c r="S45" i="8"/>
  <c r="T65" i="8"/>
  <c r="S54" i="8"/>
  <c r="T60" i="8"/>
  <c r="U23" i="8"/>
  <c r="V23" i="8" s="1"/>
  <c r="D61" i="15" s="1"/>
  <c r="T48" i="8"/>
  <c r="U39" i="8"/>
  <c r="V39" i="8" s="1"/>
  <c r="T47" i="8"/>
  <c r="U34" i="8"/>
  <c r="V34" i="8" s="1"/>
  <c r="T64" i="8"/>
  <c r="T44" i="8"/>
  <c r="T57" i="8"/>
  <c r="T56" i="8"/>
  <c r="T45" i="8"/>
  <c r="T63" i="8"/>
  <c r="T52" i="8"/>
  <c r="T41" i="8"/>
  <c r="T58" i="8"/>
  <c r="T55" i="8"/>
  <c r="U32" i="8"/>
  <c r="V32" i="8" s="1"/>
  <c r="T51" i="8"/>
  <c r="T46" i="8"/>
  <c r="T40" i="8"/>
  <c r="U31" i="8"/>
  <c r="V31" i="8" s="1"/>
  <c r="T66" i="8"/>
  <c r="T59" i="8"/>
  <c r="T53" i="8"/>
  <c r="T43" i="8"/>
  <c r="U24" i="8"/>
  <c r="V24" i="8" s="1"/>
  <c r="U22" i="8"/>
  <c r="V22" i="8" s="1"/>
  <c r="T42" i="8"/>
  <c r="T62" i="8"/>
  <c r="T61" i="8"/>
  <c r="T54" i="8"/>
  <c r="T49" i="8"/>
  <c r="AC57" i="7"/>
  <c r="AD57" i="7" s="1"/>
  <c r="AC69" i="7"/>
  <c r="AD69" i="7" s="1"/>
  <c r="AC43" i="7"/>
  <c r="AD43" i="7" s="1"/>
  <c r="AC30" i="7"/>
  <c r="AD30" i="7" s="1"/>
  <c r="AC52" i="7"/>
  <c r="AD52" i="7" s="1"/>
  <c r="AC41" i="7"/>
  <c r="AD41" i="7" s="1"/>
  <c r="AC65" i="7"/>
  <c r="AD65" i="7" s="1"/>
  <c r="AC44" i="7"/>
  <c r="AD44" i="7" s="1"/>
  <c r="AC56" i="7"/>
  <c r="AD56" i="7" s="1"/>
  <c r="AC60" i="7"/>
  <c r="AD60" i="7" s="1"/>
  <c r="AC37" i="7"/>
  <c r="AD37" i="7" s="1"/>
  <c r="AC138" i="7"/>
  <c r="AD138" i="7" s="1"/>
  <c r="AC227" i="7"/>
  <c r="AD227" i="7" s="1"/>
  <c r="AC129" i="7"/>
  <c r="AD129" i="7" s="1"/>
  <c r="AC182" i="7"/>
  <c r="AD182" i="7" s="1"/>
  <c r="AC177" i="7"/>
  <c r="AD177" i="7" s="1"/>
  <c r="AC130" i="7"/>
  <c r="AD130" i="7" s="1"/>
  <c r="AC111" i="7"/>
  <c r="AD111" i="7" s="1"/>
  <c r="AC149" i="7"/>
  <c r="AD149" i="7" s="1"/>
  <c r="AC197" i="7"/>
  <c r="AD197" i="7" s="1"/>
  <c r="AC125" i="7"/>
  <c r="AD125" i="7" s="1"/>
  <c r="AC140" i="7"/>
  <c r="AD140" i="7" s="1"/>
  <c r="AC22" i="7"/>
  <c r="AD22" i="7" s="1"/>
  <c r="AC50" i="7"/>
  <c r="AD50" i="7" s="1"/>
  <c r="AC99" i="7"/>
  <c r="AD99" i="7" s="1"/>
  <c r="AC79" i="7"/>
  <c r="AD79" i="7" s="1"/>
  <c r="AC239" i="7"/>
  <c r="AD239" i="7" s="1"/>
  <c r="AC128" i="7"/>
  <c r="AD128" i="7" s="1"/>
  <c r="AC119" i="7"/>
  <c r="AD119" i="7" s="1"/>
  <c r="AC123" i="7"/>
  <c r="AD123" i="7" s="1"/>
  <c r="AC219" i="7"/>
  <c r="AD219" i="7" s="1"/>
  <c r="AC92" i="7"/>
  <c r="AD92" i="7" s="1"/>
  <c r="AC148" i="7"/>
  <c r="AD148" i="7" s="1"/>
  <c r="AC97" i="7"/>
  <c r="AD97" i="7" s="1"/>
  <c r="AC90" i="7"/>
  <c r="AD90" i="7" s="1"/>
  <c r="AC150" i="7"/>
  <c r="AD150" i="7" s="1"/>
  <c r="M61" i="17" s="1"/>
  <c r="AC58" i="7"/>
  <c r="AD58" i="7" s="1"/>
  <c r="AC126" i="7"/>
  <c r="AD126" i="7" s="1"/>
  <c r="AC143" i="7"/>
  <c r="AD143" i="7" s="1"/>
  <c r="AC95" i="7"/>
  <c r="AD95" i="7" s="1"/>
  <c r="AC191" i="7"/>
  <c r="AD191" i="7" s="1"/>
  <c r="AC223" i="7"/>
  <c r="AD223" i="7" s="1"/>
  <c r="AC224" i="7"/>
  <c r="AD224" i="7" s="1"/>
  <c r="AC98" i="7"/>
  <c r="AD98" i="7" s="1"/>
  <c r="AC234" i="7"/>
  <c r="AD234" i="7" s="1"/>
  <c r="AC66" i="7"/>
  <c r="AD66" i="7" s="1"/>
  <c r="J102" i="8"/>
  <c r="J92" i="8"/>
  <c r="J84" i="8"/>
  <c r="J134" i="8"/>
  <c r="J93" i="8"/>
  <c r="J126" i="8"/>
  <c r="J142" i="8"/>
  <c r="J118" i="8"/>
  <c r="J67" i="8"/>
  <c r="T69" i="8" s="1"/>
  <c r="J83" i="8"/>
  <c r="J86" i="8"/>
  <c r="J87" i="8"/>
  <c r="J75" i="8"/>
  <c r="J99" i="8"/>
  <c r="J100" i="8"/>
  <c r="J110" i="8"/>
  <c r="J123" i="8"/>
  <c r="J103" i="8"/>
  <c r="J94" i="8"/>
  <c r="J95" i="8"/>
  <c r="J91" i="8"/>
  <c r="J107" i="8"/>
  <c r="D61" i="8"/>
  <c r="D70" i="8"/>
  <c r="D65" i="8"/>
  <c r="D84" i="8"/>
  <c r="D116" i="8"/>
  <c r="D88" i="8"/>
  <c r="D82" i="8"/>
  <c r="D63" i="8"/>
  <c r="D98" i="8"/>
  <c r="D74" i="8"/>
  <c r="D123" i="8"/>
  <c r="D99" i="8"/>
  <c r="D97" i="8"/>
  <c r="D90" i="8"/>
  <c r="D71" i="8"/>
  <c r="D81" i="8"/>
  <c r="D91" i="8"/>
  <c r="D102" i="8"/>
  <c r="D67" i="8"/>
  <c r="D73" i="8"/>
  <c r="D100" i="8"/>
  <c r="D108" i="8"/>
  <c r="D93" i="16" l="1"/>
  <c r="D25" i="14"/>
  <c r="D91" i="14" s="1"/>
  <c r="G84" i="17"/>
  <c r="G89" i="17"/>
  <c r="G93" i="17"/>
  <c r="G92" i="17"/>
  <c r="G85" i="17"/>
  <c r="G88" i="17"/>
  <c r="D94" i="14"/>
  <c r="D95" i="14" s="1"/>
  <c r="D98" i="14"/>
  <c r="D99" i="14" s="1"/>
  <c r="M84" i="16"/>
  <c r="M92" i="16"/>
  <c r="M93" i="16"/>
  <c r="M85" i="16"/>
  <c r="M89" i="16"/>
  <c r="M88" i="16"/>
  <c r="M20" i="16"/>
  <c r="E61" i="17"/>
  <c r="D61" i="17"/>
  <c r="F61" i="17"/>
  <c r="F20" i="17" s="1"/>
  <c r="L88" i="16"/>
  <c r="L92" i="16"/>
  <c r="L89" i="16"/>
  <c r="L93" i="16"/>
  <c r="L85" i="16"/>
  <c r="L84" i="16"/>
  <c r="L20" i="16"/>
  <c r="R84" i="16"/>
  <c r="R20" i="16"/>
  <c r="R92" i="16"/>
  <c r="R85" i="16"/>
  <c r="R93" i="16"/>
  <c r="R88" i="16"/>
  <c r="R89" i="16"/>
  <c r="K84" i="16"/>
  <c r="K20" i="16"/>
  <c r="K85" i="16"/>
  <c r="K88" i="16"/>
  <c r="K92" i="16"/>
  <c r="K93" i="16"/>
  <c r="K89" i="16"/>
  <c r="I93" i="16"/>
  <c r="I84" i="16"/>
  <c r="I85" i="16"/>
  <c r="I88" i="16"/>
  <c r="I92" i="16"/>
  <c r="I89" i="16"/>
  <c r="I20" i="16"/>
  <c r="Q84" i="16"/>
  <c r="Q85" i="16"/>
  <c r="Q88" i="16"/>
  <c r="Q93" i="16"/>
  <c r="Q92" i="16"/>
  <c r="Q89" i="16"/>
  <c r="Q20" i="16"/>
  <c r="N88" i="16"/>
  <c r="N20" i="16"/>
  <c r="N92" i="16"/>
  <c r="N89" i="16"/>
  <c r="N93" i="16"/>
  <c r="N84" i="16"/>
  <c r="N85" i="16"/>
  <c r="D96" i="15"/>
  <c r="D92" i="15"/>
  <c r="D97" i="15"/>
  <c r="D93" i="15"/>
  <c r="D88" i="15"/>
  <c r="D89" i="15"/>
  <c r="D85" i="16"/>
  <c r="D84" i="16"/>
  <c r="D20" i="16"/>
  <c r="D88" i="16"/>
  <c r="D92" i="16"/>
  <c r="D89" i="16"/>
  <c r="AC19" i="7"/>
  <c r="AD19" i="7" s="1"/>
  <c r="M88" i="17"/>
  <c r="M92" i="17"/>
  <c r="M89" i="17"/>
  <c r="M93" i="17"/>
  <c r="M85" i="17"/>
  <c r="M84" i="17"/>
  <c r="E84" i="16"/>
  <c r="E85" i="16"/>
  <c r="E88" i="16"/>
  <c r="E20" i="16"/>
  <c r="E89" i="16"/>
  <c r="E92" i="16"/>
  <c r="E93" i="16"/>
  <c r="O89" i="16"/>
  <c r="O93" i="16"/>
  <c r="O84" i="16"/>
  <c r="O20" i="16"/>
  <c r="O85" i="16"/>
  <c r="O88" i="16"/>
  <c r="O92" i="16"/>
  <c r="U40" i="8"/>
  <c r="V40" i="8" s="1"/>
  <c r="P61" i="17"/>
  <c r="P88" i="17" s="1"/>
  <c r="AC20" i="7"/>
  <c r="AD20" i="7" s="1"/>
  <c r="H92" i="16"/>
  <c r="H20" i="16"/>
  <c r="H89" i="16"/>
  <c r="H88" i="16"/>
  <c r="H93" i="16"/>
  <c r="H84" i="16"/>
  <c r="H85" i="16"/>
  <c r="F88" i="16"/>
  <c r="F92" i="16"/>
  <c r="F89" i="16"/>
  <c r="F20" i="16"/>
  <c r="F93" i="16"/>
  <c r="F84" i="16"/>
  <c r="F85" i="16"/>
  <c r="G85" i="16"/>
  <c r="G88" i="16"/>
  <c r="G93" i="16"/>
  <c r="G20" i="16"/>
  <c r="G92" i="16"/>
  <c r="G89" i="16"/>
  <c r="P88" i="16"/>
  <c r="P20" i="16"/>
  <c r="P92" i="16"/>
  <c r="P89" i="16"/>
  <c r="P93" i="16"/>
  <c r="P85" i="16"/>
  <c r="P84" i="16"/>
  <c r="J88" i="16"/>
  <c r="J89" i="16"/>
  <c r="J20" i="16"/>
  <c r="J93" i="16"/>
  <c r="J84" i="16"/>
  <c r="J85" i="16"/>
  <c r="J92" i="16"/>
  <c r="N22" i="14"/>
  <c r="N29" i="14"/>
  <c r="M241" i="14" s="1"/>
  <c r="N21" i="14"/>
  <c r="N24" i="14"/>
  <c r="N23" i="14"/>
  <c r="O88" i="14"/>
  <c r="O97" i="14"/>
  <c r="O96" i="14"/>
  <c r="O93" i="14"/>
  <c r="O92" i="14"/>
  <c r="O20" i="14"/>
  <c r="O89" i="14"/>
  <c r="G20" i="17"/>
  <c r="E23" i="13"/>
  <c r="E22" i="13"/>
  <c r="I22" i="13"/>
  <c r="I21" i="13"/>
  <c r="I25" i="14"/>
  <c r="I91" i="14" s="1"/>
  <c r="G25" i="13"/>
  <c r="D23" i="13"/>
  <c r="H238" i="14"/>
  <c r="G25" i="14"/>
  <c r="G91" i="14" s="1"/>
  <c r="F238" i="14"/>
  <c r="E229" i="13"/>
  <c r="F229" i="13"/>
  <c r="F25" i="13"/>
  <c r="U55" i="8"/>
  <c r="V55" i="8" s="1"/>
  <c r="U47" i="8"/>
  <c r="V47" i="8" s="1"/>
  <c r="U44" i="8"/>
  <c r="V44" i="8" s="1"/>
  <c r="T75" i="8"/>
  <c r="AC85" i="7"/>
  <c r="AD85" i="7" s="1"/>
  <c r="M20" i="17"/>
  <c r="C237" i="14"/>
  <c r="D228" i="13"/>
  <c r="E21" i="13"/>
  <c r="I23" i="13"/>
  <c r="H228" i="13"/>
  <c r="K237" i="14"/>
  <c r="G237" i="14"/>
  <c r="C228" i="13"/>
  <c r="E237" i="14"/>
  <c r="H22" i="13"/>
  <c r="G228" i="13"/>
  <c r="H21" i="13"/>
  <c r="I237" i="14"/>
  <c r="L237" i="14"/>
  <c r="J237" i="14"/>
  <c r="D237" i="14"/>
  <c r="C233" i="16"/>
  <c r="D20" i="15"/>
  <c r="AC162" i="7"/>
  <c r="AD162" i="7" s="1"/>
  <c r="M237" i="14"/>
  <c r="P229" i="17"/>
  <c r="Q59" i="17"/>
  <c r="Q61" i="17" s="1"/>
  <c r="P231" i="15"/>
  <c r="Q59" i="15"/>
  <c r="P59" i="14"/>
  <c r="P61" i="14" s="1"/>
  <c r="O235" i="14"/>
  <c r="U50" i="8"/>
  <c r="V50" i="8" s="1"/>
  <c r="T83" i="8"/>
  <c r="T72" i="8"/>
  <c r="T67" i="8"/>
  <c r="U56" i="8"/>
  <c r="V56" i="8" s="1"/>
  <c r="T76" i="8"/>
  <c r="T78" i="8"/>
  <c r="S71" i="8"/>
  <c r="S69" i="8"/>
  <c r="U69" i="8" s="1"/>
  <c r="V69" i="8" s="1"/>
  <c r="S79" i="8"/>
  <c r="S74" i="8"/>
  <c r="S75" i="8"/>
  <c r="S62" i="8"/>
  <c r="U62" i="8" s="1"/>
  <c r="V62" i="8" s="1"/>
  <c r="S80" i="8"/>
  <c r="S81" i="8"/>
  <c r="S67" i="8"/>
  <c r="S64" i="8"/>
  <c r="S65" i="8"/>
  <c r="U65" i="8" s="1"/>
  <c r="V65" i="8" s="1"/>
  <c r="S73" i="8"/>
  <c r="S78" i="8"/>
  <c r="S63" i="8"/>
  <c r="S61" i="8"/>
  <c r="U61" i="8" s="1"/>
  <c r="V61" i="8" s="1"/>
  <c r="S66" i="8"/>
  <c r="U66" i="8" s="1"/>
  <c r="V66" i="8" s="1"/>
  <c r="S68" i="8"/>
  <c r="S77" i="8"/>
  <c r="S70" i="8"/>
  <c r="S76" i="8"/>
  <c r="S82" i="8"/>
  <c r="S72" i="8"/>
  <c r="T88" i="8"/>
  <c r="U63" i="8"/>
  <c r="V63" i="8" s="1"/>
  <c r="U42" i="8"/>
  <c r="V42" i="8" s="1"/>
  <c r="U57" i="8"/>
  <c r="V57" i="8" s="1"/>
  <c r="T87" i="8"/>
  <c r="T82" i="8"/>
  <c r="T81" i="8"/>
  <c r="U48" i="8"/>
  <c r="V48" i="8" s="1"/>
  <c r="U45" i="8"/>
  <c r="V45" i="8" s="1"/>
  <c r="E61" i="15" s="1"/>
  <c r="U49" i="8"/>
  <c r="V49" i="8" s="1"/>
  <c r="U60" i="8"/>
  <c r="V60" i="8" s="1"/>
  <c r="U51" i="8"/>
  <c r="V51" i="8" s="1"/>
  <c r="T85" i="8"/>
  <c r="T74" i="8"/>
  <c r="U59" i="8"/>
  <c r="V59" i="8" s="1"/>
  <c r="U46" i="8"/>
  <c r="V46" i="8" s="1"/>
  <c r="U58" i="8"/>
  <c r="V58" i="8" s="1"/>
  <c r="U41" i="8"/>
  <c r="V41" i="8" s="1"/>
  <c r="U43" i="8"/>
  <c r="V43" i="8" s="1"/>
  <c r="T70" i="8"/>
  <c r="T68" i="8"/>
  <c r="T80" i="8"/>
  <c r="U80" i="8" s="1"/>
  <c r="V80" i="8" s="1"/>
  <c r="U52" i="8"/>
  <c r="V52" i="8" s="1"/>
  <c r="T77" i="8"/>
  <c r="T79" i="8"/>
  <c r="T86" i="8"/>
  <c r="T73" i="8"/>
  <c r="T84" i="8"/>
  <c r="U64" i="8"/>
  <c r="V64" i="8" s="1"/>
  <c r="T71" i="8"/>
  <c r="U54" i="8"/>
  <c r="V54" i="8" s="1"/>
  <c r="U53" i="8"/>
  <c r="V53" i="8" s="1"/>
  <c r="AC159" i="7"/>
  <c r="AD159" i="7" s="1"/>
  <c r="AC110" i="7"/>
  <c r="AD110" i="7" s="1"/>
  <c r="AC205" i="7"/>
  <c r="AD205" i="7" s="1"/>
  <c r="AC155" i="7"/>
  <c r="AD155" i="7" s="1"/>
  <c r="AC96" i="7"/>
  <c r="AD96" i="7" s="1"/>
  <c r="AC133" i="7"/>
  <c r="AD133" i="7" s="1"/>
  <c r="AC188" i="7"/>
  <c r="AD188" i="7" s="1"/>
  <c r="AC215" i="7"/>
  <c r="AD215" i="7" s="1"/>
  <c r="AC124" i="7"/>
  <c r="AD124" i="7" s="1"/>
  <c r="AC151" i="7"/>
  <c r="AD151" i="7" s="1"/>
  <c r="AC194" i="7"/>
  <c r="AD194" i="7" s="1"/>
  <c r="AC220" i="7"/>
  <c r="AD220" i="7" s="1"/>
  <c r="AC91" i="7"/>
  <c r="AD91" i="7" s="1"/>
  <c r="AC238" i="7"/>
  <c r="AD238" i="7" s="1"/>
  <c r="AC229" i="7"/>
  <c r="AD229" i="7" s="1"/>
  <c r="AC77" i="7"/>
  <c r="AD77" i="7" s="1"/>
  <c r="AC158" i="7"/>
  <c r="AD158" i="7" s="1"/>
  <c r="AC190" i="7"/>
  <c r="AD190" i="7" s="1"/>
  <c r="AC211" i="7"/>
  <c r="AD211" i="7" s="1"/>
  <c r="AC170" i="7"/>
  <c r="AD170" i="7" s="1"/>
  <c r="AC193" i="7"/>
  <c r="AD193" i="7" s="1"/>
  <c r="AC109" i="7"/>
  <c r="AD109" i="7" s="1"/>
  <c r="AC93" i="7"/>
  <c r="AD93" i="7" s="1"/>
  <c r="AC192" i="7"/>
  <c r="AD192" i="7" s="1"/>
  <c r="AC230" i="7"/>
  <c r="AD230" i="7" s="1"/>
  <c r="AC161" i="7"/>
  <c r="AD161" i="7" s="1"/>
  <c r="AC187" i="7"/>
  <c r="AD187" i="7" s="1"/>
  <c r="AC196" i="7"/>
  <c r="AD196" i="7" s="1"/>
  <c r="AC142" i="7"/>
  <c r="AD142" i="7" s="1"/>
  <c r="AC108" i="7"/>
  <c r="AD108" i="7" s="1"/>
  <c r="AC236" i="7"/>
  <c r="AD236" i="7" s="1"/>
  <c r="AC137" i="7"/>
  <c r="AD137" i="7" s="1"/>
  <c r="AC81" i="7"/>
  <c r="AD81" i="7" s="1"/>
  <c r="AC168" i="7"/>
  <c r="AD168" i="7" s="1"/>
  <c r="AC72" i="7"/>
  <c r="AD72" i="7" s="1"/>
  <c r="AC174" i="7"/>
  <c r="AD174" i="7" s="1"/>
  <c r="AC232" i="7"/>
  <c r="AD232" i="7" s="1"/>
  <c r="AC106" i="7"/>
  <c r="AD106" i="7" s="1"/>
  <c r="AC152" i="7"/>
  <c r="AD152" i="7" s="1"/>
  <c r="AC198" i="7"/>
  <c r="AD198" i="7" s="1"/>
  <c r="AC216" i="7"/>
  <c r="AD216" i="7" s="1"/>
  <c r="AC134" i="7"/>
  <c r="AD134" i="7" s="1"/>
  <c r="L61" i="17" s="1"/>
  <c r="AC179" i="7"/>
  <c r="AD179" i="7" s="1"/>
  <c r="AC102" i="7"/>
  <c r="AD102" i="7" s="1"/>
  <c r="AC221" i="7"/>
  <c r="AD221" i="7" s="1"/>
  <c r="AC120" i="7"/>
  <c r="AD120" i="7" s="1"/>
  <c r="AC213" i="7"/>
  <c r="AD213" i="7" s="1"/>
  <c r="AC114" i="7"/>
  <c r="AD114" i="7" s="1"/>
  <c r="AC164" i="7"/>
  <c r="AD164" i="7" s="1"/>
  <c r="AC113" i="7"/>
  <c r="AD113" i="7" s="1"/>
  <c r="AC184" i="7"/>
  <c r="AD184" i="7" s="1"/>
  <c r="AC78" i="7"/>
  <c r="AD78" i="7" s="1"/>
  <c r="AC100" i="7"/>
  <c r="AD100" i="7" s="1"/>
  <c r="AC147" i="7"/>
  <c r="AD147" i="7" s="1"/>
  <c r="AC218" i="7"/>
  <c r="AD218" i="7" s="1"/>
  <c r="AC73" i="7"/>
  <c r="AD73" i="7" s="1"/>
  <c r="AC189" i="7"/>
  <c r="AD189" i="7" s="1"/>
  <c r="AC235" i="7"/>
  <c r="AD235" i="7" s="1"/>
  <c r="AC112" i="7"/>
  <c r="AD112" i="7" s="1"/>
  <c r="AC165" i="7"/>
  <c r="AD165" i="7" s="1"/>
  <c r="AC199" i="7"/>
  <c r="AD199" i="7" s="1"/>
  <c r="AC228" i="7"/>
  <c r="AD228" i="7" s="1"/>
  <c r="AC115" i="7"/>
  <c r="AD115" i="7" s="1"/>
  <c r="AC186" i="7"/>
  <c r="AD186" i="7" s="1"/>
  <c r="AC172" i="7"/>
  <c r="AD172" i="7" s="1"/>
  <c r="AC94" i="7"/>
  <c r="AD94" i="7" s="1"/>
  <c r="AC203" i="7"/>
  <c r="AD203" i="7" s="1"/>
  <c r="AC231" i="7"/>
  <c r="AD231" i="7" s="1"/>
  <c r="AC101" i="7"/>
  <c r="AD101" i="7" s="1"/>
  <c r="AC135" i="7"/>
  <c r="AD135" i="7" s="1"/>
  <c r="AC104" i="7"/>
  <c r="AD104" i="7" s="1"/>
  <c r="AC169" i="7"/>
  <c r="AD169" i="7" s="1"/>
  <c r="AC141" i="7"/>
  <c r="AD141" i="7" s="1"/>
  <c r="AC118" i="7"/>
  <c r="AD118" i="7" s="1"/>
  <c r="AC233" i="7"/>
  <c r="AD233" i="7" s="1"/>
  <c r="AC83" i="7"/>
  <c r="AD83" i="7" s="1"/>
  <c r="AC88" i="7"/>
  <c r="AD88" i="7" s="1"/>
  <c r="I61" i="17" s="1"/>
  <c r="AC214" i="7"/>
  <c r="AD214" i="7" s="1"/>
  <c r="AC156" i="7"/>
  <c r="AD156" i="7" s="1"/>
  <c r="AC171" i="7"/>
  <c r="AD171" i="7" s="1"/>
  <c r="AC167" i="7"/>
  <c r="AD167" i="7" s="1"/>
  <c r="AC131" i="7"/>
  <c r="AD131" i="7" s="1"/>
  <c r="AC217" i="7"/>
  <c r="AD217" i="7" s="1"/>
  <c r="AC71" i="7"/>
  <c r="AD71" i="7" s="1"/>
  <c r="AC195" i="7"/>
  <c r="AD195" i="7" s="1"/>
  <c r="AC166" i="7"/>
  <c r="AD166" i="7" s="1"/>
  <c r="N61" i="17" s="1"/>
  <c r="AC178" i="7"/>
  <c r="AD178" i="7" s="1"/>
  <c r="AC132" i="7"/>
  <c r="AD132" i="7" s="1"/>
  <c r="AC208" i="7"/>
  <c r="AD208" i="7" s="1"/>
  <c r="AC185" i="7"/>
  <c r="AD185" i="7" s="1"/>
  <c r="AC80" i="7"/>
  <c r="AD80" i="7" s="1"/>
  <c r="AC139" i="7"/>
  <c r="AD139" i="7" s="1"/>
  <c r="AC103" i="7"/>
  <c r="AD103" i="7" s="1"/>
  <c r="AC154" i="7"/>
  <c r="AD154" i="7" s="1"/>
  <c r="AC181" i="7"/>
  <c r="AD181" i="7" s="1"/>
  <c r="O61" i="17" s="1"/>
  <c r="AC127" i="7"/>
  <c r="AD127" i="7" s="1"/>
  <c r="AC241" i="7"/>
  <c r="AD241" i="7" s="1"/>
  <c r="AC157" i="7"/>
  <c r="AD157" i="7" s="1"/>
  <c r="AC76" i="7"/>
  <c r="AD76" i="7" s="1"/>
  <c r="AC207" i="7"/>
  <c r="AD207" i="7" s="1"/>
  <c r="AC117" i="7"/>
  <c r="AD117" i="7" s="1"/>
  <c r="K61" i="17" s="1"/>
  <c r="AC122" i="7"/>
  <c r="AD122" i="7" s="1"/>
  <c r="AC240" i="7"/>
  <c r="AD240" i="7" s="1"/>
  <c r="AC107" i="7"/>
  <c r="AD107" i="7" s="1"/>
  <c r="AC86" i="7"/>
  <c r="AD86" i="7" s="1"/>
  <c r="AC121" i="7"/>
  <c r="AD121" i="7" s="1"/>
  <c r="AC105" i="7"/>
  <c r="AD105" i="7" s="1"/>
  <c r="AC136" i="7"/>
  <c r="AD136" i="7" s="1"/>
  <c r="AC222" i="7"/>
  <c r="AD222" i="7" s="1"/>
  <c r="AC243" i="7"/>
  <c r="AD243" i="7" s="1"/>
  <c r="AC173" i="7"/>
  <c r="AD173" i="7" s="1"/>
  <c r="AC204" i="7"/>
  <c r="AD204" i="7" s="1"/>
  <c r="AC75" i="7"/>
  <c r="AD75" i="7" s="1"/>
  <c r="H61" i="17" s="1"/>
  <c r="AC206" i="7"/>
  <c r="AD206" i="7" s="1"/>
  <c r="AC210" i="7"/>
  <c r="AD210" i="7" s="1"/>
  <c r="AC144" i="7"/>
  <c r="AD144" i="7" s="1"/>
  <c r="AC146" i="7"/>
  <c r="AD146" i="7" s="1"/>
  <c r="J109" i="8"/>
  <c r="J117" i="8"/>
  <c r="J132" i="8"/>
  <c r="J140" i="8"/>
  <c r="J156" i="8"/>
  <c r="J116" i="8"/>
  <c r="J122" i="8"/>
  <c r="J108" i="8"/>
  <c r="J164" i="8"/>
  <c r="J106" i="8"/>
  <c r="J129" i="8"/>
  <c r="J125" i="8"/>
  <c r="J121" i="8"/>
  <c r="J105" i="8"/>
  <c r="J148" i="8"/>
  <c r="J114" i="8"/>
  <c r="J113" i="8"/>
  <c r="J145" i="8"/>
  <c r="J97" i="8"/>
  <c r="J89" i="8"/>
  <c r="T92" i="8" s="1"/>
  <c r="J115" i="8"/>
  <c r="J124" i="8"/>
  <c r="D119" i="8"/>
  <c r="D138" i="8"/>
  <c r="D122" i="8"/>
  <c r="D103" i="8"/>
  <c r="D106" i="8"/>
  <c r="D113" i="8"/>
  <c r="D121" i="8"/>
  <c r="D85" i="8"/>
  <c r="D93" i="8"/>
  <c r="D145" i="8"/>
  <c r="D87" i="8"/>
  <c r="D120" i="8"/>
  <c r="D95" i="8"/>
  <c r="D104" i="8"/>
  <c r="D83" i="8"/>
  <c r="D92" i="8"/>
  <c r="D89" i="8"/>
  <c r="D124" i="8"/>
  <c r="D130" i="8"/>
  <c r="D112" i="8"/>
  <c r="D96" i="8"/>
  <c r="D110" i="8"/>
  <c r="F21" i="17" l="1"/>
  <c r="F29" i="17"/>
  <c r="E235" i="17" s="1"/>
  <c r="P84" i="17"/>
  <c r="P85" i="17"/>
  <c r="K84" i="17"/>
  <c r="K88" i="17"/>
  <c r="K92" i="17"/>
  <c r="K85" i="17"/>
  <c r="K93" i="17"/>
  <c r="K89" i="17"/>
  <c r="P93" i="17"/>
  <c r="F24" i="17"/>
  <c r="E21" i="16"/>
  <c r="E22" i="16"/>
  <c r="E29" i="16"/>
  <c r="D237" i="16" s="1"/>
  <c r="D233" i="16"/>
  <c r="E23" i="16"/>
  <c r="E24" i="16"/>
  <c r="P233" i="16"/>
  <c r="Q22" i="16"/>
  <c r="Q29" i="16"/>
  <c r="P237" i="16" s="1"/>
  <c r="Q23" i="16"/>
  <c r="Q24" i="16"/>
  <c r="Q21" i="16"/>
  <c r="D93" i="17"/>
  <c r="D88" i="17"/>
  <c r="D85" i="17"/>
  <c r="D92" i="17"/>
  <c r="D89" i="17"/>
  <c r="D84" i="17"/>
  <c r="N92" i="17"/>
  <c r="N85" i="17"/>
  <c r="N88" i="17"/>
  <c r="N89" i="17"/>
  <c r="N93" i="17"/>
  <c r="N84" i="17"/>
  <c r="I89" i="17"/>
  <c r="I93" i="17"/>
  <c r="I88" i="17"/>
  <c r="I92" i="17"/>
  <c r="I84" i="17"/>
  <c r="I85" i="17"/>
  <c r="F23" i="17"/>
  <c r="J24" i="16"/>
  <c r="I233" i="16"/>
  <c r="J21" i="16"/>
  <c r="J23" i="16"/>
  <c r="J22" i="16"/>
  <c r="J29" i="16"/>
  <c r="I237" i="16" s="1"/>
  <c r="D22" i="16"/>
  <c r="D24" i="16"/>
  <c r="D23" i="16"/>
  <c r="D29" i="16"/>
  <c r="D21" i="16"/>
  <c r="K29" i="16"/>
  <c r="J237" i="16" s="1"/>
  <c r="K23" i="16"/>
  <c r="J233" i="16"/>
  <c r="K24" i="16"/>
  <c r="K21" i="16"/>
  <c r="K22" i="16"/>
  <c r="D20" i="17"/>
  <c r="L23" i="16"/>
  <c r="L24" i="16"/>
  <c r="L22" i="16"/>
  <c r="L21" i="16"/>
  <c r="L25" i="16" s="1"/>
  <c r="L87" i="16" s="1"/>
  <c r="K233" i="16"/>
  <c r="L29" i="16"/>
  <c r="K237" i="16" s="1"/>
  <c r="M23" i="16"/>
  <c r="L233" i="16"/>
  <c r="M24" i="16"/>
  <c r="M21" i="16"/>
  <c r="M29" i="16"/>
  <c r="L237" i="16" s="1"/>
  <c r="M22" i="16"/>
  <c r="J61" i="17"/>
  <c r="F22" i="17"/>
  <c r="H29" i="16"/>
  <c r="G237" i="16" s="1"/>
  <c r="H21" i="16"/>
  <c r="H22" i="16"/>
  <c r="G233" i="16"/>
  <c r="H23" i="16"/>
  <c r="H24" i="16"/>
  <c r="I23" i="16"/>
  <c r="I24" i="16"/>
  <c r="I21" i="16"/>
  <c r="H234" i="16" s="1"/>
  <c r="I29" i="16"/>
  <c r="H237" i="16" s="1"/>
  <c r="I22" i="16"/>
  <c r="H233" i="16"/>
  <c r="E88" i="17"/>
  <c r="E92" i="17"/>
  <c r="E84" i="17"/>
  <c r="E89" i="17"/>
  <c r="E93" i="17"/>
  <c r="E85" i="17"/>
  <c r="O84" i="17"/>
  <c r="O85" i="17"/>
  <c r="O92" i="17"/>
  <c r="O93" i="17"/>
  <c r="O88" i="17"/>
  <c r="O89" i="17"/>
  <c r="L92" i="17"/>
  <c r="L89" i="17"/>
  <c r="L93" i="17"/>
  <c r="L84" i="17"/>
  <c r="L85" i="17"/>
  <c r="L88" i="17"/>
  <c r="P89" i="17"/>
  <c r="G24" i="16"/>
  <c r="F233" i="16"/>
  <c r="G23" i="16"/>
  <c r="G21" i="16"/>
  <c r="G22" i="16"/>
  <c r="G29" i="16"/>
  <c r="F237" i="16" s="1"/>
  <c r="N22" i="16"/>
  <c r="N29" i="16"/>
  <c r="M237" i="16" s="1"/>
  <c r="M233" i="16"/>
  <c r="N23" i="16"/>
  <c r="N25" i="16" s="1"/>
  <c r="N21" i="16"/>
  <c r="N24" i="16"/>
  <c r="R24" i="16"/>
  <c r="Q233" i="16"/>
  <c r="R21" i="16"/>
  <c r="R23" i="16"/>
  <c r="R22" i="16"/>
  <c r="R29" i="16"/>
  <c r="Q237" i="16" s="1"/>
  <c r="E20" i="17"/>
  <c r="C240" i="13"/>
  <c r="P92" i="17"/>
  <c r="O233" i="16"/>
  <c r="P24" i="16"/>
  <c r="P21" i="16"/>
  <c r="P22" i="16"/>
  <c r="P29" i="16"/>
  <c r="O237" i="16" s="1"/>
  <c r="P23" i="16"/>
  <c r="H93" i="17"/>
  <c r="H85" i="17"/>
  <c r="H88" i="17"/>
  <c r="H92" i="17"/>
  <c r="H89" i="17"/>
  <c r="H84" i="17"/>
  <c r="E89" i="15"/>
  <c r="E97" i="15"/>
  <c r="E96" i="15"/>
  <c r="E92" i="15"/>
  <c r="E93" i="15"/>
  <c r="E88" i="15"/>
  <c r="E231" i="17"/>
  <c r="F24" i="16"/>
  <c r="F21" i="16"/>
  <c r="F22" i="16"/>
  <c r="F23" i="16"/>
  <c r="F29" i="16"/>
  <c r="E237" i="16" s="1"/>
  <c r="E233" i="16"/>
  <c r="O21" i="16"/>
  <c r="O23" i="16"/>
  <c r="O22" i="16"/>
  <c r="O29" i="16"/>
  <c r="N237" i="16" s="1"/>
  <c r="N233" i="16"/>
  <c r="O24" i="16"/>
  <c r="F93" i="17"/>
  <c r="F92" i="17"/>
  <c r="F89" i="17"/>
  <c r="F84" i="17"/>
  <c r="F85" i="17"/>
  <c r="F88" i="17"/>
  <c r="D100" i="14"/>
  <c r="D109" i="14" s="1"/>
  <c r="D111" i="14" s="1"/>
  <c r="D24" i="15"/>
  <c r="D23" i="15"/>
  <c r="D22" i="15"/>
  <c r="D29" i="15"/>
  <c r="C237" i="15" s="1"/>
  <c r="D21" i="15"/>
  <c r="G24" i="17"/>
  <c r="G23" i="17"/>
  <c r="G29" i="17"/>
  <c r="F235" i="17" s="1"/>
  <c r="G21" i="17"/>
  <c r="G22" i="17"/>
  <c r="M23" i="17"/>
  <c r="M24" i="17"/>
  <c r="M29" i="17"/>
  <c r="L235" i="17" s="1"/>
  <c r="M21" i="17"/>
  <c r="M22" i="17"/>
  <c r="Q85" i="17"/>
  <c r="Q84" i="17"/>
  <c r="Q88" i="17"/>
  <c r="Q92" i="17"/>
  <c r="Q89" i="17"/>
  <c r="Q93" i="17"/>
  <c r="P20" i="14"/>
  <c r="P88" i="14"/>
  <c r="P97" i="14"/>
  <c r="P96" i="14"/>
  <c r="P93" i="14"/>
  <c r="P92" i="14"/>
  <c r="P89" i="14"/>
  <c r="O23" i="14"/>
  <c r="O29" i="14"/>
  <c r="N241" i="14" s="1"/>
  <c r="O22" i="14"/>
  <c r="O21" i="14"/>
  <c r="O24" i="14"/>
  <c r="I98" i="14"/>
  <c r="I99" i="14" s="1"/>
  <c r="I94" i="14"/>
  <c r="I95" i="14" s="1"/>
  <c r="G98" i="14"/>
  <c r="G99" i="14" s="1"/>
  <c r="G94" i="14"/>
  <c r="G95" i="14" s="1"/>
  <c r="I25" i="13"/>
  <c r="H229" i="13"/>
  <c r="G229" i="13"/>
  <c r="M25" i="14"/>
  <c r="M91" i="14" s="1"/>
  <c r="L238" i="14"/>
  <c r="J25" i="14"/>
  <c r="J91" i="14" s="1"/>
  <c r="I238" i="14"/>
  <c r="F25" i="14"/>
  <c r="F91" i="14" s="1"/>
  <c r="E238" i="14"/>
  <c r="H25" i="14"/>
  <c r="H91" i="14" s="1"/>
  <c r="G238" i="14"/>
  <c r="C238" i="14"/>
  <c r="J238" i="14"/>
  <c r="E25" i="14"/>
  <c r="E91" i="14" s="1"/>
  <c r="D238" i="14"/>
  <c r="L25" i="14"/>
  <c r="L91" i="14" s="1"/>
  <c r="K238" i="14"/>
  <c r="N25" i="14"/>
  <c r="N91" i="14" s="1"/>
  <c r="M238" i="14"/>
  <c r="D229" i="13"/>
  <c r="K25" i="14"/>
  <c r="K91" i="14" s="1"/>
  <c r="H25" i="13"/>
  <c r="E25" i="13"/>
  <c r="G91" i="13"/>
  <c r="F91" i="13"/>
  <c r="U79" i="8"/>
  <c r="V79" i="8" s="1"/>
  <c r="U75" i="8"/>
  <c r="V75" i="8" s="1"/>
  <c r="U72" i="8"/>
  <c r="V72" i="8" s="1"/>
  <c r="C233" i="15"/>
  <c r="U76" i="8"/>
  <c r="V76" i="8" s="1"/>
  <c r="E20" i="15"/>
  <c r="U67" i="8"/>
  <c r="V67" i="8" s="1"/>
  <c r="F61" i="15" s="1"/>
  <c r="C231" i="17"/>
  <c r="F231" i="17"/>
  <c r="L231" i="17"/>
  <c r="O20" i="17"/>
  <c r="K20" i="17"/>
  <c r="N20" i="17"/>
  <c r="I20" i="17"/>
  <c r="P20" i="17"/>
  <c r="Q20" i="17"/>
  <c r="L20" i="17"/>
  <c r="H20" i="17"/>
  <c r="T93" i="8"/>
  <c r="U82" i="8"/>
  <c r="V82" i="8" s="1"/>
  <c r="N237" i="14"/>
  <c r="Q229" i="17"/>
  <c r="R59" i="17"/>
  <c r="R61" i="17" s="1"/>
  <c r="Q231" i="15"/>
  <c r="R59" i="15"/>
  <c r="Q59" i="14"/>
  <c r="Q61" i="14" s="1"/>
  <c r="P235" i="14"/>
  <c r="U68" i="8"/>
  <c r="V68" i="8" s="1"/>
  <c r="T98" i="8"/>
  <c r="T95" i="8"/>
  <c r="T103" i="8"/>
  <c r="T89" i="8"/>
  <c r="T102" i="8"/>
  <c r="U78" i="8"/>
  <c r="V78" i="8" s="1"/>
  <c r="U73" i="8"/>
  <c r="V73" i="8" s="1"/>
  <c r="U71" i="8"/>
  <c r="V71" i="8" s="1"/>
  <c r="S101" i="8"/>
  <c r="T100" i="8"/>
  <c r="S91" i="8"/>
  <c r="S86" i="8"/>
  <c r="U86" i="8" s="1"/>
  <c r="V86" i="8" s="1"/>
  <c r="S104" i="8"/>
  <c r="S98" i="8"/>
  <c r="T109" i="8"/>
  <c r="T107" i="8"/>
  <c r="T96" i="8"/>
  <c r="T110" i="8"/>
  <c r="S90" i="8"/>
  <c r="S93" i="8"/>
  <c r="U81" i="8"/>
  <c r="V81" i="8" s="1"/>
  <c r="T101" i="8"/>
  <c r="U70" i="8"/>
  <c r="V70" i="8" s="1"/>
  <c r="S95" i="8"/>
  <c r="T106" i="8"/>
  <c r="S96" i="8"/>
  <c r="S100" i="8"/>
  <c r="S83" i="8"/>
  <c r="U83" i="8" s="1"/>
  <c r="V83" i="8" s="1"/>
  <c r="S99" i="8"/>
  <c r="T105" i="8"/>
  <c r="T94" i="8"/>
  <c r="T90" i="8"/>
  <c r="T104" i="8"/>
  <c r="S92" i="8"/>
  <c r="U92" i="8" s="1"/>
  <c r="V92" i="8" s="1"/>
  <c r="S85" i="8"/>
  <c r="U85" i="8" s="1"/>
  <c r="V85" i="8" s="1"/>
  <c r="U74" i="8"/>
  <c r="V74" i="8" s="1"/>
  <c r="S97" i="8"/>
  <c r="T108" i="8"/>
  <c r="S102" i="8"/>
  <c r="T99" i="8"/>
  <c r="S103" i="8"/>
  <c r="U77" i="8"/>
  <c r="V77" i="8" s="1"/>
  <c r="J147" i="8"/>
  <c r="J119" i="8"/>
  <c r="J170" i="8"/>
  <c r="J151" i="8"/>
  <c r="J144" i="8"/>
  <c r="J154" i="8"/>
  <c r="J136" i="8"/>
  <c r="J162" i="8"/>
  <c r="J146" i="8"/>
  <c r="J167" i="8"/>
  <c r="J127" i="8"/>
  <c r="J128" i="8"/>
  <c r="J138" i="8"/>
  <c r="J139" i="8"/>
  <c r="J111" i="8"/>
  <c r="J130" i="8"/>
  <c r="J137" i="8"/>
  <c r="J135" i="8"/>
  <c r="J143" i="8"/>
  <c r="J186" i="8"/>
  <c r="J178" i="8"/>
  <c r="J131" i="8"/>
  <c r="D134" i="8"/>
  <c r="D114" i="8"/>
  <c r="D107" i="8"/>
  <c r="D125" i="8"/>
  <c r="D105" i="8"/>
  <c r="D143" i="8"/>
  <c r="D152" i="8"/>
  <c r="D109" i="8"/>
  <c r="D144" i="8"/>
  <c r="D142" i="8"/>
  <c r="D146" i="8"/>
  <c r="D167" i="8"/>
  <c r="D135" i="8"/>
  <c r="D132" i="8"/>
  <c r="D126" i="8"/>
  <c r="D160" i="8"/>
  <c r="D111" i="8"/>
  <c r="D117" i="8"/>
  <c r="D115" i="8"/>
  <c r="D118" i="8"/>
  <c r="D128" i="8"/>
  <c r="D141" i="8"/>
  <c r="D26" i="14" l="1"/>
  <c r="D27" i="14" s="1"/>
  <c r="D28" i="14" s="1"/>
  <c r="D30" i="14" s="1"/>
  <c r="F25" i="17"/>
  <c r="F87" i="17" s="1"/>
  <c r="L234" i="16"/>
  <c r="J234" i="16"/>
  <c r="P25" i="16"/>
  <c r="Q234" i="16"/>
  <c r="J25" i="16"/>
  <c r="J87" i="16" s="1"/>
  <c r="J94" i="16" s="1"/>
  <c r="J95" i="16" s="1"/>
  <c r="Q25" i="16"/>
  <c r="O25" i="16"/>
  <c r="G25" i="16"/>
  <c r="G87" i="16" s="1"/>
  <c r="D25" i="16"/>
  <c r="F25" i="16"/>
  <c r="G234" i="16"/>
  <c r="D234" i="16"/>
  <c r="P87" i="16"/>
  <c r="L90" i="16"/>
  <c r="L91" i="16" s="1"/>
  <c r="L94" i="16"/>
  <c r="L95" i="16" s="1"/>
  <c r="Q87" i="16"/>
  <c r="O87" i="16"/>
  <c r="F87" i="16"/>
  <c r="J90" i="16"/>
  <c r="J91" i="16" s="1"/>
  <c r="U103" i="8"/>
  <c r="V103" i="8" s="1"/>
  <c r="U104" i="8"/>
  <c r="V104" i="8" s="1"/>
  <c r="E234" i="16"/>
  <c r="E25" i="16"/>
  <c r="U102" i="8"/>
  <c r="V102" i="8" s="1"/>
  <c r="E21" i="17"/>
  <c r="E23" i="17"/>
  <c r="E29" i="17"/>
  <c r="D235" i="17" s="1"/>
  <c r="D231" i="17"/>
  <c r="E22" i="17"/>
  <c r="E24" i="17"/>
  <c r="N87" i="16"/>
  <c r="H25" i="16"/>
  <c r="J88" i="17"/>
  <c r="J92" i="17"/>
  <c r="J89" i="17"/>
  <c r="J85" i="17"/>
  <c r="J93" i="17"/>
  <c r="J84" i="17"/>
  <c r="D21" i="17"/>
  <c r="D24" i="17"/>
  <c r="D22" i="17"/>
  <c r="D23" i="17"/>
  <c r="D29" i="17"/>
  <c r="C235" i="17" s="1"/>
  <c r="N234" i="16"/>
  <c r="R25" i="16"/>
  <c r="I25" i="16"/>
  <c r="J20" i="17"/>
  <c r="I231" i="17" s="1"/>
  <c r="K25" i="16"/>
  <c r="C234" i="16"/>
  <c r="P234" i="16"/>
  <c r="M234" i="16"/>
  <c r="F234" i="16"/>
  <c r="M25" i="16"/>
  <c r="C237" i="16"/>
  <c r="C250" i="16" s="1"/>
  <c r="I234" i="16"/>
  <c r="E232" i="17"/>
  <c r="O234" i="16"/>
  <c r="K234" i="16"/>
  <c r="F89" i="15"/>
  <c r="F97" i="15"/>
  <c r="F88" i="15"/>
  <c r="F92" i="15"/>
  <c r="F93" i="15"/>
  <c r="F96" i="15"/>
  <c r="E21" i="15"/>
  <c r="E24" i="15"/>
  <c r="E29" i="15"/>
  <c r="D237" i="15" s="1"/>
  <c r="E22" i="15"/>
  <c r="E23" i="15"/>
  <c r="L23" i="17"/>
  <c r="L24" i="17"/>
  <c r="L29" i="17"/>
  <c r="K235" i="17" s="1"/>
  <c r="L21" i="17"/>
  <c r="L22" i="17"/>
  <c r="H29" i="17"/>
  <c r="G235" i="17" s="1"/>
  <c r="H23" i="17"/>
  <c r="H21" i="17"/>
  <c r="H22" i="17"/>
  <c r="H24" i="17"/>
  <c r="R88" i="17"/>
  <c r="R84" i="17"/>
  <c r="R92" i="17"/>
  <c r="R89" i="17"/>
  <c r="R93" i="17"/>
  <c r="R85" i="17"/>
  <c r="P29" i="17"/>
  <c r="O235" i="17" s="1"/>
  <c r="P24" i="17"/>
  <c r="P21" i="17"/>
  <c r="P22" i="17"/>
  <c r="P23" i="17"/>
  <c r="I21" i="17"/>
  <c r="I22" i="17"/>
  <c r="I23" i="17"/>
  <c r="I24" i="17"/>
  <c r="I29" i="17"/>
  <c r="H235" i="17" s="1"/>
  <c r="N24" i="17"/>
  <c r="N29" i="17"/>
  <c r="M235" i="17" s="1"/>
  <c r="N21" i="17"/>
  <c r="N22" i="17"/>
  <c r="N23" i="17"/>
  <c r="Q21" i="17"/>
  <c r="Q24" i="17"/>
  <c r="Q29" i="17"/>
  <c r="P235" i="17" s="1"/>
  <c r="Q22" i="17"/>
  <c r="Q23" i="17"/>
  <c r="K22" i="17"/>
  <c r="K29" i="17"/>
  <c r="J235" i="17" s="1"/>
  <c r="K23" i="17"/>
  <c r="K24" i="17"/>
  <c r="K21" i="17"/>
  <c r="O24" i="17"/>
  <c r="O29" i="17"/>
  <c r="N235" i="17" s="1"/>
  <c r="O21" i="17"/>
  <c r="O23" i="17"/>
  <c r="O22" i="17"/>
  <c r="I100" i="14"/>
  <c r="I109" i="14" s="1"/>
  <c r="I111" i="14" s="1"/>
  <c r="I26" i="14" s="1"/>
  <c r="Q97" i="14"/>
  <c r="Q93" i="14"/>
  <c r="Q92" i="14"/>
  <c r="Q20" i="14"/>
  <c r="Q89" i="14"/>
  <c r="Q88" i="14"/>
  <c r="Q96" i="14"/>
  <c r="P23" i="14"/>
  <c r="P21" i="14"/>
  <c r="P29" i="14"/>
  <c r="O241" i="14" s="1"/>
  <c r="P22" i="14"/>
  <c r="P24" i="14"/>
  <c r="C241" i="13"/>
  <c r="F94" i="17"/>
  <c r="F95" i="17" s="1"/>
  <c r="F90" i="17"/>
  <c r="F91" i="17" s="1"/>
  <c r="H98" i="14"/>
  <c r="H99" i="14" s="1"/>
  <c r="H94" i="14"/>
  <c r="H95" i="14" s="1"/>
  <c r="N98" i="14"/>
  <c r="N99" i="14" s="1"/>
  <c r="N94" i="14"/>
  <c r="N95" i="14" s="1"/>
  <c r="L98" i="14"/>
  <c r="L99" i="14" s="1"/>
  <c r="L94" i="14"/>
  <c r="L95" i="14" s="1"/>
  <c r="F98" i="14"/>
  <c r="F99" i="14" s="1"/>
  <c r="F94" i="14"/>
  <c r="F95" i="14" s="1"/>
  <c r="G100" i="14"/>
  <c r="G109" i="14" s="1"/>
  <c r="G111" i="14" s="1"/>
  <c r="G26" i="14" s="1"/>
  <c r="K98" i="14"/>
  <c r="K99" i="14" s="1"/>
  <c r="K94" i="14"/>
  <c r="K95" i="14" s="1"/>
  <c r="E98" i="14"/>
  <c r="E99" i="14" s="1"/>
  <c r="E94" i="14"/>
  <c r="E95" i="14" s="1"/>
  <c r="J98" i="14"/>
  <c r="J99" i="14" s="1"/>
  <c r="J94" i="14"/>
  <c r="J95" i="14" s="1"/>
  <c r="M98" i="14"/>
  <c r="M99" i="14" s="1"/>
  <c r="M94" i="14"/>
  <c r="M95" i="14" s="1"/>
  <c r="D25" i="15"/>
  <c r="D91" i="15" s="1"/>
  <c r="D94" i="13"/>
  <c r="D95" i="13" s="1"/>
  <c r="D98" i="13"/>
  <c r="D99" i="13" s="1"/>
  <c r="L232" i="17"/>
  <c r="C234" i="15"/>
  <c r="F232" i="17"/>
  <c r="O25" i="14"/>
  <c r="O91" i="14" s="1"/>
  <c r="N238" i="14"/>
  <c r="G25" i="17"/>
  <c r="G87" i="17" s="1"/>
  <c r="M25" i="17"/>
  <c r="M87" i="17" s="1"/>
  <c r="F94" i="13"/>
  <c r="F95" i="13" s="1"/>
  <c r="F98" i="13"/>
  <c r="F99" i="13" s="1"/>
  <c r="G94" i="13"/>
  <c r="G95" i="13" s="1"/>
  <c r="G98" i="13"/>
  <c r="G99" i="13" s="1"/>
  <c r="H91" i="13"/>
  <c r="H98" i="13" s="1"/>
  <c r="E91" i="13"/>
  <c r="I91" i="13"/>
  <c r="I94" i="13" s="1"/>
  <c r="U95" i="8"/>
  <c r="V95" i="8" s="1"/>
  <c r="U93" i="8"/>
  <c r="V93" i="8" s="1"/>
  <c r="U100" i="8"/>
  <c r="V100" i="8" s="1"/>
  <c r="D233" i="15"/>
  <c r="U98" i="8"/>
  <c r="V98" i="8" s="1"/>
  <c r="F20" i="15"/>
  <c r="K231" i="17"/>
  <c r="G231" i="17"/>
  <c r="H231" i="17"/>
  <c r="N231" i="17"/>
  <c r="O231" i="17"/>
  <c r="M231" i="17"/>
  <c r="J231" i="17"/>
  <c r="C245" i="16"/>
  <c r="P231" i="17"/>
  <c r="O237" i="14"/>
  <c r="R20" i="17"/>
  <c r="R59" i="14"/>
  <c r="R61" i="14" s="1"/>
  <c r="Q235" i="14"/>
  <c r="U90" i="8"/>
  <c r="V90" i="8" s="1"/>
  <c r="U99" i="8"/>
  <c r="V99" i="8" s="1"/>
  <c r="T111" i="8"/>
  <c r="U101" i="8"/>
  <c r="V101" i="8" s="1"/>
  <c r="U96" i="8"/>
  <c r="V96" i="8" s="1"/>
  <c r="T125" i="8"/>
  <c r="J173" i="8"/>
  <c r="J208" i="8"/>
  <c r="J152" i="8"/>
  <c r="J150" i="8"/>
  <c r="J184" i="8"/>
  <c r="J165" i="8"/>
  <c r="J133" i="8"/>
  <c r="J149" i="8"/>
  <c r="J158" i="8"/>
  <c r="J192" i="8"/>
  <c r="J141" i="8"/>
  <c r="J153" i="8"/>
  <c r="J157" i="8"/>
  <c r="J161" i="8"/>
  <c r="J189" i="8"/>
  <c r="J176" i="8"/>
  <c r="J200" i="8"/>
  <c r="J159" i="8"/>
  <c r="J160" i="8"/>
  <c r="J168" i="8"/>
  <c r="J166" i="8"/>
  <c r="J169" i="8"/>
  <c r="D136" i="8"/>
  <c r="D150" i="8"/>
  <c r="D133" i="8"/>
  <c r="D189" i="8"/>
  <c r="D131" i="8"/>
  <c r="D147" i="8"/>
  <c r="D154" i="8"/>
  <c r="D163" i="8"/>
  <c r="D140" i="8"/>
  <c r="D182" i="8"/>
  <c r="D129" i="8"/>
  <c r="D164" i="8"/>
  <c r="D165" i="8"/>
  <c r="D137" i="8"/>
  <c r="D148" i="8"/>
  <c r="D168" i="8"/>
  <c r="D174" i="8"/>
  <c r="D139" i="8"/>
  <c r="D157" i="8"/>
  <c r="D166" i="8"/>
  <c r="D127" i="8"/>
  <c r="D156" i="8"/>
  <c r="D87" i="16" l="1"/>
  <c r="D94" i="16" s="1"/>
  <c r="D95" i="16" s="1"/>
  <c r="D34" i="14"/>
  <c r="D33" i="14"/>
  <c r="D32" i="14"/>
  <c r="C232" i="17"/>
  <c r="D232" i="17"/>
  <c r="D35" i="14"/>
  <c r="D36" i="14" s="1"/>
  <c r="K87" i="16"/>
  <c r="O94" i="16"/>
  <c r="O95" i="16" s="1"/>
  <c r="O90" i="16"/>
  <c r="O91" i="16" s="1"/>
  <c r="J23" i="17"/>
  <c r="J29" i="17"/>
  <c r="I235" i="17" s="1"/>
  <c r="J24" i="17"/>
  <c r="J22" i="17"/>
  <c r="J21" i="17"/>
  <c r="H87" i="16"/>
  <c r="M87" i="16"/>
  <c r="I87" i="16"/>
  <c r="D25" i="17"/>
  <c r="D87" i="17" s="1"/>
  <c r="J96" i="16"/>
  <c r="J105" i="16" s="1"/>
  <c r="J107" i="16" s="1"/>
  <c r="J26" i="16" s="1"/>
  <c r="Q94" i="16"/>
  <c r="Q95" i="16" s="1"/>
  <c r="Q90" i="16"/>
  <c r="Q91" i="16" s="1"/>
  <c r="R87" i="16"/>
  <c r="N90" i="16"/>
  <c r="N91" i="16" s="1"/>
  <c r="N94" i="16"/>
  <c r="N95" i="16" s="1"/>
  <c r="E87" i="16"/>
  <c r="G90" i="16"/>
  <c r="G91" i="16" s="1"/>
  <c r="G94" i="16"/>
  <c r="G95" i="16" s="1"/>
  <c r="L96" i="16"/>
  <c r="L105" i="16" s="1"/>
  <c r="L107" i="16" s="1"/>
  <c r="L26" i="16" s="1"/>
  <c r="E25" i="17"/>
  <c r="E87" i="17" s="1"/>
  <c r="F100" i="14"/>
  <c r="F109" i="14" s="1"/>
  <c r="F94" i="16"/>
  <c r="F95" i="16" s="1"/>
  <c r="F90" i="16"/>
  <c r="F91" i="16" s="1"/>
  <c r="P94" i="16"/>
  <c r="P95" i="16" s="1"/>
  <c r="P90" i="16"/>
  <c r="P91" i="16" s="1"/>
  <c r="F21" i="15"/>
  <c r="F24" i="15"/>
  <c r="F29" i="15"/>
  <c r="E237" i="15" s="1"/>
  <c r="F22" i="15"/>
  <c r="F23" i="15"/>
  <c r="R29" i="17"/>
  <c r="Q235" i="17" s="1"/>
  <c r="R21" i="17"/>
  <c r="R22" i="17"/>
  <c r="R23" i="17"/>
  <c r="R24" i="17"/>
  <c r="J100" i="14"/>
  <c r="J109" i="14" s="1"/>
  <c r="J111" i="14" s="1"/>
  <c r="E100" i="14"/>
  <c r="E109" i="14" s="1"/>
  <c r="Q24" i="14"/>
  <c r="Q23" i="14"/>
  <c r="Q29" i="14"/>
  <c r="P241" i="14" s="1"/>
  <c r="Q21" i="14"/>
  <c r="Q22" i="14"/>
  <c r="R20" i="14"/>
  <c r="R89" i="14"/>
  <c r="R97" i="14"/>
  <c r="R88" i="14"/>
  <c r="R92" i="14"/>
  <c r="R96" i="14"/>
  <c r="R93" i="14"/>
  <c r="D98" i="15"/>
  <c r="D99" i="15" s="1"/>
  <c r="D94" i="15"/>
  <c r="D95" i="15" s="1"/>
  <c r="G94" i="17"/>
  <c r="G95" i="17" s="1"/>
  <c r="G90" i="17"/>
  <c r="G91" i="17" s="1"/>
  <c r="M90" i="17"/>
  <c r="M91" i="17" s="1"/>
  <c r="M94" i="17"/>
  <c r="M95" i="17" s="1"/>
  <c r="F96" i="17"/>
  <c r="F105" i="17" s="1"/>
  <c r="L100" i="14"/>
  <c r="L109" i="14" s="1"/>
  <c r="L111" i="14" s="1"/>
  <c r="H100" i="14"/>
  <c r="H109" i="14" s="1"/>
  <c r="N100" i="14"/>
  <c r="N109" i="14" s="1"/>
  <c r="N111" i="14" s="1"/>
  <c r="N26" i="14" s="1"/>
  <c r="O98" i="14"/>
  <c r="O99" i="14" s="1"/>
  <c r="O94" i="14"/>
  <c r="O95" i="14" s="1"/>
  <c r="K100" i="14"/>
  <c r="K109" i="14" s="1"/>
  <c r="K111" i="14" s="1"/>
  <c r="K26" i="14" s="1"/>
  <c r="M100" i="14"/>
  <c r="M109" i="14" s="1"/>
  <c r="M111" i="14" s="1"/>
  <c r="K25" i="17"/>
  <c r="K87" i="17" s="1"/>
  <c r="E25" i="15"/>
  <c r="E91" i="15" s="1"/>
  <c r="H25" i="17"/>
  <c r="H87" i="17" s="1"/>
  <c r="F100" i="13"/>
  <c r="F109" i="13" s="1"/>
  <c r="F111" i="13" s="1"/>
  <c r="F26" i="13" s="1"/>
  <c r="H239" i="14"/>
  <c r="G100" i="13"/>
  <c r="O232" i="17"/>
  <c r="G232" i="17"/>
  <c r="H232" i="17"/>
  <c r="D234" i="15"/>
  <c r="Q25" i="17"/>
  <c r="Q87" i="17" s="1"/>
  <c r="P232" i="17"/>
  <c r="K232" i="17"/>
  <c r="M232" i="17"/>
  <c r="I232" i="17"/>
  <c r="N232" i="17"/>
  <c r="J232" i="17"/>
  <c r="O238" i="14"/>
  <c r="F239" i="14"/>
  <c r="G27" i="14"/>
  <c r="G28" i="14" s="1"/>
  <c r="G30" i="14" s="1"/>
  <c r="L25" i="17"/>
  <c r="L87" i="17" s="1"/>
  <c r="N25" i="17"/>
  <c r="N87" i="17" s="1"/>
  <c r="P25" i="17"/>
  <c r="P87" i="17" s="1"/>
  <c r="I25" i="17"/>
  <c r="I87" i="17" s="1"/>
  <c r="O25" i="17"/>
  <c r="O87" i="17" s="1"/>
  <c r="P25" i="14"/>
  <c r="P91" i="14" s="1"/>
  <c r="E94" i="13"/>
  <c r="E95" i="13" s="1"/>
  <c r="E98" i="13"/>
  <c r="E99" i="13" s="1"/>
  <c r="H94" i="13"/>
  <c r="H95" i="13" s="1"/>
  <c r="H99" i="13"/>
  <c r="I95" i="13"/>
  <c r="I98" i="13"/>
  <c r="I99" i="13" s="1"/>
  <c r="D100" i="13"/>
  <c r="D109" i="13" s="1"/>
  <c r="D111" i="13" s="1"/>
  <c r="D26" i="13" s="1"/>
  <c r="P237" i="14"/>
  <c r="E233" i="15"/>
  <c r="Q231" i="17"/>
  <c r="C243" i="17" s="1"/>
  <c r="C246" i="16"/>
  <c r="J171" i="8"/>
  <c r="J198" i="8"/>
  <c r="J182" i="8"/>
  <c r="J211" i="8"/>
  <c r="J163" i="8"/>
  <c r="J155" i="8"/>
  <c r="J174" i="8"/>
  <c r="J172" i="8"/>
  <c r="J190" i="8"/>
  <c r="J191" i="8"/>
  <c r="J181" i="8"/>
  <c r="J183" i="8"/>
  <c r="J214" i="8"/>
  <c r="J187" i="8"/>
  <c r="J230" i="8"/>
  <c r="J175" i="8"/>
  <c r="J188" i="8"/>
  <c r="J222" i="8"/>
  <c r="J179" i="8"/>
  <c r="J180" i="8"/>
  <c r="J206" i="8"/>
  <c r="J195" i="8"/>
  <c r="D159" i="8"/>
  <c r="D169" i="8"/>
  <c r="D211" i="8"/>
  <c r="D204" i="8"/>
  <c r="D172" i="8"/>
  <c r="D149" i="8"/>
  <c r="D187" i="8"/>
  <c r="D190" i="8"/>
  <c r="D186" i="8"/>
  <c r="D185" i="8"/>
  <c r="D178" i="8"/>
  <c r="D188" i="8"/>
  <c r="D170" i="8"/>
  <c r="D151" i="8"/>
  <c r="D155" i="8"/>
  <c r="D179" i="8"/>
  <c r="D176" i="8"/>
  <c r="D161" i="8"/>
  <c r="D196" i="8"/>
  <c r="D162" i="8"/>
  <c r="D153" i="8"/>
  <c r="D158" i="8"/>
  <c r="D90" i="16" l="1"/>
  <c r="D91" i="16" s="1"/>
  <c r="D96" i="16" s="1"/>
  <c r="D105" i="16" s="1"/>
  <c r="D107" i="16" s="1"/>
  <c r="J26" i="14"/>
  <c r="I239" i="14" s="1"/>
  <c r="L26" i="14"/>
  <c r="K239" i="14" s="1"/>
  <c r="M26" i="14"/>
  <c r="L239" i="14" s="1"/>
  <c r="D27" i="13"/>
  <c r="D28" i="13" s="1"/>
  <c r="D30" i="13" s="1"/>
  <c r="D32" i="13" s="1"/>
  <c r="J25" i="17"/>
  <c r="J87" i="17" s="1"/>
  <c r="R25" i="17"/>
  <c r="R87" i="17" s="1"/>
  <c r="F96" i="16"/>
  <c r="F105" i="16" s="1"/>
  <c r="F107" i="16" s="1"/>
  <c r="F26" i="16" s="1"/>
  <c r="E235" i="16" s="1"/>
  <c r="Q96" i="16"/>
  <c r="Q105" i="16" s="1"/>
  <c r="Q107" i="16" s="1"/>
  <c r="D37" i="14"/>
  <c r="D38" i="14" s="1"/>
  <c r="P96" i="16"/>
  <c r="P105" i="16" s="1"/>
  <c r="P107" i="16" s="1"/>
  <c r="P26" i="16" s="1"/>
  <c r="J28" i="16"/>
  <c r="I235" i="16"/>
  <c r="C248" i="17"/>
  <c r="E90" i="16"/>
  <c r="E91" i="16" s="1"/>
  <c r="E94" i="16"/>
  <c r="E95" i="16" s="1"/>
  <c r="D90" i="17"/>
  <c r="D91" i="17" s="1"/>
  <c r="D94" i="17"/>
  <c r="D95" i="17" s="1"/>
  <c r="N96" i="16"/>
  <c r="N105" i="16" s="1"/>
  <c r="N107" i="16" s="1"/>
  <c r="N26" i="16" s="1"/>
  <c r="I94" i="16"/>
  <c r="I95" i="16" s="1"/>
  <c r="I90" i="16"/>
  <c r="I91" i="16" s="1"/>
  <c r="H94" i="16"/>
  <c r="H95" i="16" s="1"/>
  <c r="H90" i="16"/>
  <c r="H91" i="16" s="1"/>
  <c r="E94" i="17"/>
  <c r="E95" i="17" s="1"/>
  <c r="E90" i="17"/>
  <c r="E91" i="17" s="1"/>
  <c r="O96" i="16"/>
  <c r="O105" i="16" s="1"/>
  <c r="O107" i="16" s="1"/>
  <c r="O26" i="16" s="1"/>
  <c r="L27" i="16"/>
  <c r="L28" i="16" s="1"/>
  <c r="K235" i="16"/>
  <c r="R94" i="16"/>
  <c r="R95" i="16" s="1"/>
  <c r="R90" i="16"/>
  <c r="R91" i="16" s="1"/>
  <c r="M94" i="16"/>
  <c r="M95" i="16" s="1"/>
  <c r="M90" i="16"/>
  <c r="M91" i="16" s="1"/>
  <c r="G96" i="16"/>
  <c r="G105" i="16" s="1"/>
  <c r="G107" i="16" s="1"/>
  <c r="G26" i="16" s="1"/>
  <c r="K94" i="16"/>
  <c r="K95" i="16" s="1"/>
  <c r="K90" i="16"/>
  <c r="K91" i="16" s="1"/>
  <c r="I94" i="17"/>
  <c r="I95" i="17" s="1"/>
  <c r="I90" i="17"/>
  <c r="I91" i="17" s="1"/>
  <c r="G96" i="17"/>
  <c r="G105" i="17" s="1"/>
  <c r="O100" i="14"/>
  <c r="O109" i="14" s="1"/>
  <c r="O111" i="14" s="1"/>
  <c r="O26" i="14" s="1"/>
  <c r="R24" i="14"/>
  <c r="R29" i="14"/>
  <c r="Q241" i="14" s="1"/>
  <c r="C254" i="14" s="1"/>
  <c r="R22" i="14"/>
  <c r="R23" i="14"/>
  <c r="R21" i="14"/>
  <c r="E98" i="15"/>
  <c r="E99" i="15" s="1"/>
  <c r="E94" i="15"/>
  <c r="E95" i="15" s="1"/>
  <c r="D100" i="15"/>
  <c r="D109" i="15" s="1"/>
  <c r="K94" i="17"/>
  <c r="K95" i="17" s="1"/>
  <c r="K90" i="17"/>
  <c r="K91" i="17" s="1"/>
  <c r="J94" i="17"/>
  <c r="J95" i="17" s="1"/>
  <c r="J90" i="17"/>
  <c r="J91" i="17" s="1"/>
  <c r="O94" i="17"/>
  <c r="O95" i="17" s="1"/>
  <c r="O90" i="17"/>
  <c r="O91" i="17" s="1"/>
  <c r="M96" i="17"/>
  <c r="M105" i="17" s="1"/>
  <c r="M107" i="17" s="1"/>
  <c r="Q94" i="17"/>
  <c r="Q95" i="17" s="1"/>
  <c r="Q90" i="17"/>
  <c r="Q91" i="17" s="1"/>
  <c r="P94" i="17"/>
  <c r="P95" i="17" s="1"/>
  <c r="P90" i="17"/>
  <c r="P91" i="17" s="1"/>
  <c r="N94" i="17"/>
  <c r="N95" i="17" s="1"/>
  <c r="N90" i="17"/>
  <c r="N91" i="17" s="1"/>
  <c r="H94" i="17"/>
  <c r="H95" i="17" s="1"/>
  <c r="H90" i="17"/>
  <c r="H91" i="17" s="1"/>
  <c r="L94" i="17"/>
  <c r="L95" i="17" s="1"/>
  <c r="L90" i="17"/>
  <c r="L91" i="17" s="1"/>
  <c r="R94" i="17"/>
  <c r="R95" i="17" s="1"/>
  <c r="R90" i="17"/>
  <c r="R91" i="17" s="1"/>
  <c r="P94" i="14"/>
  <c r="P95" i="14" s="1"/>
  <c r="P98" i="14"/>
  <c r="P99" i="14" s="1"/>
  <c r="F25" i="15"/>
  <c r="F91" i="15" s="1"/>
  <c r="G107" i="17"/>
  <c r="G109" i="13"/>
  <c r="G111" i="13" s="1"/>
  <c r="G33" i="14"/>
  <c r="G32" i="14"/>
  <c r="G34" i="14"/>
  <c r="F111" i="14"/>
  <c r="F26" i="14" s="1"/>
  <c r="E111" i="14"/>
  <c r="E26" i="14" s="1"/>
  <c r="F107" i="17"/>
  <c r="E234" i="15"/>
  <c r="M27" i="14"/>
  <c r="M28" i="14" s="1"/>
  <c r="L240" i="14" s="1"/>
  <c r="L27" i="14"/>
  <c r="L28" i="14" s="1"/>
  <c r="K240" i="14" s="1"/>
  <c r="I27" i="14"/>
  <c r="I28" i="14" s="1"/>
  <c r="H100" i="13"/>
  <c r="H109" i="13" s="1"/>
  <c r="H111" i="13" s="1"/>
  <c r="H26" i="13" s="1"/>
  <c r="E100" i="13"/>
  <c r="E109" i="13" s="1"/>
  <c r="E111" i="13" s="1"/>
  <c r="E26" i="13" s="1"/>
  <c r="I100" i="13"/>
  <c r="I109" i="13" s="1"/>
  <c r="I111" i="13" s="1"/>
  <c r="Q232" i="17"/>
  <c r="C244" i="17" s="1"/>
  <c r="C239" i="14"/>
  <c r="M239" i="14"/>
  <c r="N27" i="14"/>
  <c r="N28" i="14" s="1"/>
  <c r="F240" i="14"/>
  <c r="P238" i="14"/>
  <c r="J239" i="14"/>
  <c r="K27" i="14"/>
  <c r="K28" i="14" s="1"/>
  <c r="Q25" i="14"/>
  <c r="Q91" i="14" s="1"/>
  <c r="E230" i="13"/>
  <c r="F27" i="13"/>
  <c r="F28" i="13" s="1"/>
  <c r="F30" i="13" s="1"/>
  <c r="Q237" i="14"/>
  <c r="C249" i="14" s="1"/>
  <c r="J205" i="8"/>
  <c r="J233" i="8"/>
  <c r="J201" i="8"/>
  <c r="J252" i="8"/>
  <c r="J203" i="8"/>
  <c r="J196" i="8"/>
  <c r="J204" i="8"/>
  <c r="J202" i="8"/>
  <c r="J197" i="8"/>
  <c r="J194" i="8"/>
  <c r="J217" i="8"/>
  <c r="J244" i="8"/>
  <c r="J209" i="8"/>
  <c r="J213" i="8"/>
  <c r="J177" i="8"/>
  <c r="J220" i="8"/>
  <c r="J228" i="8"/>
  <c r="J210" i="8"/>
  <c r="J236" i="8"/>
  <c r="J212" i="8"/>
  <c r="J185" i="8"/>
  <c r="J193" i="8"/>
  <c r="D201" i="8"/>
  <c r="D212" i="8"/>
  <c r="D226" i="8"/>
  <c r="D218" i="8"/>
  <c r="D177" i="8"/>
  <c r="D200" i="8"/>
  <c r="D209" i="8"/>
  <c r="D233" i="8"/>
  <c r="D210" i="8"/>
  <c r="D180" i="8"/>
  <c r="D183" i="8"/>
  <c r="D207" i="8"/>
  <c r="D171" i="8"/>
  <c r="D191" i="8"/>
  <c r="D184" i="8"/>
  <c r="D173" i="8"/>
  <c r="D175" i="8"/>
  <c r="D198" i="8"/>
  <c r="D208" i="8"/>
  <c r="D181" i="8"/>
  <c r="D192" i="8"/>
  <c r="D194" i="8"/>
  <c r="J27" i="14" l="1"/>
  <c r="J28" i="14" s="1"/>
  <c r="J30" i="14" s="1"/>
  <c r="J32" i="14" s="1"/>
  <c r="R96" i="16"/>
  <c r="R105" i="16" s="1"/>
  <c r="R107" i="16" s="1"/>
  <c r="R26" i="16" s="1"/>
  <c r="F27" i="16"/>
  <c r="F28" i="16" s="1"/>
  <c r="F30" i="16" s="1"/>
  <c r="Q26" i="16"/>
  <c r="Q27" i="16" s="1"/>
  <c r="Q28" i="16" s="1"/>
  <c r="D26" i="16"/>
  <c r="C235" i="16" s="1"/>
  <c r="R25" i="14"/>
  <c r="R91" i="14" s="1"/>
  <c r="R98" i="14" s="1"/>
  <c r="R99" i="14" s="1"/>
  <c r="I26" i="13"/>
  <c r="I27" i="13" s="1"/>
  <c r="I28" i="13" s="1"/>
  <c r="I30" i="13" s="1"/>
  <c r="G26" i="13"/>
  <c r="G27" i="13" s="1"/>
  <c r="G28" i="13" s="1"/>
  <c r="E96" i="17"/>
  <c r="E105" i="17" s="1"/>
  <c r="E107" i="17" s="1"/>
  <c r="D233" i="17" s="1"/>
  <c r="E96" i="16"/>
  <c r="E105" i="16" s="1"/>
  <c r="E107" i="16" s="1"/>
  <c r="E26" i="16" s="1"/>
  <c r="D235" i="16" s="1"/>
  <c r="I96" i="16"/>
  <c r="I105" i="16" s="1"/>
  <c r="I107" i="16" s="1"/>
  <c r="L30" i="16"/>
  <c r="K236" i="16"/>
  <c r="K96" i="16"/>
  <c r="K105" i="16" s="1"/>
  <c r="K107" i="16" s="1"/>
  <c r="K26" i="16" s="1"/>
  <c r="N235" i="16"/>
  <c r="O27" i="16"/>
  <c r="O28" i="16" s="1"/>
  <c r="F235" i="16"/>
  <c r="G27" i="16"/>
  <c r="G28" i="16" s="1"/>
  <c r="M235" i="16"/>
  <c r="N27" i="16"/>
  <c r="N28" i="16" s="1"/>
  <c r="J30" i="16"/>
  <c r="I236" i="16"/>
  <c r="M96" i="16"/>
  <c r="M105" i="16" s="1"/>
  <c r="M107" i="16" s="1"/>
  <c r="M26" i="16" s="1"/>
  <c r="O235" i="16"/>
  <c r="P27" i="16"/>
  <c r="P28" i="16" s="1"/>
  <c r="H96" i="16"/>
  <c r="H105" i="16" s="1"/>
  <c r="H107" i="16" s="1"/>
  <c r="H26" i="16" s="1"/>
  <c r="D96" i="17"/>
  <c r="D105" i="17" s="1"/>
  <c r="D107" i="17" s="1"/>
  <c r="D27" i="17" s="1"/>
  <c r="D28" i="17" s="1"/>
  <c r="D30" i="17" s="1"/>
  <c r="Q235" i="16"/>
  <c r="R27" i="16"/>
  <c r="R28" i="16" s="1"/>
  <c r="J96" i="17"/>
  <c r="J105" i="17" s="1"/>
  <c r="J107" i="17" s="1"/>
  <c r="I233" i="17" s="1"/>
  <c r="L96" i="17"/>
  <c r="L105" i="17" s="1"/>
  <c r="L107" i="17" s="1"/>
  <c r="I96" i="17"/>
  <c r="I105" i="17" s="1"/>
  <c r="I107" i="17" s="1"/>
  <c r="O96" i="17"/>
  <c r="O105" i="17" s="1"/>
  <c r="N96" i="17"/>
  <c r="N105" i="17" s="1"/>
  <c r="N107" i="17" s="1"/>
  <c r="M233" i="17" s="1"/>
  <c r="P96" i="17"/>
  <c r="P105" i="17" s="1"/>
  <c r="P107" i="17" s="1"/>
  <c r="O233" i="17" s="1"/>
  <c r="E100" i="15"/>
  <c r="E109" i="15" s="1"/>
  <c r="F98" i="15"/>
  <c r="F99" i="15" s="1"/>
  <c r="F94" i="15"/>
  <c r="F95" i="15" s="1"/>
  <c r="K96" i="17"/>
  <c r="K105" i="17" s="1"/>
  <c r="K107" i="17" s="1"/>
  <c r="J233" i="17" s="1"/>
  <c r="Q96" i="17"/>
  <c r="Q105" i="17" s="1"/>
  <c r="Q107" i="17" s="1"/>
  <c r="P233" i="17" s="1"/>
  <c r="H96" i="17"/>
  <c r="H105" i="17" s="1"/>
  <c r="R96" i="17"/>
  <c r="R105" i="17" s="1"/>
  <c r="Q98" i="14"/>
  <c r="Q99" i="14" s="1"/>
  <c r="Q94" i="14"/>
  <c r="Q95" i="14" s="1"/>
  <c r="P100" i="14"/>
  <c r="P109" i="14" s="1"/>
  <c r="P111" i="14" s="1"/>
  <c r="P26" i="14" s="1"/>
  <c r="F233" i="17"/>
  <c r="G27" i="17"/>
  <c r="G28" i="17" s="1"/>
  <c r="E27" i="17"/>
  <c r="E28" i="17" s="1"/>
  <c r="E30" i="17" s="1"/>
  <c r="H240" i="14"/>
  <c r="I30" i="14"/>
  <c r="I32" i="14" s="1"/>
  <c r="D33" i="13"/>
  <c r="D34" i="13"/>
  <c r="D239" i="14"/>
  <c r="E27" i="14"/>
  <c r="E28" i="14" s="1"/>
  <c r="F27" i="14"/>
  <c r="F28" i="14" s="1"/>
  <c r="E240" i="14" s="1"/>
  <c r="E239" i="14"/>
  <c r="H111" i="14"/>
  <c r="H26" i="14" s="1"/>
  <c r="E233" i="17"/>
  <c r="F27" i="17"/>
  <c r="F28" i="17" s="1"/>
  <c r="E234" i="17" s="1"/>
  <c r="L30" i="14"/>
  <c r="M30" i="14"/>
  <c r="M34" i="14" s="1"/>
  <c r="D111" i="15"/>
  <c r="D27" i="15" s="1"/>
  <c r="D28" i="15" s="1"/>
  <c r="J33" i="14"/>
  <c r="J34" i="14"/>
  <c r="I240" i="14"/>
  <c r="Q238" i="14"/>
  <c r="C250" i="14" s="1"/>
  <c r="N239" i="14"/>
  <c r="O27" i="14"/>
  <c r="O28" i="14" s="1"/>
  <c r="N30" i="14"/>
  <c r="M240" i="14"/>
  <c r="C240" i="14"/>
  <c r="J240" i="14"/>
  <c r="K30" i="14"/>
  <c r="L233" i="17"/>
  <c r="M27" i="17"/>
  <c r="M28" i="17" s="1"/>
  <c r="O107" i="17"/>
  <c r="N233" i="17" s="1"/>
  <c r="G230" i="13"/>
  <c r="H27" i="13"/>
  <c r="H28" i="13" s="1"/>
  <c r="D230" i="13"/>
  <c r="E27" i="13"/>
  <c r="E28" i="13" s="1"/>
  <c r="E231" i="13"/>
  <c r="J266" i="8"/>
  <c r="J274" i="8"/>
  <c r="J242" i="8"/>
  <c r="J224" i="8"/>
  <c r="J258" i="8"/>
  <c r="J199" i="8"/>
  <c r="J239" i="8"/>
  <c r="J226" i="8"/>
  <c r="J223" i="8"/>
  <c r="J215" i="8"/>
  <c r="J232" i="8"/>
  <c r="J235" i="8"/>
  <c r="J216" i="8"/>
  <c r="J218" i="8"/>
  <c r="J255" i="8"/>
  <c r="J234" i="8"/>
  <c r="J207" i="8"/>
  <c r="J250" i="8"/>
  <c r="J231" i="8"/>
  <c r="J219" i="8"/>
  <c r="J225" i="8"/>
  <c r="J227" i="8"/>
  <c r="D214" i="8"/>
  <c r="D203" i="8"/>
  <c r="D195" i="8"/>
  <c r="D229" i="8"/>
  <c r="D255" i="8"/>
  <c r="D240" i="8"/>
  <c r="D230" i="8"/>
  <c r="D231" i="8"/>
  <c r="D248" i="8"/>
  <c r="D197" i="8"/>
  <c r="D206" i="8"/>
  <c r="D205" i="8"/>
  <c r="D213" i="8"/>
  <c r="D202" i="8"/>
  <c r="D222" i="8"/>
  <c r="D234" i="8"/>
  <c r="D232" i="8"/>
  <c r="D220" i="8"/>
  <c r="D216" i="8"/>
  <c r="D193" i="8"/>
  <c r="D199" i="8"/>
  <c r="D223" i="8"/>
  <c r="R94" i="14" l="1"/>
  <c r="R95" i="14" s="1"/>
  <c r="E236" i="16"/>
  <c r="Q30" i="16"/>
  <c r="Q34" i="16" s="1"/>
  <c r="P236" i="16"/>
  <c r="I26" i="16"/>
  <c r="H235" i="16" s="1"/>
  <c r="P235" i="16"/>
  <c r="E27" i="16"/>
  <c r="E28" i="16" s="1"/>
  <c r="E30" i="16" s="1"/>
  <c r="D27" i="16"/>
  <c r="D28" i="16" s="1"/>
  <c r="H230" i="13"/>
  <c r="F230" i="13"/>
  <c r="G30" i="13"/>
  <c r="F231" i="13"/>
  <c r="G235" i="16"/>
  <c r="H27" i="16"/>
  <c r="H28" i="16" s="1"/>
  <c r="R30" i="16"/>
  <c r="Q236" i="16"/>
  <c r="O236" i="16"/>
  <c r="P30" i="16"/>
  <c r="F33" i="16"/>
  <c r="F32" i="16"/>
  <c r="F34" i="16"/>
  <c r="J32" i="16"/>
  <c r="J34" i="16"/>
  <c r="J33" i="16"/>
  <c r="N30" i="16"/>
  <c r="M236" i="16"/>
  <c r="O30" i="16"/>
  <c r="N236" i="16"/>
  <c r="L235" i="16"/>
  <c r="M27" i="16"/>
  <c r="M28" i="16" s="1"/>
  <c r="G30" i="16"/>
  <c r="F236" i="16"/>
  <c r="J235" i="16"/>
  <c r="K28" i="16"/>
  <c r="L32" i="16"/>
  <c r="L34" i="16"/>
  <c r="L33" i="16"/>
  <c r="J27" i="17"/>
  <c r="J28" i="17" s="1"/>
  <c r="J30" i="17" s="1"/>
  <c r="J32" i="17" s="1"/>
  <c r="Q27" i="17"/>
  <c r="Q28" i="17" s="1"/>
  <c r="P234" i="17" s="1"/>
  <c r="Q100" i="14"/>
  <c r="Q109" i="14" s="1"/>
  <c r="Q111" i="14" s="1"/>
  <c r="R100" i="14"/>
  <c r="R109" i="14" s="1"/>
  <c r="F100" i="15"/>
  <c r="F109" i="15" s="1"/>
  <c r="F111" i="15" s="1"/>
  <c r="E30" i="14"/>
  <c r="E32" i="14" s="1"/>
  <c r="D234" i="17"/>
  <c r="D240" i="14"/>
  <c r="F30" i="14"/>
  <c r="F32" i="14" s="1"/>
  <c r="D32" i="17"/>
  <c r="D33" i="17"/>
  <c r="D34" i="17"/>
  <c r="D30" i="15"/>
  <c r="D32" i="15" s="1"/>
  <c r="L34" i="14"/>
  <c r="D35" i="13"/>
  <c r="H27" i="14"/>
  <c r="H28" i="14" s="1"/>
  <c r="G240" i="14" s="1"/>
  <c r="G239" i="14"/>
  <c r="F30" i="17"/>
  <c r="L33" i="14"/>
  <c r="C233" i="17"/>
  <c r="L32" i="14"/>
  <c r="I33" i="14"/>
  <c r="M33" i="14"/>
  <c r="M32" i="14"/>
  <c r="I34" i="14"/>
  <c r="C231" i="13"/>
  <c r="C230" i="13"/>
  <c r="I34" i="13"/>
  <c r="E111" i="15"/>
  <c r="E27" i="15" s="1"/>
  <c r="E28" i="15" s="1"/>
  <c r="E30" i="15" s="1"/>
  <c r="E32" i="15" s="1"/>
  <c r="C235" i="15"/>
  <c r="H107" i="17"/>
  <c r="I242" i="14"/>
  <c r="J35" i="14"/>
  <c r="J36" i="14" s="1"/>
  <c r="I243" i="14" s="1"/>
  <c r="G35" i="14"/>
  <c r="G36" i="14" s="1"/>
  <c r="N27" i="17"/>
  <c r="N28" i="17" s="1"/>
  <c r="N30" i="17" s="1"/>
  <c r="N34" i="17" s="1"/>
  <c r="O30" i="14"/>
  <c r="N240" i="14"/>
  <c r="O239" i="14"/>
  <c r="P27" i="14"/>
  <c r="P28" i="14" s="1"/>
  <c r="N32" i="14"/>
  <c r="N33" i="14"/>
  <c r="N34" i="14"/>
  <c r="K32" i="14"/>
  <c r="K34" i="14"/>
  <c r="K33" i="14"/>
  <c r="F242" i="14"/>
  <c r="O27" i="17"/>
  <c r="F234" i="17"/>
  <c r="G30" i="17"/>
  <c r="P27" i="17"/>
  <c r="P28" i="17" s="1"/>
  <c r="K27" i="17"/>
  <c r="M30" i="17"/>
  <c r="L234" i="17"/>
  <c r="K233" i="17"/>
  <c r="L27" i="17"/>
  <c r="L28" i="17" s="1"/>
  <c r="E32" i="17"/>
  <c r="E33" i="17"/>
  <c r="E34" i="17"/>
  <c r="I27" i="17"/>
  <c r="I28" i="17" s="1"/>
  <c r="H233" i="17"/>
  <c r="C234" i="17"/>
  <c r="F34" i="13"/>
  <c r="F32" i="13"/>
  <c r="F33" i="13"/>
  <c r="E30" i="13"/>
  <c r="D231" i="13"/>
  <c r="H30" i="13"/>
  <c r="G231" i="13"/>
  <c r="H231" i="13"/>
  <c r="J241" i="8"/>
  <c r="J277" i="8"/>
  <c r="J261" i="8"/>
  <c r="J246" i="8"/>
  <c r="J253" i="8"/>
  <c r="J254" i="8"/>
  <c r="J264" i="8"/>
  <c r="J256" i="8"/>
  <c r="J248" i="8"/>
  <c r="J249" i="8"/>
  <c r="J272" i="8"/>
  <c r="J240" i="8"/>
  <c r="J237" i="8"/>
  <c r="J221" i="8"/>
  <c r="J296" i="8"/>
  <c r="J257" i="8"/>
  <c r="J229" i="8"/>
  <c r="J245" i="8"/>
  <c r="J247" i="8"/>
  <c r="J238" i="8"/>
  <c r="J280" i="8"/>
  <c r="J288" i="8"/>
  <c r="D215" i="8"/>
  <c r="D256" i="8"/>
  <c r="D227" i="8"/>
  <c r="D253" i="8"/>
  <c r="D251" i="8"/>
  <c r="D238" i="8"/>
  <c r="D244" i="8"/>
  <c r="D228" i="8"/>
  <c r="D217" i="8"/>
  <c r="D252" i="8"/>
  <c r="D219" i="8"/>
  <c r="D262" i="8"/>
  <c r="D242" i="8"/>
  <c r="D224" i="8"/>
  <c r="D225" i="8"/>
  <c r="D270" i="8"/>
  <c r="D245" i="8"/>
  <c r="D221" i="8"/>
  <c r="D254" i="8"/>
  <c r="D235" i="8"/>
  <c r="D277" i="8"/>
  <c r="D236" i="8"/>
  <c r="I27" i="16" l="1"/>
  <c r="I28" i="16" s="1"/>
  <c r="I30" i="16" s="1"/>
  <c r="I34" i="16" s="1"/>
  <c r="C242" i="13"/>
  <c r="Q33" i="16"/>
  <c r="Q32" i="16"/>
  <c r="P238" i="16" s="1"/>
  <c r="D236" i="16"/>
  <c r="C247" i="16"/>
  <c r="C236" i="16"/>
  <c r="D30" i="16"/>
  <c r="Q26" i="14"/>
  <c r="P239" i="14" s="1"/>
  <c r="G32" i="13"/>
  <c r="G33" i="13"/>
  <c r="G34" i="13"/>
  <c r="F35" i="16"/>
  <c r="F37" i="16" s="1"/>
  <c r="E240" i="16" s="1"/>
  <c r="K238" i="16"/>
  <c r="G33" i="16"/>
  <c r="G32" i="16"/>
  <c r="G34" i="16"/>
  <c r="E33" i="16"/>
  <c r="E32" i="16"/>
  <c r="E34" i="16"/>
  <c r="I238" i="16"/>
  <c r="R34" i="16"/>
  <c r="R32" i="16"/>
  <c r="R33" i="16"/>
  <c r="I33" i="16"/>
  <c r="M30" i="16"/>
  <c r="L236" i="16"/>
  <c r="E238" i="16"/>
  <c r="O33" i="16"/>
  <c r="O32" i="16"/>
  <c r="O34" i="16"/>
  <c r="L35" i="16"/>
  <c r="K30" i="16"/>
  <c r="J236" i="16"/>
  <c r="N34" i="16"/>
  <c r="N32" i="16"/>
  <c r="N33" i="16"/>
  <c r="H30" i="16"/>
  <c r="G236" i="16"/>
  <c r="J35" i="16"/>
  <c r="P32" i="16"/>
  <c r="P34" i="16"/>
  <c r="P33" i="16"/>
  <c r="J33" i="17"/>
  <c r="J34" i="17"/>
  <c r="I234" i="17"/>
  <c r="Q30" i="17"/>
  <c r="Q34" i="17" s="1"/>
  <c r="C243" i="13"/>
  <c r="E33" i="14"/>
  <c r="E34" i="14"/>
  <c r="D35" i="17"/>
  <c r="D36" i="17" s="1"/>
  <c r="F34" i="14"/>
  <c r="F33" i="14"/>
  <c r="L35" i="14"/>
  <c r="L37" i="14" s="1"/>
  <c r="K244" i="14" s="1"/>
  <c r="H27" i="17"/>
  <c r="H28" i="17" s="1"/>
  <c r="F32" i="17"/>
  <c r="F33" i="17"/>
  <c r="F34" i="17"/>
  <c r="K28" i="17"/>
  <c r="K30" i="17" s="1"/>
  <c r="O28" i="17"/>
  <c r="O30" i="17" s="1"/>
  <c r="E235" i="15"/>
  <c r="F27" i="15"/>
  <c r="F28" i="15" s="1"/>
  <c r="F30" i="15" s="1"/>
  <c r="H30" i="14"/>
  <c r="H32" i="14" s="1"/>
  <c r="D37" i="13"/>
  <c r="D36" i="13"/>
  <c r="R111" i="14"/>
  <c r="R26" i="14" s="1"/>
  <c r="R107" i="17"/>
  <c r="K242" i="14"/>
  <c r="D33" i="15"/>
  <c r="D34" i="15"/>
  <c r="M234" i="17"/>
  <c r="G33" i="17"/>
  <c r="G32" i="17"/>
  <c r="G34" i="17"/>
  <c r="N32" i="17"/>
  <c r="N33" i="17"/>
  <c r="M35" i="14"/>
  <c r="M36" i="14" s="1"/>
  <c r="L243" i="14" s="1"/>
  <c r="I35" i="14"/>
  <c r="I36" i="14" s="1"/>
  <c r="L242" i="14"/>
  <c r="F35" i="13"/>
  <c r="F36" i="13" s="1"/>
  <c r="H242" i="14"/>
  <c r="C236" i="15"/>
  <c r="D235" i="15"/>
  <c r="N35" i="14"/>
  <c r="N37" i="14" s="1"/>
  <c r="M244" i="14" s="1"/>
  <c r="J37" i="14"/>
  <c r="I244" i="14" s="1"/>
  <c r="G37" i="14"/>
  <c r="F244" i="14" s="1"/>
  <c r="O33" i="14"/>
  <c r="O34" i="14"/>
  <c r="O32" i="14"/>
  <c r="P30" i="14"/>
  <c r="O240" i="14"/>
  <c r="F243" i="14"/>
  <c r="J242" i="14"/>
  <c r="K35" i="14"/>
  <c r="C242" i="14"/>
  <c r="M242" i="14"/>
  <c r="E35" i="17"/>
  <c r="E37" i="17" s="1"/>
  <c r="D238" i="17" s="1"/>
  <c r="M34" i="17"/>
  <c r="M33" i="17"/>
  <c r="M32" i="17"/>
  <c r="O234" i="17"/>
  <c r="P30" i="17"/>
  <c r="D236" i="17"/>
  <c r="H234" i="17"/>
  <c r="I30" i="17"/>
  <c r="K234" i="17"/>
  <c r="L30" i="17"/>
  <c r="E233" i="13"/>
  <c r="E33" i="13"/>
  <c r="E34" i="13"/>
  <c r="E32" i="13"/>
  <c r="I33" i="13"/>
  <c r="I32" i="13"/>
  <c r="H32" i="13"/>
  <c r="H33" i="13"/>
  <c r="H34" i="13"/>
  <c r="J278" i="8"/>
  <c r="J262" i="8"/>
  <c r="J269" i="8"/>
  <c r="J340" i="8"/>
  <c r="J318" i="8"/>
  <c r="J294" i="8"/>
  <c r="J286" i="8"/>
  <c r="J283" i="8"/>
  <c r="J260" i="8"/>
  <c r="J268" i="8"/>
  <c r="J332" i="8"/>
  <c r="J310" i="8"/>
  <c r="J267" i="8"/>
  <c r="J243" i="8"/>
  <c r="J271" i="8"/>
  <c r="J276" i="8"/>
  <c r="J299" i="8"/>
  <c r="J279" i="8"/>
  <c r="J302" i="8"/>
  <c r="J251" i="8"/>
  <c r="J259" i="8"/>
  <c r="J270" i="8"/>
  <c r="J275" i="8"/>
  <c r="J263" i="8"/>
  <c r="D273" i="8"/>
  <c r="D275" i="8"/>
  <c r="D237" i="8"/>
  <c r="D257" i="8"/>
  <c r="D292" i="8"/>
  <c r="D276" i="8"/>
  <c r="D247" i="8"/>
  <c r="D241" i="8"/>
  <c r="D249" i="8"/>
  <c r="D264" i="8"/>
  <c r="D284" i="8"/>
  <c r="D250" i="8"/>
  <c r="D266" i="8"/>
  <c r="D243" i="8"/>
  <c r="D246" i="8"/>
  <c r="D274" i="8"/>
  <c r="D258" i="8"/>
  <c r="D260" i="8"/>
  <c r="D278" i="8"/>
  <c r="D299" i="8"/>
  <c r="D267" i="8"/>
  <c r="D239" i="8"/>
  <c r="I32" i="16" l="1"/>
  <c r="I35" i="16" s="1"/>
  <c r="I37" i="16" s="1"/>
  <c r="H240" i="16" s="1"/>
  <c r="H236" i="16"/>
  <c r="Q27" i="14"/>
  <c r="Q28" i="14" s="1"/>
  <c r="P240" i="14" s="1"/>
  <c r="C244" i="13"/>
  <c r="C246" i="13" s="1"/>
  <c r="Q35" i="16"/>
  <c r="Q37" i="16" s="1"/>
  <c r="P240" i="16" s="1"/>
  <c r="P35" i="16"/>
  <c r="P37" i="16" s="1"/>
  <c r="O240" i="16" s="1"/>
  <c r="E35" i="16"/>
  <c r="E37" i="16" s="1"/>
  <c r="D240" i="16" s="1"/>
  <c r="D33" i="16"/>
  <c r="D34" i="16"/>
  <c r="D32" i="16"/>
  <c r="O35" i="16"/>
  <c r="O37" i="16" s="1"/>
  <c r="N240" i="16" s="1"/>
  <c r="R35" i="16"/>
  <c r="R37" i="16" s="1"/>
  <c r="Q240" i="16" s="1"/>
  <c r="F233" i="13"/>
  <c r="G35" i="13"/>
  <c r="G37" i="13" s="1"/>
  <c r="F235" i="13" s="1"/>
  <c r="F36" i="16"/>
  <c r="E239" i="16" s="1"/>
  <c r="N35" i="16"/>
  <c r="N37" i="16" s="1"/>
  <c r="M240" i="16" s="1"/>
  <c r="F238" i="16"/>
  <c r="C248" i="16"/>
  <c r="C249" i="16" s="1"/>
  <c r="C251" i="16" s="1"/>
  <c r="O238" i="16"/>
  <c r="M238" i="16"/>
  <c r="N238" i="16"/>
  <c r="P36" i="16"/>
  <c r="O239" i="16" s="1"/>
  <c r="J37" i="16"/>
  <c r="I240" i="16" s="1"/>
  <c r="J36" i="16"/>
  <c r="I239" i="16" s="1"/>
  <c r="D238" i="16"/>
  <c r="K33" i="16"/>
  <c r="K32" i="16"/>
  <c r="K34" i="16"/>
  <c r="G35" i="16"/>
  <c r="H32" i="16"/>
  <c r="H34" i="16"/>
  <c r="H33" i="16"/>
  <c r="L37" i="16"/>
  <c r="K240" i="16" s="1"/>
  <c r="L36" i="16"/>
  <c r="K239" i="16" s="1"/>
  <c r="M33" i="16"/>
  <c r="M34" i="16"/>
  <c r="M32" i="16"/>
  <c r="Q238" i="16"/>
  <c r="D46" i="13"/>
  <c r="E46" i="13" s="1"/>
  <c r="F46" i="13" s="1"/>
  <c r="G46" i="13" s="1"/>
  <c r="J35" i="17"/>
  <c r="J36" i="17" s="1"/>
  <c r="I237" i="17" s="1"/>
  <c r="I236" i="17"/>
  <c r="Q33" i="17"/>
  <c r="Q32" i="17"/>
  <c r="D242" i="14"/>
  <c r="D47" i="13"/>
  <c r="E47" i="13" s="1"/>
  <c r="F47" i="13" s="1"/>
  <c r="G47" i="13" s="1"/>
  <c r="H47" i="13" s="1"/>
  <c r="I47" i="13" s="1"/>
  <c r="D37" i="17"/>
  <c r="D38" i="17" s="1"/>
  <c r="J234" i="17"/>
  <c r="E35" i="14"/>
  <c r="E36" i="14" s="1"/>
  <c r="N234" i="17"/>
  <c r="G233" i="17"/>
  <c r="G35" i="17"/>
  <c r="O34" i="17"/>
  <c r="O32" i="17"/>
  <c r="O33" i="17"/>
  <c r="E236" i="17"/>
  <c r="F35" i="14"/>
  <c r="F36" i="14" s="1"/>
  <c r="E243" i="14" s="1"/>
  <c r="E242" i="14"/>
  <c r="H30" i="17"/>
  <c r="F35" i="17"/>
  <c r="F37" i="17" s="1"/>
  <c r="E238" i="17" s="1"/>
  <c r="Q233" i="17"/>
  <c r="R27" i="17"/>
  <c r="R28" i="17" s="1"/>
  <c r="R30" i="17" s="1"/>
  <c r="D35" i="15"/>
  <c r="D37" i="15" s="1"/>
  <c r="H33" i="14"/>
  <c r="H34" i="14"/>
  <c r="R27" i="14"/>
  <c r="R28" i="14" s="1"/>
  <c r="K37" i="14"/>
  <c r="J244" i="14" s="1"/>
  <c r="K36" i="14"/>
  <c r="D38" i="13"/>
  <c r="F33" i="15"/>
  <c r="F32" i="15"/>
  <c r="F34" i="15"/>
  <c r="L36" i="14"/>
  <c r="L38" i="14" s="1"/>
  <c r="M236" i="17"/>
  <c r="M37" i="14"/>
  <c r="L244" i="14" s="1"/>
  <c r="N35" i="17"/>
  <c r="N36" i="17" s="1"/>
  <c r="M237" i="17" s="1"/>
  <c r="G234" i="17"/>
  <c r="G38" i="14"/>
  <c r="I37" i="14"/>
  <c r="H244" i="14" s="1"/>
  <c r="F37" i="13"/>
  <c r="F38" i="13" s="1"/>
  <c r="J38" i="14"/>
  <c r="E35" i="13"/>
  <c r="H35" i="13"/>
  <c r="H36" i="13" s="1"/>
  <c r="I35" i="13"/>
  <c r="I37" i="13" s="1"/>
  <c r="H235" i="13" s="1"/>
  <c r="E234" i="13"/>
  <c r="D236" i="15"/>
  <c r="E236" i="15"/>
  <c r="H243" i="14"/>
  <c r="N36" i="14"/>
  <c r="M243" i="14" s="1"/>
  <c r="M35" i="17"/>
  <c r="M37" i="17" s="1"/>
  <c r="L238" i="17" s="1"/>
  <c r="P34" i="14"/>
  <c r="P33" i="14"/>
  <c r="P32" i="14"/>
  <c r="N242" i="14"/>
  <c r="O35" i="14"/>
  <c r="D233" i="13"/>
  <c r="C243" i="14"/>
  <c r="C244" i="14"/>
  <c r="C233" i="13"/>
  <c r="L236" i="17"/>
  <c r="E36" i="17"/>
  <c r="D237" i="17" s="1"/>
  <c r="F236" i="17"/>
  <c r="P34" i="17"/>
  <c r="P32" i="17"/>
  <c r="P33" i="17"/>
  <c r="K33" i="17"/>
  <c r="K34" i="17"/>
  <c r="K32" i="17"/>
  <c r="I33" i="17"/>
  <c r="I34" i="17"/>
  <c r="I32" i="17"/>
  <c r="C236" i="17"/>
  <c r="C238" i="15"/>
  <c r="L34" i="17"/>
  <c r="L32" i="17"/>
  <c r="L33" i="17"/>
  <c r="H233" i="13"/>
  <c r="G233" i="13"/>
  <c r="J292" i="8"/>
  <c r="J301" i="8"/>
  <c r="J265" i="8"/>
  <c r="J282" i="8"/>
  <c r="J281" i="8"/>
  <c r="J343" i="8"/>
  <c r="J321" i="8"/>
  <c r="J289" i="8"/>
  <c r="J327" i="8"/>
  <c r="J305" i="8"/>
  <c r="J291" i="8"/>
  <c r="J285" i="8"/>
  <c r="J273" i="8"/>
  <c r="J298" i="8"/>
  <c r="J330" i="8"/>
  <c r="J308" i="8"/>
  <c r="J284" i="8"/>
  <c r="J293" i="8"/>
  <c r="J297" i="8"/>
  <c r="J346" i="8"/>
  <c r="J324" i="8"/>
  <c r="J290" i="8"/>
  <c r="J338" i="8"/>
  <c r="J316" i="8"/>
  <c r="J300" i="8"/>
  <c r="D272" i="8"/>
  <c r="D263" i="8"/>
  <c r="D279" i="8"/>
  <c r="D288" i="8"/>
  <c r="D321" i="8"/>
  <c r="D343" i="8"/>
  <c r="D296" i="8"/>
  <c r="D268" i="8"/>
  <c r="D259" i="8"/>
  <c r="D328" i="8"/>
  <c r="D306" i="8"/>
  <c r="D300" i="8"/>
  <c r="D269" i="8"/>
  <c r="D265" i="8"/>
  <c r="D286" i="8"/>
  <c r="D298" i="8"/>
  <c r="D297" i="8"/>
  <c r="D282" i="8"/>
  <c r="D261" i="8"/>
  <c r="D289" i="8"/>
  <c r="D271" i="8"/>
  <c r="D295" i="8"/>
  <c r="D280" i="8"/>
  <c r="D336" i="8"/>
  <c r="D314" i="8"/>
  <c r="H238" i="16" l="1"/>
  <c r="I36" i="16"/>
  <c r="H239" i="16" s="1"/>
  <c r="D46" i="16"/>
  <c r="E46" i="16" s="1"/>
  <c r="F46" i="16" s="1"/>
  <c r="Q30" i="14"/>
  <c r="Q32" i="14" s="1"/>
  <c r="Q36" i="16"/>
  <c r="P239" i="16" s="1"/>
  <c r="E36" i="16"/>
  <c r="D239" i="16" s="1"/>
  <c r="C238" i="16"/>
  <c r="D35" i="16"/>
  <c r="D36" i="16" s="1"/>
  <c r="O36" i="16"/>
  <c r="N239" i="16" s="1"/>
  <c r="R36" i="16"/>
  <c r="Q239" i="16" s="1"/>
  <c r="D47" i="16"/>
  <c r="E47" i="16" s="1"/>
  <c r="F47" i="16" s="1"/>
  <c r="G47" i="16" s="1"/>
  <c r="H47" i="16" s="1"/>
  <c r="I47" i="16" s="1"/>
  <c r="N36" i="16"/>
  <c r="M239" i="16" s="1"/>
  <c r="H35" i="16"/>
  <c r="H37" i="16" s="1"/>
  <c r="J38" i="16"/>
  <c r="G36" i="13"/>
  <c r="G38" i="13" s="1"/>
  <c r="F38" i="16"/>
  <c r="P38" i="16"/>
  <c r="J238" i="16"/>
  <c r="M35" i="16"/>
  <c r="L238" i="16"/>
  <c r="G238" i="16"/>
  <c r="I38" i="16"/>
  <c r="G37" i="16"/>
  <c r="F240" i="16" s="1"/>
  <c r="G36" i="16"/>
  <c r="F239" i="16" s="1"/>
  <c r="L38" i="16"/>
  <c r="K35" i="16"/>
  <c r="J37" i="17"/>
  <c r="I238" i="17" s="1"/>
  <c r="Q35" i="17"/>
  <c r="Q36" i="17" s="1"/>
  <c r="P237" i="17" s="1"/>
  <c r="P236" i="17"/>
  <c r="D48" i="13"/>
  <c r="D49" i="13" s="1"/>
  <c r="D50" i="13" s="1"/>
  <c r="E37" i="14"/>
  <c r="D244" i="14" s="1"/>
  <c r="C245" i="17"/>
  <c r="C247" i="13"/>
  <c r="C248" i="13" s="1"/>
  <c r="O35" i="17"/>
  <c r="O36" i="17" s="1"/>
  <c r="N237" i="17" s="1"/>
  <c r="F37" i="14"/>
  <c r="E244" i="14" s="1"/>
  <c r="F36" i="17"/>
  <c r="E237" i="17" s="1"/>
  <c r="D36" i="15"/>
  <c r="D38" i="15" s="1"/>
  <c r="N236" i="17"/>
  <c r="K35" i="17"/>
  <c r="G242" i="14"/>
  <c r="H35" i="14"/>
  <c r="H37" i="14" s="1"/>
  <c r="G244" i="14" s="1"/>
  <c r="K38" i="14"/>
  <c r="R32" i="17"/>
  <c r="R33" i="17"/>
  <c r="R34" i="17"/>
  <c r="Q234" i="17"/>
  <c r="C246" i="17" s="1"/>
  <c r="R30" i="14"/>
  <c r="Q239" i="14"/>
  <c r="C251" i="14" s="1"/>
  <c r="H46" i="13"/>
  <c r="G48" i="13"/>
  <c r="K243" i="14"/>
  <c r="M38" i="14"/>
  <c r="C240" i="15"/>
  <c r="N37" i="17"/>
  <c r="M238" i="17" s="1"/>
  <c r="E238" i="15"/>
  <c r="H34" i="17"/>
  <c r="M36" i="17"/>
  <c r="M38" i="17" s="1"/>
  <c r="I38" i="14"/>
  <c r="E235" i="13"/>
  <c r="H37" i="13"/>
  <c r="G235" i="13" s="1"/>
  <c r="E33" i="15"/>
  <c r="E34" i="15"/>
  <c r="F35" i="15"/>
  <c r="F36" i="15" s="1"/>
  <c r="H32" i="17"/>
  <c r="H33" i="17"/>
  <c r="Q34" i="14"/>
  <c r="Q33" i="14"/>
  <c r="N38" i="14"/>
  <c r="E38" i="17"/>
  <c r="Q240" i="14"/>
  <c r="C252" i="14" s="1"/>
  <c r="O36" i="14"/>
  <c r="O37" i="14"/>
  <c r="N244" i="14" s="1"/>
  <c r="O242" i="14"/>
  <c r="P35" i="14"/>
  <c r="I36" i="13"/>
  <c r="H234" i="13" s="1"/>
  <c r="H236" i="17"/>
  <c r="D243" i="14"/>
  <c r="J243" i="14"/>
  <c r="I35" i="17"/>
  <c r="I36" i="17" s="1"/>
  <c r="H237" i="17" s="1"/>
  <c r="G37" i="17"/>
  <c r="F238" i="17" s="1"/>
  <c r="G36" i="17"/>
  <c r="J236" i="17"/>
  <c r="O236" i="17"/>
  <c r="P35" i="17"/>
  <c r="K236" i="17"/>
  <c r="L35" i="17"/>
  <c r="C238" i="17"/>
  <c r="C235" i="13"/>
  <c r="G234" i="13"/>
  <c r="E37" i="13"/>
  <c r="D235" i="13" s="1"/>
  <c r="E36" i="13"/>
  <c r="T132" i="8"/>
  <c r="T117" i="8"/>
  <c r="T267" i="8"/>
  <c r="T284" i="8"/>
  <c r="T230" i="8"/>
  <c r="T135" i="8"/>
  <c r="T195" i="8"/>
  <c r="T115" i="8"/>
  <c r="T163" i="8"/>
  <c r="T280" i="8"/>
  <c r="T262" i="8"/>
  <c r="T220" i="8"/>
  <c r="T255" i="8"/>
  <c r="T159" i="8"/>
  <c r="T223" i="8"/>
  <c r="T149" i="8"/>
  <c r="T170" i="8"/>
  <c r="T202" i="8"/>
  <c r="T188" i="8"/>
  <c r="T97" i="8"/>
  <c r="U97" i="8" s="1"/>
  <c r="V97" i="8" s="1"/>
  <c r="T146" i="8"/>
  <c r="T198" i="8"/>
  <c r="T259" i="8"/>
  <c r="T216" i="8"/>
  <c r="T273" i="8"/>
  <c r="T184" i="8"/>
  <c r="T118" i="8"/>
  <c r="T227" i="8"/>
  <c r="T248" i="8"/>
  <c r="T122" i="8"/>
  <c r="T234" i="8"/>
  <c r="T129" i="8"/>
  <c r="T191" i="8"/>
  <c r="T112" i="8"/>
  <c r="T266" i="8"/>
  <c r="T166" i="8"/>
  <c r="T252" i="8"/>
  <c r="T91" i="8"/>
  <c r="U91" i="8" s="1"/>
  <c r="V91" i="8" s="1"/>
  <c r="T177" i="8"/>
  <c r="T139" i="8"/>
  <c r="T254" i="8"/>
  <c r="T145" i="8"/>
  <c r="T205" i="8"/>
  <c r="T224" i="8"/>
  <c r="T183" i="8"/>
  <c r="T165" i="8"/>
  <c r="T236" i="8"/>
  <c r="T123" i="8"/>
  <c r="T231" i="8"/>
  <c r="T190" i="8"/>
  <c r="T131" i="8"/>
  <c r="T134" i="8"/>
  <c r="T260" i="8"/>
  <c r="T171" i="8"/>
  <c r="T140" i="8"/>
  <c r="T113" i="8"/>
  <c r="T127" i="8"/>
  <c r="T226" i="8"/>
  <c r="T235" i="8"/>
  <c r="T116" i="8"/>
  <c r="T240" i="8"/>
  <c r="T243" i="8"/>
  <c r="T265" i="8"/>
  <c r="T244" i="8"/>
  <c r="T241" i="8"/>
  <c r="T155" i="8"/>
  <c r="T179" i="8"/>
  <c r="T246" i="8"/>
  <c r="T196" i="8"/>
  <c r="T144" i="8"/>
  <c r="T187" i="8"/>
  <c r="T181" i="8"/>
  <c r="T136" i="8"/>
  <c r="T271" i="8"/>
  <c r="T193" i="8"/>
  <c r="T221" i="8"/>
  <c r="T229" i="8"/>
  <c r="T232" i="8"/>
  <c r="T250" i="8"/>
  <c r="T200" i="8"/>
  <c r="T272" i="8"/>
  <c r="T263" i="8"/>
  <c r="T160" i="8"/>
  <c r="T283" i="8"/>
  <c r="T214" i="8"/>
  <c r="T257" i="8"/>
  <c r="T239" i="8"/>
  <c r="T147" i="8"/>
  <c r="T281" i="8"/>
  <c r="T249" i="8"/>
  <c r="T251" i="8"/>
  <c r="T209" i="8"/>
  <c r="T137" i="8"/>
  <c r="T169" i="8"/>
  <c r="T172" i="8"/>
  <c r="T178" i="8"/>
  <c r="T217" i="8"/>
  <c r="T154" i="8"/>
  <c r="T213" i="8"/>
  <c r="T242" i="8"/>
  <c r="T228" i="8"/>
  <c r="T264" i="8"/>
  <c r="T275" i="8"/>
  <c r="T156" i="8"/>
  <c r="T128" i="8"/>
  <c r="T253" i="8"/>
  <c r="T185" i="8"/>
  <c r="T285" i="8"/>
  <c r="T151" i="8"/>
  <c r="T197" i="8"/>
  <c r="T119" i="8"/>
  <c r="T173" i="8"/>
  <c r="T237" i="8"/>
  <c r="T120" i="8"/>
  <c r="T206" i="8"/>
  <c r="T142" i="8"/>
  <c r="T168" i="8"/>
  <c r="T211" i="8"/>
  <c r="T121" i="8"/>
  <c r="T157" i="8"/>
  <c r="T167" i="8"/>
  <c r="T124" i="8"/>
  <c r="T114" i="8"/>
  <c r="T269" i="8"/>
  <c r="T238" i="8"/>
  <c r="T204" i="8"/>
  <c r="T148" i="8"/>
  <c r="T126" i="8"/>
  <c r="T268" i="8"/>
  <c r="T189" i="8"/>
  <c r="T201" i="8"/>
  <c r="T215" i="8"/>
  <c r="T258" i="8"/>
  <c r="T176" i="8"/>
  <c r="T247" i="8"/>
  <c r="T270" i="8"/>
  <c r="T130" i="8"/>
  <c r="T210" i="8"/>
  <c r="T203" i="8"/>
  <c r="T199" i="8"/>
  <c r="T180" i="8"/>
  <c r="T192" i="8"/>
  <c r="T218" i="8"/>
  <c r="T245" i="8"/>
  <c r="T261" i="8"/>
  <c r="T219" i="8"/>
  <c r="T274" i="8"/>
  <c r="T161" i="8"/>
  <c r="T286" i="8"/>
  <c r="T153" i="8"/>
  <c r="T279" i="8"/>
  <c r="T133" i="8"/>
  <c r="T162" i="8"/>
  <c r="T182" i="8"/>
  <c r="T276" i="8"/>
  <c r="T233" i="8"/>
  <c r="T278" i="8"/>
  <c r="T152" i="8"/>
  <c r="T138" i="8"/>
  <c r="T150" i="8"/>
  <c r="T141" i="8"/>
  <c r="T256" i="8"/>
  <c r="T212" i="8"/>
  <c r="T175" i="8"/>
  <c r="T186" i="8"/>
  <c r="T143" i="8"/>
  <c r="T282" i="8"/>
  <c r="T158" i="8"/>
  <c r="T207" i="8"/>
  <c r="T222" i="8"/>
  <c r="T208" i="8"/>
  <c r="T225" i="8"/>
  <c r="T277" i="8"/>
  <c r="T174" i="8"/>
  <c r="T164" i="8"/>
  <c r="T194" i="8"/>
  <c r="J344" i="8"/>
  <c r="J322" i="8"/>
  <c r="J319" i="8"/>
  <c r="J341" i="8"/>
  <c r="J342" i="8"/>
  <c r="J320" i="8"/>
  <c r="J326" i="8"/>
  <c r="J304" i="8"/>
  <c r="J337" i="8"/>
  <c r="J315" i="8"/>
  <c r="J295" i="8"/>
  <c r="J311" i="8"/>
  <c r="J333" i="8"/>
  <c r="J287" i="8"/>
  <c r="J334" i="8"/>
  <c r="J312" i="8"/>
  <c r="J328" i="8"/>
  <c r="J306" i="8"/>
  <c r="J329" i="8"/>
  <c r="J307" i="8"/>
  <c r="J345" i="8"/>
  <c r="J323" i="8"/>
  <c r="J335" i="8"/>
  <c r="J313" i="8"/>
  <c r="J303" i="8"/>
  <c r="J325" i="8"/>
  <c r="J336" i="8"/>
  <c r="J314" i="8"/>
  <c r="D294" i="8"/>
  <c r="D287" i="8"/>
  <c r="D333" i="8"/>
  <c r="D311" i="8"/>
  <c r="D340" i="8"/>
  <c r="D318" i="8"/>
  <c r="D285" i="8"/>
  <c r="D304" i="8"/>
  <c r="D326" i="8"/>
  <c r="D332" i="8"/>
  <c r="D310" i="8"/>
  <c r="D342" i="8"/>
  <c r="D320" i="8"/>
  <c r="D283" i="8"/>
  <c r="D308" i="8"/>
  <c r="D330" i="8"/>
  <c r="D281" i="8"/>
  <c r="D293" i="8"/>
  <c r="D319" i="8"/>
  <c r="D341" i="8"/>
  <c r="D291" i="8"/>
  <c r="D344" i="8"/>
  <c r="D322" i="8"/>
  <c r="D302" i="8"/>
  <c r="D317" i="8"/>
  <c r="D339" i="8"/>
  <c r="D290" i="8"/>
  <c r="D301" i="8"/>
  <c r="D37" i="16" l="1"/>
  <c r="C240" i="16" s="1"/>
  <c r="E38" i="16"/>
  <c r="O38" i="16"/>
  <c r="Q38" i="16"/>
  <c r="R38" i="16"/>
  <c r="H36" i="16"/>
  <c r="G239" i="16" s="1"/>
  <c r="N38" i="16"/>
  <c r="C239" i="16"/>
  <c r="D38" i="16"/>
  <c r="F234" i="13"/>
  <c r="D48" i="16"/>
  <c r="D49" i="16" s="1"/>
  <c r="D50" i="16" s="1"/>
  <c r="E48" i="16"/>
  <c r="E49" i="16" s="1"/>
  <c r="E50" i="16" s="1"/>
  <c r="C252" i="16"/>
  <c r="C253" i="16" s="1"/>
  <c r="G46" i="16"/>
  <c r="F48" i="16"/>
  <c r="F49" i="16" s="1"/>
  <c r="F50" i="16" s="1"/>
  <c r="K36" i="16"/>
  <c r="J239" i="16" s="1"/>
  <c r="K37" i="16"/>
  <c r="J240" i="16" s="1"/>
  <c r="M37" i="16"/>
  <c r="L240" i="16" s="1"/>
  <c r="M36" i="16"/>
  <c r="L239" i="16" s="1"/>
  <c r="G38" i="16"/>
  <c r="G240" i="16"/>
  <c r="J38" i="17"/>
  <c r="D46" i="17"/>
  <c r="E46" i="17" s="1"/>
  <c r="Q37" i="17"/>
  <c r="P238" i="17" s="1"/>
  <c r="C247" i="17"/>
  <c r="C249" i="17" s="1"/>
  <c r="E38" i="14"/>
  <c r="D47" i="17"/>
  <c r="E47" i="17" s="1"/>
  <c r="F47" i="17" s="1"/>
  <c r="G47" i="17" s="1"/>
  <c r="H47" i="17" s="1"/>
  <c r="I47" i="17" s="1"/>
  <c r="O37" i="17"/>
  <c r="N238" i="17" s="1"/>
  <c r="F38" i="14"/>
  <c r="I46" i="13"/>
  <c r="I48" i="13" s="1"/>
  <c r="I49" i="13" s="1"/>
  <c r="C250" i="13"/>
  <c r="F38" i="17"/>
  <c r="C253" i="14"/>
  <c r="C255" i="14" s="1"/>
  <c r="H36" i="14"/>
  <c r="G243" i="14" s="1"/>
  <c r="C239" i="15"/>
  <c r="R34" i="14"/>
  <c r="R33" i="14"/>
  <c r="R32" i="14"/>
  <c r="N38" i="17"/>
  <c r="E48" i="13"/>
  <c r="C234" i="13"/>
  <c r="L237" i="17"/>
  <c r="G236" i="17"/>
  <c r="H35" i="17"/>
  <c r="D234" i="13"/>
  <c r="E38" i="13"/>
  <c r="D238" i="15"/>
  <c r="E35" i="15"/>
  <c r="F37" i="15"/>
  <c r="E240" i="15" s="1"/>
  <c r="Q35" i="14"/>
  <c r="Q36" i="14" s="1"/>
  <c r="P243" i="14" s="1"/>
  <c r="P242" i="14"/>
  <c r="I38" i="13"/>
  <c r="N243" i="14"/>
  <c r="O38" i="14"/>
  <c r="P36" i="14"/>
  <c r="P37" i="14"/>
  <c r="O244" i="14" s="1"/>
  <c r="I37" i="17"/>
  <c r="H238" i="17" s="1"/>
  <c r="F237" i="17"/>
  <c r="G38" i="17"/>
  <c r="P36" i="17"/>
  <c r="P37" i="17"/>
  <c r="O238" i="17" s="1"/>
  <c r="K36" i="17"/>
  <c r="K37" i="17"/>
  <c r="J238" i="17" s="1"/>
  <c r="R35" i="17"/>
  <c r="C237" i="17"/>
  <c r="L36" i="17"/>
  <c r="L37" i="17"/>
  <c r="K238" i="17" s="1"/>
  <c r="Q236" i="17"/>
  <c r="H38" i="13"/>
  <c r="E239" i="15"/>
  <c r="T301" i="8"/>
  <c r="T295" i="8"/>
  <c r="T300" i="8"/>
  <c r="T290" i="8"/>
  <c r="T296" i="8"/>
  <c r="T294" i="8"/>
  <c r="T292" i="8"/>
  <c r="T293" i="8"/>
  <c r="T304" i="8"/>
  <c r="T308" i="8"/>
  <c r="T305" i="8"/>
  <c r="T299" i="8"/>
  <c r="T307" i="8"/>
  <c r="T297" i="8"/>
  <c r="T291" i="8"/>
  <c r="T287" i="8"/>
  <c r="T303" i="8"/>
  <c r="T306" i="8"/>
  <c r="T298" i="8"/>
  <c r="T288" i="8"/>
  <c r="T289" i="8"/>
  <c r="T302" i="8"/>
  <c r="J339" i="8"/>
  <c r="J317" i="8"/>
  <c r="J331" i="8"/>
  <c r="J309" i="8"/>
  <c r="T342" i="8" s="1"/>
  <c r="D309" i="8"/>
  <c r="D331" i="8"/>
  <c r="D305" i="8"/>
  <c r="D327" i="8"/>
  <c r="D316" i="8"/>
  <c r="D338" i="8"/>
  <c r="D315" i="8"/>
  <c r="D337" i="8"/>
  <c r="D313" i="8"/>
  <c r="D335" i="8"/>
  <c r="D346" i="8"/>
  <c r="S346" i="8" s="1"/>
  <c r="D324" i="8"/>
  <c r="D307" i="8"/>
  <c r="D329" i="8"/>
  <c r="D323" i="8"/>
  <c r="D345" i="8"/>
  <c r="D303" i="8"/>
  <c r="D325" i="8"/>
  <c r="D334" i="8"/>
  <c r="D312" i="8"/>
  <c r="H38" i="16" l="1"/>
  <c r="K38" i="16"/>
  <c r="C255" i="16"/>
  <c r="C254" i="16"/>
  <c r="H46" i="16"/>
  <c r="G48" i="16"/>
  <c r="G49" i="16" s="1"/>
  <c r="G50" i="16" s="1"/>
  <c r="M38" i="16"/>
  <c r="S41" i="16" s="1"/>
  <c r="D47" i="14"/>
  <c r="E47" i="14" s="1"/>
  <c r="T346" i="8"/>
  <c r="U346" i="8" s="1"/>
  <c r="V346" i="8" s="1"/>
  <c r="Q38" i="17"/>
  <c r="O38" i="17"/>
  <c r="K41" i="13"/>
  <c r="C249" i="13"/>
  <c r="C251" i="13" s="1"/>
  <c r="D46" i="14"/>
  <c r="E46" i="14" s="1"/>
  <c r="F46" i="14" s="1"/>
  <c r="G46" i="14" s="1"/>
  <c r="H46" i="14" s="1"/>
  <c r="I50" i="13"/>
  <c r="H38" i="14"/>
  <c r="E48" i="17"/>
  <c r="E49" i="17" s="1"/>
  <c r="E50" i="17" s="1"/>
  <c r="R36" i="17"/>
  <c r="Q237" i="17" s="1"/>
  <c r="R37" i="17"/>
  <c r="F46" i="17"/>
  <c r="G46" i="17" s="1"/>
  <c r="H46" i="17" s="1"/>
  <c r="I46" i="17" s="1"/>
  <c r="I48" i="17" s="1"/>
  <c r="H36" i="17"/>
  <c r="G237" i="17" s="1"/>
  <c r="H37" i="17"/>
  <c r="D48" i="17"/>
  <c r="D49" i="17" s="1"/>
  <c r="D50" i="17" s="1"/>
  <c r="E49" i="13"/>
  <c r="E50" i="13" s="1"/>
  <c r="F48" i="13"/>
  <c r="F49" i="13" s="1"/>
  <c r="F50" i="13" s="1"/>
  <c r="C250" i="17"/>
  <c r="C251" i="17" s="1"/>
  <c r="F38" i="15"/>
  <c r="I38" i="17"/>
  <c r="Q37" i="14"/>
  <c r="P244" i="14" s="1"/>
  <c r="E36" i="15"/>
  <c r="D239" i="15" s="1"/>
  <c r="E37" i="15"/>
  <c r="D240" i="15" s="1"/>
  <c r="R35" i="14"/>
  <c r="Q242" i="14"/>
  <c r="O243" i="14"/>
  <c r="P38" i="14"/>
  <c r="J237" i="17"/>
  <c r="K38" i="17"/>
  <c r="O237" i="17"/>
  <c r="P38" i="17"/>
  <c r="K237" i="17"/>
  <c r="L38" i="17"/>
  <c r="T316" i="8"/>
  <c r="T309" i="8"/>
  <c r="T331" i="8"/>
  <c r="T322" i="8"/>
  <c r="T319" i="8"/>
  <c r="T321" i="8"/>
  <c r="T311" i="8"/>
  <c r="T330" i="8"/>
  <c r="T318" i="8"/>
  <c r="T314" i="8"/>
  <c r="T325" i="8"/>
  <c r="S202" i="8"/>
  <c r="U202" i="8" s="1"/>
  <c r="V202" i="8" s="1"/>
  <c r="S269" i="8"/>
  <c r="U269" i="8" s="1"/>
  <c r="V269" i="8" s="1"/>
  <c r="S122" i="8"/>
  <c r="U122" i="8" s="1"/>
  <c r="V122" i="8" s="1"/>
  <c r="S198" i="8"/>
  <c r="U198" i="8" s="1"/>
  <c r="V198" i="8" s="1"/>
  <c r="S89" i="8"/>
  <c r="U89" i="8" s="1"/>
  <c r="V89" i="8" s="1"/>
  <c r="G61" i="15" s="1"/>
  <c r="S188" i="8"/>
  <c r="U188" i="8" s="1"/>
  <c r="V188" i="8" s="1"/>
  <c r="S84" i="8"/>
  <c r="U84" i="8" s="1"/>
  <c r="V84" i="8" s="1"/>
  <c r="S140" i="8"/>
  <c r="U140" i="8" s="1"/>
  <c r="V140" i="8" s="1"/>
  <c r="S166" i="8"/>
  <c r="U166" i="8" s="1"/>
  <c r="V166" i="8" s="1"/>
  <c r="S115" i="8"/>
  <c r="U115" i="8" s="1"/>
  <c r="V115" i="8" s="1"/>
  <c r="S105" i="8"/>
  <c r="U105" i="8" s="1"/>
  <c r="V105" i="8" s="1"/>
  <c r="S330" i="8"/>
  <c r="S230" i="8"/>
  <c r="U230" i="8" s="1"/>
  <c r="V230" i="8" s="1"/>
  <c r="S305" i="8"/>
  <c r="U305" i="8" s="1"/>
  <c r="V305" i="8" s="1"/>
  <c r="S129" i="8"/>
  <c r="U129" i="8" s="1"/>
  <c r="V129" i="8" s="1"/>
  <c r="S237" i="8"/>
  <c r="U237" i="8" s="1"/>
  <c r="V237" i="8" s="1"/>
  <c r="S118" i="8"/>
  <c r="U118" i="8" s="1"/>
  <c r="V118" i="8" s="1"/>
  <c r="S135" i="8"/>
  <c r="U135" i="8" s="1"/>
  <c r="V135" i="8" s="1"/>
  <c r="S132" i="8"/>
  <c r="U132" i="8" s="1"/>
  <c r="V132" i="8" s="1"/>
  <c r="S146" i="8"/>
  <c r="U146" i="8" s="1"/>
  <c r="V146" i="8" s="1"/>
  <c r="S184" i="8"/>
  <c r="U184" i="8" s="1"/>
  <c r="V184" i="8" s="1"/>
  <c r="S125" i="8"/>
  <c r="U125" i="8" s="1"/>
  <c r="V125" i="8" s="1"/>
  <c r="S205" i="8"/>
  <c r="U205" i="8" s="1"/>
  <c r="V205" i="8" s="1"/>
  <c r="S301" i="8"/>
  <c r="U301" i="8" s="1"/>
  <c r="V301" i="8" s="1"/>
  <c r="S159" i="8"/>
  <c r="U159" i="8" s="1"/>
  <c r="V159" i="8" s="1"/>
  <c r="S216" i="8"/>
  <c r="U216" i="8" s="1"/>
  <c r="V216" i="8" s="1"/>
  <c r="S142" i="8"/>
  <c r="U142" i="8" s="1"/>
  <c r="V142" i="8" s="1"/>
  <c r="S87" i="8"/>
  <c r="U87" i="8" s="1"/>
  <c r="V87" i="8" s="1"/>
  <c r="S152" i="8"/>
  <c r="U152" i="8" s="1"/>
  <c r="V152" i="8" s="1"/>
  <c r="S170" i="8"/>
  <c r="U170" i="8" s="1"/>
  <c r="V170" i="8" s="1"/>
  <c r="S337" i="8"/>
  <c r="S333" i="8"/>
  <c r="S173" i="8"/>
  <c r="U173" i="8" s="1"/>
  <c r="V173" i="8" s="1"/>
  <c r="S156" i="8"/>
  <c r="U156" i="8" s="1"/>
  <c r="V156" i="8" s="1"/>
  <c r="S94" i="8"/>
  <c r="U94" i="8" s="1"/>
  <c r="V94" i="8" s="1"/>
  <c r="S88" i="8"/>
  <c r="U88" i="8" s="1"/>
  <c r="V88" i="8" s="1"/>
  <c r="S168" i="8"/>
  <c r="U168" i="8" s="1"/>
  <c r="V168" i="8" s="1"/>
  <c r="S313" i="8"/>
  <c r="S162" i="8"/>
  <c r="U162" i="8" s="1"/>
  <c r="V162" i="8" s="1"/>
  <c r="S329" i="8"/>
  <c r="S217" i="8"/>
  <c r="U217" i="8" s="1"/>
  <c r="V217" i="8" s="1"/>
  <c r="S133" i="8"/>
  <c r="U133" i="8" s="1"/>
  <c r="V133" i="8" s="1"/>
  <c r="I61" i="15" s="1"/>
  <c r="S231" i="8"/>
  <c r="U231" i="8" s="1"/>
  <c r="V231" i="8" s="1"/>
  <c r="S147" i="8"/>
  <c r="U147" i="8" s="1"/>
  <c r="V147" i="8" s="1"/>
  <c r="S161" i="8"/>
  <c r="U161" i="8" s="1"/>
  <c r="V161" i="8" s="1"/>
  <c r="S247" i="8"/>
  <c r="U247" i="8" s="1"/>
  <c r="V247" i="8" s="1"/>
  <c r="S107" i="8"/>
  <c r="U107" i="8" s="1"/>
  <c r="V107" i="8" s="1"/>
  <c r="S112" i="8"/>
  <c r="U112" i="8" s="1"/>
  <c r="V112" i="8" s="1"/>
  <c r="S143" i="8"/>
  <c r="U143" i="8" s="1"/>
  <c r="V143" i="8" s="1"/>
  <c r="S196" i="8"/>
  <c r="U196" i="8" s="1"/>
  <c r="V196" i="8" s="1"/>
  <c r="S321" i="8"/>
  <c r="S187" i="8"/>
  <c r="U187" i="8" s="1"/>
  <c r="V187" i="8" s="1"/>
  <c r="S300" i="8"/>
  <c r="U300" i="8" s="1"/>
  <c r="V300" i="8" s="1"/>
  <c r="S343" i="8"/>
  <c r="S226" i="8"/>
  <c r="U226" i="8" s="1"/>
  <c r="V226" i="8" s="1"/>
  <c r="S264" i="8"/>
  <c r="U264" i="8" s="1"/>
  <c r="V264" i="8" s="1"/>
  <c r="S340" i="8"/>
  <c r="S235" i="8"/>
  <c r="U235" i="8" s="1"/>
  <c r="V235" i="8" s="1"/>
  <c r="S260" i="8"/>
  <c r="U260" i="8" s="1"/>
  <c r="V260" i="8" s="1"/>
  <c r="S317" i="8"/>
  <c r="S262" i="8"/>
  <c r="U262" i="8" s="1"/>
  <c r="V262" i="8" s="1"/>
  <c r="S203" i="8"/>
  <c r="U203" i="8" s="1"/>
  <c r="V203" i="8" s="1"/>
  <c r="S206" i="8"/>
  <c r="U206" i="8" s="1"/>
  <c r="V206" i="8" s="1"/>
  <c r="S117" i="8"/>
  <c r="U117" i="8" s="1"/>
  <c r="V117" i="8" s="1"/>
  <c r="S151" i="8"/>
  <c r="U151" i="8" s="1"/>
  <c r="V151" i="8" s="1"/>
  <c r="S227" i="8"/>
  <c r="U227" i="8" s="1"/>
  <c r="V227" i="8" s="1"/>
  <c r="S179" i="8"/>
  <c r="U179" i="8" s="1"/>
  <c r="V179" i="8" s="1"/>
  <c r="S280" i="8"/>
  <c r="U280" i="8" s="1"/>
  <c r="V280" i="8" s="1"/>
  <c r="S275" i="8"/>
  <c r="U275" i="8" s="1"/>
  <c r="V275" i="8" s="1"/>
  <c r="S209" i="8"/>
  <c r="U209" i="8" s="1"/>
  <c r="V209" i="8" s="1"/>
  <c r="S220" i="8"/>
  <c r="U220" i="8" s="1"/>
  <c r="V220" i="8" s="1"/>
  <c r="S153" i="8"/>
  <c r="U153" i="8" s="1"/>
  <c r="V153" i="8" s="1"/>
  <c r="S308" i="8"/>
  <c r="U308" i="8" s="1"/>
  <c r="V308" i="8" s="1"/>
  <c r="S120" i="8"/>
  <c r="U120" i="8" s="1"/>
  <c r="V120" i="8" s="1"/>
  <c r="S139" i="8"/>
  <c r="U139" i="8" s="1"/>
  <c r="V139" i="8" s="1"/>
  <c r="S111" i="8"/>
  <c r="U111" i="8" s="1"/>
  <c r="V111" i="8" s="1"/>
  <c r="H61" i="15" s="1"/>
  <c r="S341" i="8"/>
  <c r="S306" i="8"/>
  <c r="U306" i="8" s="1"/>
  <c r="V306" i="8" s="1"/>
  <c r="S295" i="8"/>
  <c r="U295" i="8" s="1"/>
  <c r="V295" i="8" s="1"/>
  <c r="S240" i="8"/>
  <c r="U240" i="8" s="1"/>
  <c r="V240" i="8" s="1"/>
  <c r="S302" i="8"/>
  <c r="U302" i="8" s="1"/>
  <c r="V302" i="8" s="1"/>
  <c r="S157" i="8"/>
  <c r="U157" i="8" s="1"/>
  <c r="V157" i="8" s="1"/>
  <c r="S109" i="8"/>
  <c r="U109" i="8" s="1"/>
  <c r="V109" i="8" s="1"/>
  <c r="S284" i="8"/>
  <c r="U284" i="8" s="1"/>
  <c r="V284" i="8" s="1"/>
  <c r="S276" i="8"/>
  <c r="U276" i="8" s="1"/>
  <c r="V276" i="8" s="1"/>
  <c r="S119" i="8"/>
  <c r="U119" i="8" s="1"/>
  <c r="V119" i="8" s="1"/>
  <c r="S167" i="8"/>
  <c r="U167" i="8" s="1"/>
  <c r="V167" i="8" s="1"/>
  <c r="S136" i="8"/>
  <c r="U136" i="8" s="1"/>
  <c r="V136" i="8" s="1"/>
  <c r="S197" i="8"/>
  <c r="U197" i="8" s="1"/>
  <c r="V197" i="8" s="1"/>
  <c r="S325" i="8"/>
  <c r="U325" i="8" s="1"/>
  <c r="V325" i="8" s="1"/>
  <c r="S252" i="8"/>
  <c r="U252" i="8" s="1"/>
  <c r="V252" i="8" s="1"/>
  <c r="S160" i="8"/>
  <c r="U160" i="8" s="1"/>
  <c r="V160" i="8" s="1"/>
  <c r="S292" i="8"/>
  <c r="U292" i="8" s="1"/>
  <c r="V292" i="8" s="1"/>
  <c r="S131" i="8"/>
  <c r="U131" i="8" s="1"/>
  <c r="V131" i="8" s="1"/>
  <c r="S344" i="8"/>
  <c r="S169" i="8"/>
  <c r="U169" i="8" s="1"/>
  <c r="V169" i="8" s="1"/>
  <c r="S291" i="8"/>
  <c r="U291" i="8" s="1"/>
  <c r="V291" i="8" s="1"/>
  <c r="S279" i="8"/>
  <c r="U279" i="8" s="1"/>
  <c r="V279" i="8" s="1"/>
  <c r="S199" i="8"/>
  <c r="U199" i="8" s="1"/>
  <c r="V199" i="8" s="1"/>
  <c r="L61" i="15" s="1"/>
  <c r="S225" i="8"/>
  <c r="U225" i="8" s="1"/>
  <c r="V225" i="8" s="1"/>
  <c r="S239" i="8"/>
  <c r="U239" i="8" s="1"/>
  <c r="V239" i="8" s="1"/>
  <c r="S137" i="8"/>
  <c r="U137" i="8" s="1"/>
  <c r="V137" i="8" s="1"/>
  <c r="S310" i="8"/>
  <c r="S219" i="8"/>
  <c r="U219" i="8" s="1"/>
  <c r="V219" i="8" s="1"/>
  <c r="S268" i="8"/>
  <c r="U268" i="8" s="1"/>
  <c r="V268" i="8" s="1"/>
  <c r="S114" i="8"/>
  <c r="U114" i="8" s="1"/>
  <c r="V114" i="8" s="1"/>
  <c r="S307" i="8"/>
  <c r="U307" i="8" s="1"/>
  <c r="V307" i="8" s="1"/>
  <c r="S148" i="8"/>
  <c r="U148" i="8" s="1"/>
  <c r="V148" i="8" s="1"/>
  <c r="S214" i="8"/>
  <c r="U214" i="8" s="1"/>
  <c r="V214" i="8" s="1"/>
  <c r="S245" i="8"/>
  <c r="U245" i="8" s="1"/>
  <c r="V245" i="8" s="1"/>
  <c r="S178" i="8"/>
  <c r="U178" i="8" s="1"/>
  <c r="V178" i="8" s="1"/>
  <c r="S259" i="8"/>
  <c r="U259" i="8" s="1"/>
  <c r="V259" i="8" s="1"/>
  <c r="S212" i="8"/>
  <c r="U212" i="8" s="1"/>
  <c r="V212" i="8" s="1"/>
  <c r="S312" i="8"/>
  <c r="S110" i="8"/>
  <c r="U110" i="8" s="1"/>
  <c r="V110" i="8" s="1"/>
  <c r="S296" i="8"/>
  <c r="U296" i="8" s="1"/>
  <c r="V296" i="8" s="1"/>
  <c r="S145" i="8"/>
  <c r="U145" i="8" s="1"/>
  <c r="V145" i="8" s="1"/>
  <c r="S253" i="8"/>
  <c r="U253" i="8" s="1"/>
  <c r="V253" i="8" s="1"/>
  <c r="S248" i="8"/>
  <c r="U248" i="8" s="1"/>
  <c r="V248" i="8" s="1"/>
  <c r="S294" i="8"/>
  <c r="U294" i="8" s="1"/>
  <c r="V294" i="8" s="1"/>
  <c r="S271" i="8"/>
  <c r="U271" i="8" s="1"/>
  <c r="V271" i="8" s="1"/>
  <c r="S331" i="8"/>
  <c r="S180" i="8"/>
  <c r="U180" i="8" s="1"/>
  <c r="V180" i="8" s="1"/>
  <c r="S274" i="8"/>
  <c r="U274" i="8" s="1"/>
  <c r="V274" i="8" s="1"/>
  <c r="S229" i="8"/>
  <c r="U229" i="8" s="1"/>
  <c r="V229" i="8" s="1"/>
  <c r="S155" i="8"/>
  <c r="U155" i="8" s="1"/>
  <c r="V155" i="8" s="1"/>
  <c r="J61" i="15" s="1"/>
  <c r="S339" i="8"/>
  <c r="S176" i="8"/>
  <c r="U176" i="8" s="1"/>
  <c r="V176" i="8" s="1"/>
  <c r="S182" i="8"/>
  <c r="U182" i="8" s="1"/>
  <c r="V182" i="8" s="1"/>
  <c r="S316" i="8"/>
  <c r="U316" i="8" s="1"/>
  <c r="V316" i="8" s="1"/>
  <c r="S126" i="8"/>
  <c r="U126" i="8" s="1"/>
  <c r="V126" i="8" s="1"/>
  <c r="S215" i="8"/>
  <c r="U215" i="8" s="1"/>
  <c r="V215" i="8" s="1"/>
  <c r="S244" i="8"/>
  <c r="U244" i="8" s="1"/>
  <c r="V244" i="8" s="1"/>
  <c r="S254" i="8"/>
  <c r="U254" i="8" s="1"/>
  <c r="V254" i="8" s="1"/>
  <c r="S324" i="8"/>
  <c r="S108" i="8"/>
  <c r="U108" i="8" s="1"/>
  <c r="V108" i="8" s="1"/>
  <c r="S192" i="8"/>
  <c r="U192" i="8" s="1"/>
  <c r="V192" i="8" s="1"/>
  <c r="S287" i="8"/>
  <c r="U287" i="8" s="1"/>
  <c r="V287" i="8" s="1"/>
  <c r="P61" i="15" s="1"/>
  <c r="S257" i="8"/>
  <c r="U257" i="8" s="1"/>
  <c r="V257" i="8" s="1"/>
  <c r="S256" i="8"/>
  <c r="U256" i="8" s="1"/>
  <c r="V256" i="8" s="1"/>
  <c r="S207" i="8"/>
  <c r="U207" i="8" s="1"/>
  <c r="V207" i="8" s="1"/>
  <c r="S165" i="8"/>
  <c r="U165" i="8" s="1"/>
  <c r="V165" i="8" s="1"/>
  <c r="S210" i="8"/>
  <c r="U210" i="8" s="1"/>
  <c r="V210" i="8" s="1"/>
  <c r="S189" i="8"/>
  <c r="U189" i="8" s="1"/>
  <c r="V189" i="8" s="1"/>
  <c r="S186" i="8"/>
  <c r="U186" i="8" s="1"/>
  <c r="V186" i="8" s="1"/>
  <c r="S223" i="8"/>
  <c r="U223" i="8" s="1"/>
  <c r="V223" i="8" s="1"/>
  <c r="S211" i="8"/>
  <c r="U211" i="8" s="1"/>
  <c r="V211" i="8" s="1"/>
  <c r="S289" i="8"/>
  <c r="U289" i="8" s="1"/>
  <c r="V289" i="8" s="1"/>
  <c r="S228" i="8"/>
  <c r="U228" i="8" s="1"/>
  <c r="V228" i="8" s="1"/>
  <c r="S164" i="8"/>
  <c r="U164" i="8" s="1"/>
  <c r="V164" i="8" s="1"/>
  <c r="S265" i="8"/>
  <c r="U265" i="8" s="1"/>
  <c r="V265" i="8" s="1"/>
  <c r="O61" i="15" s="1"/>
  <c r="S185" i="8"/>
  <c r="U185" i="8" s="1"/>
  <c r="V185" i="8" s="1"/>
  <c r="S258" i="8"/>
  <c r="U258" i="8" s="1"/>
  <c r="V258" i="8" s="1"/>
  <c r="S246" i="8"/>
  <c r="U246" i="8" s="1"/>
  <c r="V246" i="8" s="1"/>
  <c r="S124" i="8"/>
  <c r="U124" i="8" s="1"/>
  <c r="V124" i="8" s="1"/>
  <c r="S273" i="8"/>
  <c r="U273" i="8" s="1"/>
  <c r="V273" i="8" s="1"/>
  <c r="S204" i="8"/>
  <c r="U204" i="8" s="1"/>
  <c r="V204" i="8" s="1"/>
  <c r="S334" i="8"/>
  <c r="S297" i="8"/>
  <c r="U297" i="8" s="1"/>
  <c r="V297" i="8" s="1"/>
  <c r="S304" i="8"/>
  <c r="U304" i="8" s="1"/>
  <c r="V304" i="8" s="1"/>
  <c r="S309" i="8"/>
  <c r="U309" i="8" s="1"/>
  <c r="V309" i="8" s="1"/>
  <c r="Q61" i="15" s="1"/>
  <c r="S238" i="8"/>
  <c r="U238" i="8" s="1"/>
  <c r="V238" i="8" s="1"/>
  <c r="S318" i="8"/>
  <c r="S175" i="8"/>
  <c r="U175" i="8" s="1"/>
  <c r="V175" i="8" s="1"/>
  <c r="S283" i="8"/>
  <c r="U283" i="8" s="1"/>
  <c r="V283" i="8" s="1"/>
  <c r="S278" i="8"/>
  <c r="U278" i="8" s="1"/>
  <c r="V278" i="8" s="1"/>
  <c r="S200" i="8"/>
  <c r="U200" i="8" s="1"/>
  <c r="V200" i="8" s="1"/>
  <c r="S336" i="8"/>
  <c r="S194" i="8"/>
  <c r="U194" i="8" s="1"/>
  <c r="V194" i="8" s="1"/>
  <c r="S335" i="8"/>
  <c r="S201" i="8"/>
  <c r="U201" i="8" s="1"/>
  <c r="V201" i="8" s="1"/>
  <c r="S224" i="8"/>
  <c r="U224" i="8" s="1"/>
  <c r="V224" i="8" s="1"/>
  <c r="S113" i="8"/>
  <c r="U113" i="8" s="1"/>
  <c r="V113" i="8" s="1"/>
  <c r="S138" i="8"/>
  <c r="U138" i="8" s="1"/>
  <c r="V138" i="8" s="1"/>
  <c r="S322" i="8"/>
  <c r="S128" i="8"/>
  <c r="U128" i="8" s="1"/>
  <c r="V128" i="8" s="1"/>
  <c r="S183" i="8"/>
  <c r="U183" i="8" s="1"/>
  <c r="V183" i="8" s="1"/>
  <c r="S251" i="8"/>
  <c r="U251" i="8" s="1"/>
  <c r="V251" i="8" s="1"/>
  <c r="S127" i="8"/>
  <c r="U127" i="8" s="1"/>
  <c r="V127" i="8" s="1"/>
  <c r="S222" i="8"/>
  <c r="U222" i="8" s="1"/>
  <c r="V222" i="8" s="1"/>
  <c r="S290" i="8"/>
  <c r="U290" i="8" s="1"/>
  <c r="V290" i="8" s="1"/>
  <c r="S299" i="8"/>
  <c r="U299" i="8" s="1"/>
  <c r="V299" i="8" s="1"/>
  <c r="S255" i="8"/>
  <c r="U255" i="8" s="1"/>
  <c r="V255" i="8" s="1"/>
  <c r="S261" i="8"/>
  <c r="U261" i="8" s="1"/>
  <c r="V261" i="8" s="1"/>
  <c r="S149" i="8"/>
  <c r="U149" i="8" s="1"/>
  <c r="V149" i="8" s="1"/>
  <c r="S242" i="8"/>
  <c r="U242" i="8" s="1"/>
  <c r="V242" i="8" s="1"/>
  <c r="S314" i="8"/>
  <c r="S282" i="8"/>
  <c r="U282" i="8" s="1"/>
  <c r="V282" i="8" s="1"/>
  <c r="S319" i="8"/>
  <c r="S181" i="8"/>
  <c r="U181" i="8" s="1"/>
  <c r="V181" i="8" s="1"/>
  <c r="S332" i="8"/>
  <c r="S158" i="8"/>
  <c r="U158" i="8" s="1"/>
  <c r="V158" i="8" s="1"/>
  <c r="S328" i="8"/>
  <c r="S327" i="8"/>
  <c r="S243" i="8"/>
  <c r="U243" i="8" s="1"/>
  <c r="V243" i="8" s="1"/>
  <c r="N61" i="15" s="1"/>
  <c r="S266" i="8"/>
  <c r="U266" i="8" s="1"/>
  <c r="V266" i="8" s="1"/>
  <c r="S134" i="8"/>
  <c r="U134" i="8" s="1"/>
  <c r="V134" i="8" s="1"/>
  <c r="S141" i="8"/>
  <c r="U141" i="8" s="1"/>
  <c r="V141" i="8" s="1"/>
  <c r="S130" i="8"/>
  <c r="U130" i="8" s="1"/>
  <c r="V130" i="8" s="1"/>
  <c r="S233" i="8"/>
  <c r="U233" i="8" s="1"/>
  <c r="V233" i="8" s="1"/>
  <c r="S342" i="8"/>
  <c r="U342" i="8" s="1"/>
  <c r="V342" i="8" s="1"/>
  <c r="S345" i="8"/>
  <c r="S286" i="8"/>
  <c r="U286" i="8" s="1"/>
  <c r="V286" i="8" s="1"/>
  <c r="S234" i="8"/>
  <c r="U234" i="8" s="1"/>
  <c r="V234" i="8" s="1"/>
  <c r="S320" i="8"/>
  <c r="S338" i="8"/>
  <c r="S250" i="8"/>
  <c r="U250" i="8" s="1"/>
  <c r="V250" i="8" s="1"/>
  <c r="S293" i="8"/>
  <c r="U293" i="8" s="1"/>
  <c r="V293" i="8" s="1"/>
  <c r="S285" i="8"/>
  <c r="U285" i="8" s="1"/>
  <c r="V285" i="8" s="1"/>
  <c r="S267" i="8"/>
  <c r="U267" i="8" s="1"/>
  <c r="V267" i="8" s="1"/>
  <c r="S263" i="8"/>
  <c r="U263" i="8" s="1"/>
  <c r="V263" i="8" s="1"/>
  <c r="S218" i="8"/>
  <c r="U218" i="8" s="1"/>
  <c r="V218" i="8" s="1"/>
  <c r="S144" i="8"/>
  <c r="U144" i="8" s="1"/>
  <c r="V144" i="8" s="1"/>
  <c r="S121" i="8"/>
  <c r="U121" i="8" s="1"/>
  <c r="V121" i="8" s="1"/>
  <c r="S193" i="8"/>
  <c r="U193" i="8" s="1"/>
  <c r="V193" i="8" s="1"/>
  <c r="S163" i="8"/>
  <c r="U163" i="8" s="1"/>
  <c r="V163" i="8" s="1"/>
  <c r="S232" i="8"/>
  <c r="U232" i="8" s="1"/>
  <c r="V232" i="8" s="1"/>
  <c r="S190" i="8"/>
  <c r="U190" i="8" s="1"/>
  <c r="V190" i="8" s="1"/>
  <c r="S288" i="8"/>
  <c r="U288" i="8" s="1"/>
  <c r="V288" i="8" s="1"/>
  <c r="S116" i="8"/>
  <c r="U116" i="8" s="1"/>
  <c r="V116" i="8" s="1"/>
  <c r="S213" i="8"/>
  <c r="U213" i="8" s="1"/>
  <c r="V213" i="8" s="1"/>
  <c r="S303" i="8"/>
  <c r="U303" i="8" s="1"/>
  <c r="V303" i="8" s="1"/>
  <c r="S236" i="8"/>
  <c r="U236" i="8" s="1"/>
  <c r="V236" i="8" s="1"/>
  <c r="S323" i="8"/>
  <c r="S123" i="8"/>
  <c r="U123" i="8" s="1"/>
  <c r="V123" i="8" s="1"/>
  <c r="S150" i="8"/>
  <c r="U150" i="8" s="1"/>
  <c r="V150" i="8" s="1"/>
  <c r="S311" i="8"/>
  <c r="S315" i="8"/>
  <c r="S191" i="8"/>
  <c r="U191" i="8" s="1"/>
  <c r="V191" i="8" s="1"/>
  <c r="S272" i="8"/>
  <c r="U272" i="8" s="1"/>
  <c r="V272" i="8" s="1"/>
  <c r="S177" i="8"/>
  <c r="U177" i="8" s="1"/>
  <c r="V177" i="8" s="1"/>
  <c r="K61" i="15" s="1"/>
  <c r="S281" i="8"/>
  <c r="U281" i="8" s="1"/>
  <c r="V281" i="8" s="1"/>
  <c r="S171" i="8"/>
  <c r="U171" i="8" s="1"/>
  <c r="V171" i="8" s="1"/>
  <c r="S277" i="8"/>
  <c r="U277" i="8" s="1"/>
  <c r="V277" i="8" s="1"/>
  <c r="S221" i="8"/>
  <c r="U221" i="8" s="1"/>
  <c r="V221" i="8" s="1"/>
  <c r="M61" i="15" s="1"/>
  <c r="S174" i="8"/>
  <c r="U174" i="8" s="1"/>
  <c r="V174" i="8" s="1"/>
  <c r="S106" i="8"/>
  <c r="U106" i="8" s="1"/>
  <c r="V106" i="8" s="1"/>
  <c r="S298" i="8"/>
  <c r="U298" i="8" s="1"/>
  <c r="V298" i="8" s="1"/>
  <c r="S154" i="8"/>
  <c r="U154" i="8" s="1"/>
  <c r="V154" i="8" s="1"/>
  <c r="S195" i="8"/>
  <c r="U195" i="8" s="1"/>
  <c r="V195" i="8" s="1"/>
  <c r="S326" i="8"/>
  <c r="S172" i="8"/>
  <c r="U172" i="8" s="1"/>
  <c r="V172" i="8" s="1"/>
  <c r="S208" i="8"/>
  <c r="U208" i="8" s="1"/>
  <c r="V208" i="8" s="1"/>
  <c r="S249" i="8"/>
  <c r="U249" i="8" s="1"/>
  <c r="V249" i="8" s="1"/>
  <c r="S270" i="8"/>
  <c r="U270" i="8" s="1"/>
  <c r="V270" i="8" s="1"/>
  <c r="S241" i="8"/>
  <c r="U241" i="8" s="1"/>
  <c r="V241" i="8" s="1"/>
  <c r="T335" i="8"/>
  <c r="T315" i="8"/>
  <c r="T312" i="8"/>
  <c r="U312" i="8" s="1"/>
  <c r="V312" i="8" s="1"/>
  <c r="T344" i="8"/>
  <c r="T337" i="8"/>
  <c r="T343" i="8"/>
  <c r="T317" i="8"/>
  <c r="T340" i="8"/>
  <c r="T320" i="8"/>
  <c r="T334" i="8"/>
  <c r="T339" i="8"/>
  <c r="T327" i="8"/>
  <c r="T345" i="8"/>
  <c r="T336" i="8"/>
  <c r="U336" i="8" s="1"/>
  <c r="V336" i="8" s="1"/>
  <c r="T338" i="8"/>
  <c r="T313" i="8"/>
  <c r="T324" i="8"/>
  <c r="T323" i="8"/>
  <c r="T333" i="8"/>
  <c r="T310" i="8"/>
  <c r="T332" i="8"/>
  <c r="T329" i="8"/>
  <c r="T341" i="8"/>
  <c r="T326" i="8"/>
  <c r="T328" i="8"/>
  <c r="C256" i="16" l="1"/>
  <c r="M88" i="15"/>
  <c r="M97" i="15"/>
  <c r="M92" i="15"/>
  <c r="M93" i="15"/>
  <c r="M89" i="15"/>
  <c r="M96" i="15"/>
  <c r="N89" i="15"/>
  <c r="N97" i="15"/>
  <c r="N92" i="15"/>
  <c r="N93" i="15"/>
  <c r="N88" i="15"/>
  <c r="N96" i="15"/>
  <c r="L97" i="15"/>
  <c r="L92" i="15"/>
  <c r="L93" i="15"/>
  <c r="L88" i="15"/>
  <c r="L96" i="15"/>
  <c r="L89" i="15"/>
  <c r="P93" i="15"/>
  <c r="P88" i="15"/>
  <c r="P96" i="15"/>
  <c r="P89" i="15"/>
  <c r="P92" i="15"/>
  <c r="P97" i="15"/>
  <c r="I88" i="15"/>
  <c r="I92" i="15"/>
  <c r="I93" i="15"/>
  <c r="I96" i="15"/>
  <c r="I89" i="15"/>
  <c r="I97" i="15"/>
  <c r="Q93" i="15"/>
  <c r="Q88" i="15"/>
  <c r="Q96" i="15"/>
  <c r="Q89" i="15"/>
  <c r="Q97" i="15"/>
  <c r="Q92" i="15"/>
  <c r="K89" i="15"/>
  <c r="K97" i="15"/>
  <c r="K92" i="15"/>
  <c r="K88" i="15"/>
  <c r="K96" i="15"/>
  <c r="K93" i="15"/>
  <c r="O96" i="15"/>
  <c r="O89" i="15"/>
  <c r="O97" i="15"/>
  <c r="O92" i="15"/>
  <c r="O93" i="15"/>
  <c r="O88" i="15"/>
  <c r="I46" i="16"/>
  <c r="I48" i="16" s="1"/>
  <c r="I49" i="16" s="1"/>
  <c r="I50" i="16" s="1"/>
  <c r="H48" i="16"/>
  <c r="H49" i="16" s="1"/>
  <c r="H50" i="16" s="1"/>
  <c r="H97" i="15"/>
  <c r="H88" i="15"/>
  <c r="H89" i="15"/>
  <c r="H92" i="15"/>
  <c r="H96" i="15"/>
  <c r="H93" i="15"/>
  <c r="J92" i="15"/>
  <c r="J93" i="15"/>
  <c r="J88" i="15"/>
  <c r="J96" i="15"/>
  <c r="J89" i="15"/>
  <c r="J97" i="15"/>
  <c r="G97" i="15"/>
  <c r="G92" i="15"/>
  <c r="G93" i="15"/>
  <c r="G96" i="15"/>
  <c r="G89" i="15"/>
  <c r="G88" i="15"/>
  <c r="F47" i="14"/>
  <c r="G47" i="14" s="1"/>
  <c r="H47" i="14" s="1"/>
  <c r="I47" i="14" s="1"/>
  <c r="E48" i="14"/>
  <c r="E49" i="14" s="1"/>
  <c r="E50" i="14" s="1"/>
  <c r="D48" i="14"/>
  <c r="D49" i="14" s="1"/>
  <c r="D50" i="14" s="1"/>
  <c r="R38" i="17"/>
  <c r="Q238" i="17"/>
  <c r="H38" i="17"/>
  <c r="I49" i="17"/>
  <c r="I50" i="17" s="1"/>
  <c r="G238" i="17"/>
  <c r="R37" i="14"/>
  <c r="Q244" i="14" s="1"/>
  <c r="C259" i="14" s="1"/>
  <c r="R36" i="14"/>
  <c r="I46" i="14"/>
  <c r="G48" i="17"/>
  <c r="G49" i="17" s="1"/>
  <c r="G50" i="17" s="1"/>
  <c r="G49" i="13"/>
  <c r="G50" i="13" s="1"/>
  <c r="F48" i="17"/>
  <c r="E38" i="15"/>
  <c r="Q38" i="14"/>
  <c r="C252" i="17"/>
  <c r="C256" i="14"/>
  <c r="C257" i="14" s="1"/>
  <c r="U328" i="8"/>
  <c r="V328" i="8" s="1"/>
  <c r="U331" i="8"/>
  <c r="V331" i="8" s="1"/>
  <c r="R61" i="15" s="1"/>
  <c r="U322" i="8"/>
  <c r="V322" i="8" s="1"/>
  <c r="U330" i="8"/>
  <c r="V330" i="8" s="1"/>
  <c r="M20" i="15"/>
  <c r="N20" i="15"/>
  <c r="H20" i="15"/>
  <c r="Q20" i="15"/>
  <c r="K20" i="15"/>
  <c r="U311" i="8"/>
  <c r="V311" i="8" s="1"/>
  <c r="O20" i="15"/>
  <c r="I20" i="15"/>
  <c r="P20" i="15"/>
  <c r="U319" i="8"/>
  <c r="V319" i="8" s="1"/>
  <c r="J20" i="15"/>
  <c r="L20" i="15"/>
  <c r="U321" i="8"/>
  <c r="V321" i="8" s="1"/>
  <c r="G20" i="15"/>
  <c r="U334" i="8"/>
  <c r="V334" i="8" s="1"/>
  <c r="U343" i="8"/>
  <c r="V343" i="8" s="1"/>
  <c r="U314" i="8"/>
  <c r="V314" i="8" s="1"/>
  <c r="U318" i="8"/>
  <c r="V318" i="8" s="1"/>
  <c r="U344" i="8"/>
  <c r="V344" i="8" s="1"/>
  <c r="U320" i="8"/>
  <c r="V320" i="8" s="1"/>
  <c r="U315" i="8"/>
  <c r="V315" i="8" s="1"/>
  <c r="U341" i="8"/>
  <c r="V341" i="8" s="1"/>
  <c r="U317" i="8"/>
  <c r="V317" i="8" s="1"/>
  <c r="U345" i="8"/>
  <c r="V345" i="8" s="1"/>
  <c r="U327" i="8"/>
  <c r="V327" i="8" s="1"/>
  <c r="U335" i="8"/>
  <c r="V335" i="8" s="1"/>
  <c r="U326" i="8"/>
  <c r="V326" i="8" s="1"/>
  <c r="U323" i="8"/>
  <c r="V323" i="8" s="1"/>
  <c r="U340" i="8"/>
  <c r="V340" i="8" s="1"/>
  <c r="U332" i="8"/>
  <c r="V332" i="8" s="1"/>
  <c r="U329" i="8"/>
  <c r="V329" i="8" s="1"/>
  <c r="U333" i="8"/>
  <c r="V333" i="8" s="1"/>
  <c r="U338" i="8"/>
  <c r="V338" i="8" s="1"/>
  <c r="U324" i="8"/>
  <c r="V324" i="8" s="1"/>
  <c r="U339" i="8"/>
  <c r="V339" i="8" s="1"/>
  <c r="U310" i="8"/>
  <c r="V310" i="8" s="1"/>
  <c r="U337" i="8"/>
  <c r="V337" i="8" s="1"/>
  <c r="U313" i="8"/>
  <c r="V313" i="8" s="1"/>
  <c r="R97" i="15" l="1"/>
  <c r="R92" i="15"/>
  <c r="R89" i="15"/>
  <c r="R93" i="15"/>
  <c r="R88" i="15"/>
  <c r="R96" i="15"/>
  <c r="R20" i="15"/>
  <c r="R24" i="15" s="1"/>
  <c r="M23" i="15"/>
  <c r="M21" i="15"/>
  <c r="M24" i="15"/>
  <c r="M29" i="15"/>
  <c r="L237" i="15" s="1"/>
  <c r="M22" i="15"/>
  <c r="R23" i="15"/>
  <c r="R21" i="15"/>
  <c r="G24" i="15"/>
  <c r="G29" i="15"/>
  <c r="F237" i="15" s="1"/>
  <c r="G22" i="15"/>
  <c r="G23" i="15"/>
  <c r="G21" i="15"/>
  <c r="P24" i="15"/>
  <c r="P29" i="15"/>
  <c r="O237" i="15" s="1"/>
  <c r="P22" i="15"/>
  <c r="P23" i="15"/>
  <c r="P21" i="15"/>
  <c r="I29" i="15"/>
  <c r="H237" i="15" s="1"/>
  <c r="I22" i="15"/>
  <c r="I23" i="15"/>
  <c r="I21" i="15"/>
  <c r="I24" i="15"/>
  <c r="O21" i="15"/>
  <c r="O24" i="15"/>
  <c r="O29" i="15"/>
  <c r="N237" i="15" s="1"/>
  <c r="O22" i="15"/>
  <c r="O23" i="15"/>
  <c r="N21" i="15"/>
  <c r="N24" i="15"/>
  <c r="N29" i="15"/>
  <c r="M237" i="15" s="1"/>
  <c r="N22" i="15"/>
  <c r="N23" i="15"/>
  <c r="L23" i="15"/>
  <c r="L21" i="15"/>
  <c r="L24" i="15"/>
  <c r="L29" i="15"/>
  <c r="K237" i="15" s="1"/>
  <c r="L22" i="15"/>
  <c r="K23" i="15"/>
  <c r="K21" i="15"/>
  <c r="K24" i="15"/>
  <c r="K29" i="15"/>
  <c r="J237" i="15" s="1"/>
  <c r="K22" i="15"/>
  <c r="J29" i="15"/>
  <c r="I237" i="15" s="1"/>
  <c r="J22" i="15"/>
  <c r="J23" i="15"/>
  <c r="J21" i="15"/>
  <c r="J24" i="15"/>
  <c r="Q29" i="15"/>
  <c r="P237" i="15" s="1"/>
  <c r="Q22" i="15"/>
  <c r="Q23" i="15"/>
  <c r="Q21" i="15"/>
  <c r="Q24" i="15"/>
  <c r="H29" i="15"/>
  <c r="G237" i="15" s="1"/>
  <c r="H21" i="15"/>
  <c r="H22" i="15"/>
  <c r="H23" i="15"/>
  <c r="H24" i="15"/>
  <c r="H48" i="14"/>
  <c r="H49" i="14" s="1"/>
  <c r="H50" i="14" s="1"/>
  <c r="F48" i="14"/>
  <c r="F49" i="14" s="1"/>
  <c r="F50" i="14" s="1"/>
  <c r="R38" i="14"/>
  <c r="S41" i="14" s="1"/>
  <c r="S41" i="17"/>
  <c r="C253" i="17"/>
  <c r="C254" i="17" s="1"/>
  <c r="H48" i="13"/>
  <c r="H49" i="13" s="1"/>
  <c r="H50" i="13" s="1"/>
  <c r="F49" i="17"/>
  <c r="F50" i="17" s="1"/>
  <c r="G48" i="14"/>
  <c r="Q243" i="14"/>
  <c r="C258" i="14" s="1"/>
  <c r="C260" i="14" s="1"/>
  <c r="H233" i="15"/>
  <c r="L233" i="15"/>
  <c r="N233" i="15"/>
  <c r="G233" i="15"/>
  <c r="F233" i="15"/>
  <c r="Q233" i="15"/>
  <c r="K233" i="15"/>
  <c r="J233" i="15"/>
  <c r="P233" i="15"/>
  <c r="O233" i="15"/>
  <c r="M233" i="15"/>
  <c r="I233" i="15"/>
  <c r="R22" i="15" l="1"/>
  <c r="R25" i="15" s="1"/>
  <c r="R91" i="15" s="1"/>
  <c r="R29" i="15"/>
  <c r="Q237" i="15" s="1"/>
  <c r="C250" i="15"/>
  <c r="G25" i="15"/>
  <c r="G91" i="15" s="1"/>
  <c r="G49" i="14"/>
  <c r="G50" i="14" s="1"/>
  <c r="K234" i="15"/>
  <c r="F234" i="15"/>
  <c r="H48" i="17"/>
  <c r="H25" i="15"/>
  <c r="H91" i="15" s="1"/>
  <c r="L25" i="15"/>
  <c r="L91" i="15" s="1"/>
  <c r="H234" i="15"/>
  <c r="J234" i="15"/>
  <c r="O234" i="15"/>
  <c r="L234" i="15"/>
  <c r="G234" i="15"/>
  <c r="Q25" i="15"/>
  <c r="Q91" i="15" s="1"/>
  <c r="P234" i="15"/>
  <c r="N234" i="15"/>
  <c r="J25" i="15"/>
  <c r="J91" i="15" s="1"/>
  <c r="I234" i="15"/>
  <c r="M234" i="15"/>
  <c r="Q234" i="15"/>
  <c r="M25" i="15"/>
  <c r="M91" i="15" s="1"/>
  <c r="O25" i="15"/>
  <c r="O91" i="15" s="1"/>
  <c r="I25" i="15"/>
  <c r="I91" i="15" s="1"/>
  <c r="N25" i="15"/>
  <c r="N91" i="15" s="1"/>
  <c r="P25" i="15"/>
  <c r="P91" i="15" s="1"/>
  <c r="K25" i="15"/>
  <c r="K91" i="15" s="1"/>
  <c r="C245" i="15"/>
  <c r="G94" i="15" l="1"/>
  <c r="G95" i="15" s="1"/>
  <c r="G98" i="15"/>
  <c r="G99" i="15" s="1"/>
  <c r="Q94" i="15"/>
  <c r="Q95" i="15" s="1"/>
  <c r="Q98" i="15"/>
  <c r="Q99" i="15" s="1"/>
  <c r="L98" i="15"/>
  <c r="L99" i="15" s="1"/>
  <c r="L94" i="15"/>
  <c r="L95" i="15" s="1"/>
  <c r="M98" i="15"/>
  <c r="M99" i="15" s="1"/>
  <c r="M94" i="15"/>
  <c r="M95" i="15" s="1"/>
  <c r="H98" i="15"/>
  <c r="H99" i="15" s="1"/>
  <c r="H94" i="15"/>
  <c r="H95" i="15" s="1"/>
  <c r="K98" i="15"/>
  <c r="K99" i="15" s="1"/>
  <c r="K94" i="15"/>
  <c r="K95" i="15" s="1"/>
  <c r="R98" i="15"/>
  <c r="R99" i="15" s="1"/>
  <c r="R94" i="15"/>
  <c r="R95" i="15" s="1"/>
  <c r="N98" i="15"/>
  <c r="N99" i="15" s="1"/>
  <c r="N94" i="15"/>
  <c r="N95" i="15" s="1"/>
  <c r="I98" i="15"/>
  <c r="I99" i="15" s="1"/>
  <c r="I94" i="15"/>
  <c r="I95" i="15" s="1"/>
  <c r="O98" i="15"/>
  <c r="O99" i="15" s="1"/>
  <c r="O94" i="15"/>
  <c r="O95" i="15" s="1"/>
  <c r="P98" i="15"/>
  <c r="P99" i="15" s="1"/>
  <c r="P94" i="15"/>
  <c r="P95" i="15" s="1"/>
  <c r="J98" i="15"/>
  <c r="J99" i="15" s="1"/>
  <c r="J94" i="15"/>
  <c r="J95" i="15" s="1"/>
  <c r="H49" i="17"/>
  <c r="H50" i="17" s="1"/>
  <c r="I48" i="14"/>
  <c r="C246" i="15"/>
  <c r="G100" i="15" l="1"/>
  <c r="G109" i="15" s="1"/>
  <c r="G111" i="15" s="1"/>
  <c r="G27" i="15" s="1"/>
  <c r="R100" i="15"/>
  <c r="R109" i="15" s="1"/>
  <c r="L100" i="15"/>
  <c r="L109" i="15" s="1"/>
  <c r="L111" i="15" s="1"/>
  <c r="K235" i="15" s="1"/>
  <c r="N100" i="15"/>
  <c r="N109" i="15" s="1"/>
  <c r="J100" i="15"/>
  <c r="J109" i="15" s="1"/>
  <c r="J111" i="15" s="1"/>
  <c r="I235" i="15" s="1"/>
  <c r="K100" i="15"/>
  <c r="K109" i="15" s="1"/>
  <c r="H100" i="15"/>
  <c r="H109" i="15" s="1"/>
  <c r="M100" i="15"/>
  <c r="M109" i="15" s="1"/>
  <c r="M111" i="15" s="1"/>
  <c r="P100" i="15"/>
  <c r="P109" i="15" s="1"/>
  <c r="P111" i="15" s="1"/>
  <c r="I100" i="15"/>
  <c r="I109" i="15" s="1"/>
  <c r="I111" i="15" s="1"/>
  <c r="O100" i="15"/>
  <c r="O109" i="15" s="1"/>
  <c r="O111" i="15" s="1"/>
  <c r="N235" i="15" s="1"/>
  <c r="Q100" i="15"/>
  <c r="Q109" i="15" s="1"/>
  <c r="Q111" i="15" s="1"/>
  <c r="P235" i="15" s="1"/>
  <c r="I49" i="14"/>
  <c r="I50" i="14" s="1"/>
  <c r="L27" i="15" l="1"/>
  <c r="L28" i="15" s="1"/>
  <c r="L30" i="15" s="1"/>
  <c r="J27" i="15"/>
  <c r="J28" i="15" s="1"/>
  <c r="I236" i="15" s="1"/>
  <c r="Q27" i="15"/>
  <c r="Q28" i="15" s="1"/>
  <c r="P236" i="15" s="1"/>
  <c r="O27" i="15"/>
  <c r="O28" i="15" s="1"/>
  <c r="H235" i="15"/>
  <c r="I27" i="15"/>
  <c r="I28" i="15" s="1"/>
  <c r="I30" i="15" s="1"/>
  <c r="L235" i="15"/>
  <c r="M27" i="15"/>
  <c r="M28" i="15" s="1"/>
  <c r="O235" i="15"/>
  <c r="P27" i="15"/>
  <c r="P28" i="15" s="1"/>
  <c r="F235" i="15"/>
  <c r="G28" i="15"/>
  <c r="N111" i="15"/>
  <c r="K111" i="15"/>
  <c r="K27" i="15" s="1"/>
  <c r="K236" i="15" l="1"/>
  <c r="Q30" i="15"/>
  <c r="Q34" i="15" s="1"/>
  <c r="J30" i="15"/>
  <c r="J34" i="15" s="1"/>
  <c r="R111" i="15"/>
  <c r="L32" i="15"/>
  <c r="L34" i="15"/>
  <c r="L33" i="15"/>
  <c r="H111" i="15"/>
  <c r="H27" i="15" s="1"/>
  <c r="H28" i="15" s="1"/>
  <c r="H30" i="15" s="1"/>
  <c r="O30" i="15"/>
  <c r="N236" i="15"/>
  <c r="F236" i="15"/>
  <c r="G30" i="15"/>
  <c r="P30" i="15"/>
  <c r="O236" i="15"/>
  <c r="J235" i="15"/>
  <c r="K28" i="15"/>
  <c r="M30" i="15"/>
  <c r="L236" i="15"/>
  <c r="H236" i="15"/>
  <c r="M235" i="15"/>
  <c r="N27" i="15"/>
  <c r="N28" i="15" s="1"/>
  <c r="Q33" i="15" l="1"/>
  <c r="Q32" i="15"/>
  <c r="J32" i="15"/>
  <c r="J33" i="15"/>
  <c r="Q235" i="15"/>
  <c r="R27" i="15"/>
  <c r="K238" i="15"/>
  <c r="L35" i="15"/>
  <c r="H32" i="15"/>
  <c r="H34" i="15"/>
  <c r="H33" i="15"/>
  <c r="G235" i="15"/>
  <c r="G236" i="15"/>
  <c r="O32" i="15"/>
  <c r="O33" i="15"/>
  <c r="O34" i="15"/>
  <c r="P34" i="15"/>
  <c r="P33" i="15"/>
  <c r="P32" i="15"/>
  <c r="I33" i="15"/>
  <c r="I34" i="15"/>
  <c r="I32" i="15"/>
  <c r="M34" i="15"/>
  <c r="M32" i="15"/>
  <c r="M33" i="15"/>
  <c r="G34" i="15"/>
  <c r="G32" i="15"/>
  <c r="G33" i="15"/>
  <c r="M236" i="15"/>
  <c r="N30" i="15"/>
  <c r="K30" i="15"/>
  <c r="J236" i="15"/>
  <c r="Q35" i="15" l="1"/>
  <c r="Q36" i="15" s="1"/>
  <c r="P239" i="15" s="1"/>
  <c r="P238" i="15"/>
  <c r="J35" i="15"/>
  <c r="J37" i="15" s="1"/>
  <c r="I240" i="15" s="1"/>
  <c r="I238" i="15"/>
  <c r="R28" i="15"/>
  <c r="L37" i="15"/>
  <c r="K240" i="15" s="1"/>
  <c r="L36" i="15"/>
  <c r="K239" i="15" s="1"/>
  <c r="C247" i="15"/>
  <c r="I35" i="15"/>
  <c r="I37" i="15" s="1"/>
  <c r="M35" i="15"/>
  <c r="M37" i="15" s="1"/>
  <c r="L240" i="15" s="1"/>
  <c r="O35" i="15"/>
  <c r="O37" i="15" s="1"/>
  <c r="N240" i="15" s="1"/>
  <c r="N238" i="15"/>
  <c r="O238" i="15"/>
  <c r="P35" i="15"/>
  <c r="K34" i="15"/>
  <c r="K32" i="15"/>
  <c r="K33" i="15"/>
  <c r="N32" i="15"/>
  <c r="N34" i="15"/>
  <c r="N33" i="15"/>
  <c r="L238" i="15"/>
  <c r="G35" i="15"/>
  <c r="F238" i="15"/>
  <c r="H238" i="15"/>
  <c r="Q37" i="15" l="1"/>
  <c r="P240" i="15" s="1"/>
  <c r="J36" i="15"/>
  <c r="I239" i="15" s="1"/>
  <c r="Q236" i="15"/>
  <c r="C248" i="15" s="1"/>
  <c r="C249" i="15" s="1"/>
  <c r="C251" i="15" s="1"/>
  <c r="R30" i="15"/>
  <c r="L38" i="15"/>
  <c r="I36" i="15"/>
  <c r="I38" i="15" s="1"/>
  <c r="M36" i="15"/>
  <c r="L239" i="15" s="1"/>
  <c r="O36" i="15"/>
  <c r="N239" i="15" s="1"/>
  <c r="K35" i="15"/>
  <c r="K36" i="15" s="1"/>
  <c r="J239" i="15" s="1"/>
  <c r="N35" i="15"/>
  <c r="N37" i="15" s="1"/>
  <c r="M240" i="15" s="1"/>
  <c r="G238" i="15"/>
  <c r="G37" i="15"/>
  <c r="F240" i="15" s="1"/>
  <c r="G36" i="15"/>
  <c r="F239" i="15" s="1"/>
  <c r="H35" i="15"/>
  <c r="J238" i="15"/>
  <c r="P36" i="15"/>
  <c r="O239" i="15" s="1"/>
  <c r="P37" i="15"/>
  <c r="O240" i="15" s="1"/>
  <c r="H240" i="15"/>
  <c r="M238" i="15"/>
  <c r="Q38" i="15" l="1"/>
  <c r="J38" i="15"/>
  <c r="R33" i="15"/>
  <c r="R32" i="15"/>
  <c r="D46" i="15" s="1"/>
  <c r="R34" i="15"/>
  <c r="H37" i="15"/>
  <c r="G240" i="15" s="1"/>
  <c r="H36" i="15"/>
  <c r="O38" i="15"/>
  <c r="M38" i="15"/>
  <c r="N36" i="15"/>
  <c r="M239" i="15" s="1"/>
  <c r="K37" i="15"/>
  <c r="J240" i="15" s="1"/>
  <c r="H239" i="15"/>
  <c r="P38" i="15"/>
  <c r="G38" i="15"/>
  <c r="D47" i="15" l="1"/>
  <c r="E47" i="15" s="1"/>
  <c r="F47" i="15" s="1"/>
  <c r="G47" i="15" s="1"/>
  <c r="H47" i="15" s="1"/>
  <c r="I47" i="15" s="1"/>
  <c r="H38" i="15"/>
  <c r="G239" i="15"/>
  <c r="Q238" i="15"/>
  <c r="C252" i="15" s="1"/>
  <c r="C253" i="15" s="1"/>
  <c r="R35" i="15"/>
  <c r="N38" i="15"/>
  <c r="K38" i="15"/>
  <c r="R37" i="15" l="1"/>
  <c r="Q240" i="15" s="1"/>
  <c r="C255" i="15" s="1"/>
  <c r="R36" i="15"/>
  <c r="E46" i="15"/>
  <c r="D48" i="15"/>
  <c r="D49" i="15" l="1"/>
  <c r="D50" i="15" s="1"/>
  <c r="F46" i="15"/>
  <c r="E48" i="15"/>
  <c r="E49" i="15" s="1"/>
  <c r="E50" i="15" s="1"/>
  <c r="Q239" i="15"/>
  <c r="C254" i="15" s="1"/>
  <c r="C256" i="15" s="1"/>
  <c r="R38" i="15"/>
  <c r="S41" i="15" s="1"/>
  <c r="G46" i="15" l="1"/>
  <c r="F48" i="15"/>
  <c r="F49" i="15" s="1"/>
  <c r="F50" i="15" s="1"/>
  <c r="H46" i="15" l="1"/>
  <c r="G48" i="15"/>
  <c r="G49" i="15" s="1"/>
  <c r="G50" i="15" s="1"/>
  <c r="I46" i="15" l="1"/>
  <c r="I48" i="15" s="1"/>
  <c r="I49" i="15" s="1"/>
  <c r="I50" i="15" s="1"/>
  <c r="H48" i="15"/>
  <c r="H49" i="15" s="1"/>
  <c r="H50" i="15" s="1"/>
</calcChain>
</file>

<file path=xl/sharedStrings.xml><?xml version="1.0" encoding="utf-8"?>
<sst xmlns="http://schemas.openxmlformats.org/spreadsheetml/2006/main" count="2044" uniqueCount="475">
  <si>
    <t>Data</t>
  </si>
  <si>
    <t>Salarisschalen functiegroepen per 01-06-2020</t>
  </si>
  <si>
    <t>Start</t>
  </si>
  <si>
    <t>u1</t>
  </si>
  <si>
    <t>u2</t>
  </si>
  <si>
    <t>a</t>
  </si>
  <si>
    <t>b</t>
  </si>
  <si>
    <t>c</t>
  </si>
  <si>
    <t>d</t>
  </si>
  <si>
    <t>e</t>
  </si>
  <si>
    <t>Periodiekmix</t>
  </si>
  <si>
    <t>Schaal</t>
  </si>
  <si>
    <t>Periodiek</t>
  </si>
  <si>
    <t>Brutosalaris</t>
  </si>
  <si>
    <t>Sleutel</t>
  </si>
  <si>
    <t>Inpas nr</t>
  </si>
  <si>
    <t>Func. jr</t>
  </si>
  <si>
    <t>Salarisschalen functiegroepen per 01-01-2019</t>
  </si>
  <si>
    <t>*</t>
  </si>
  <si>
    <t>Func. Jr</t>
  </si>
  <si>
    <t>Salaris</t>
  </si>
  <si>
    <t xml:space="preserve">Bruto-salarisbedragen per maand </t>
  </si>
  <si>
    <t>vanaf 1 september 2019 tot en met 30 juni 2020 in euro's (+3,25%)</t>
  </si>
  <si>
    <t>met ingang van 1 juli 2020 in euro's (+3,25%)</t>
  </si>
  <si>
    <t>Uurloon*</t>
  </si>
  <si>
    <t>Volgnr.</t>
  </si>
  <si>
    <t>WMJL</t>
  </si>
  <si>
    <t>hbh</t>
  </si>
  <si>
    <t>Salarisschalen per 1 oktober 2018</t>
  </si>
  <si>
    <t>Salarisschalen per 1 juni 2020/periode 6 per 18 mei 2020</t>
  </si>
  <si>
    <t>16_jaar</t>
  </si>
  <si>
    <t>17_jaar</t>
  </si>
  <si>
    <t>18_jaar</t>
  </si>
  <si>
    <t>19_jaar</t>
  </si>
  <si>
    <t>20_jaar</t>
  </si>
  <si>
    <t>21_jaar</t>
  </si>
  <si>
    <t>22_jaar</t>
  </si>
  <si>
    <t>Aanloopperiodiek_0</t>
  </si>
  <si>
    <t>Aanloopperiodiek_1</t>
  </si>
  <si>
    <t>Opbouw van de kosten</t>
  </si>
  <si>
    <t>LEGENDA</t>
  </si>
  <si>
    <t>Toelichting</t>
  </si>
  <si>
    <t>Salarislasten per uur</t>
  </si>
  <si>
    <t>Uren</t>
  </si>
  <si>
    <t>%</t>
  </si>
  <si>
    <t>Bruto uren</t>
  </si>
  <si>
    <t>Ziekteverzuim</t>
  </si>
  <si>
    <t>Feestdagen</t>
  </si>
  <si>
    <t>Scholing</t>
  </si>
  <si>
    <t>Netto uren</t>
  </si>
  <si>
    <t>Productiviteit %</t>
  </si>
  <si>
    <t>Opslag sociale lasten</t>
  </si>
  <si>
    <t>Kosten personeel primair proces</t>
  </si>
  <si>
    <t>TOTALE KOSTEN</t>
  </si>
  <si>
    <t>Gemiddelde overhead</t>
  </si>
  <si>
    <t>AANDEEL TOTALE KOSTEN</t>
  </si>
  <si>
    <t>HbH</t>
  </si>
  <si>
    <t>Kosten van de beroepskracht</t>
  </si>
  <si>
    <t>Opslag vakantiegeld</t>
  </si>
  <si>
    <t>Opslag eindejaarsuitkering</t>
  </si>
  <si>
    <t>Opslag ORT</t>
  </si>
  <si>
    <t>Sociale lasten</t>
  </si>
  <si>
    <t>Niet-productieve uren</t>
  </si>
  <si>
    <t>Verlof</t>
  </si>
  <si>
    <t>Overheadkosten</t>
  </si>
  <si>
    <t>Gemiddeld %</t>
  </si>
  <si>
    <t>Kosten/uur</t>
  </si>
  <si>
    <t>Totale reiskosten</t>
  </si>
  <si>
    <t>Kosten als gevolg van gemeentelijke eisen</t>
  </si>
  <si>
    <t>Opslag kosten gemeentelijke eisen</t>
  </si>
  <si>
    <t>Alleen kosten voor nieuwe/aanvullende eisen; huidige eisen al meegenomen in overheadkosten</t>
  </si>
  <si>
    <t>Opslag voor risico</t>
  </si>
  <si>
    <t>Opslag voor marge</t>
  </si>
  <si>
    <t>Opslag voor innovatie</t>
  </si>
  <si>
    <t>Totaal periodiekmix</t>
  </si>
  <si>
    <t>Totale bruto uurloon</t>
  </si>
  <si>
    <t>Reiskosten</t>
  </si>
  <si>
    <t>Totale bruto uurloon incl. sociale lasten</t>
  </si>
  <si>
    <t>Totaal</t>
  </si>
  <si>
    <t>Uurloon</t>
  </si>
  <si>
    <t>Totale opslag sociale lasten</t>
  </si>
  <si>
    <t>Risico, innovatie en marge</t>
  </si>
  <si>
    <t>Opslag voor risico, innovatie en marge</t>
  </si>
  <si>
    <t>Totale kosten per uur incl. risico, innovatie en marge</t>
  </si>
  <si>
    <t>Opslagen</t>
  </si>
  <si>
    <t>Overhead</t>
  </si>
  <si>
    <t>Risico-opslag</t>
  </si>
  <si>
    <t>Bruto uurloon</t>
  </si>
  <si>
    <t>Productiviteitscorrectie</t>
  </si>
  <si>
    <t>Gemeentelijke eisen</t>
  </si>
  <si>
    <t>Grafiek</t>
  </si>
  <si>
    <t>Salarisschaal</t>
  </si>
  <si>
    <t>Aannames</t>
  </si>
  <si>
    <t>Aantal uren per jaar</t>
  </si>
  <si>
    <t>Brutosalarissen per jaar</t>
  </si>
  <si>
    <t>VVT</t>
  </si>
  <si>
    <t>Schalenmix</t>
  </si>
  <si>
    <t>Totaal schalenmix</t>
  </si>
  <si>
    <t>Algemeen</t>
  </si>
  <si>
    <t>GHZ</t>
  </si>
  <si>
    <t>GGZ</t>
  </si>
  <si>
    <t>Minimale vakantietoeslag</t>
  </si>
  <si>
    <t>Minimale eindejaarsuitkering</t>
  </si>
  <si>
    <t>Vaststaande data</t>
  </si>
  <si>
    <t>Op basis van artikel 3.11.1</t>
  </si>
  <si>
    <t>Op basis van artikel 3.9.1</t>
  </si>
  <si>
    <t>Op basis van artikel 3.11.4 en 3.2A.9, minimum toeslag gedeeld door gemiddeld aantal uren op jaarbasis (artikel 15)</t>
  </si>
  <si>
    <t>Op basis van artikel 6.1.1: 144 wettelijke, 58,4 bovenwettelijke en 35 extra bovenwettelijke vakantieuren</t>
  </si>
  <si>
    <t>Op basis van artikel 4.6.1</t>
  </si>
  <si>
    <t>Op basis van artikel 4.10.1</t>
  </si>
  <si>
    <t>Aantal maanden per jaar; op basis van artikel 1.1.e</t>
  </si>
  <si>
    <t>Uren voor volledig dienstverband; op basis van artikel 1.1.f</t>
  </si>
  <si>
    <t xml:space="preserve">Op basis van artikel 8.1.2 en 8A:1.1; 144 wettelijke uren en 57 PBL uren </t>
  </si>
  <si>
    <t>Op basis van artikel 16.1, hoofstuk 3</t>
  </si>
  <si>
    <t>Op basis van artikel 17.1, hoofstuk 3</t>
  </si>
  <si>
    <t>Aantal uren bij voltijds-arbeidsduur; op basis van artikel 1.1, hoofstuk 2</t>
  </si>
  <si>
    <t>Meenemen</t>
  </si>
  <si>
    <t>Data overig</t>
  </si>
  <si>
    <t>Dropdown</t>
  </si>
  <si>
    <t>Ja</t>
  </si>
  <si>
    <t>Nee</t>
  </si>
  <si>
    <t>Op basis van artikel 5.2A: de gemiddele arbeidsduur op jaarbasis bij een voltijd dienstverband</t>
  </si>
  <si>
    <t>Op basis van artikel 6.9A</t>
  </si>
  <si>
    <t>Op basis van artikel 6.10A</t>
  </si>
  <si>
    <t>Op basis van 7 landelijke feestdagen die in 2020 in de werkweek vallen (ma t/m vr)</t>
  </si>
  <si>
    <t>Op basis van artikel 5.9A: 7 landelijke feestdagen die in 2020 in de werkweek vallen (ma t/m vr)</t>
  </si>
  <si>
    <t>Op basis van artikel 1.1.g: 7 landelijke feestdagen die in 2020 in de werkweek vallen (ma t/m vr)</t>
  </si>
  <si>
    <t>Op basis van artikel 5.7A en 5.7B: 144 wettelijke uren, 26 bovenwettelijke uren</t>
  </si>
  <si>
    <t>Vrij in te vullen data</t>
  </si>
  <si>
    <t>Reflectie</t>
  </si>
  <si>
    <t>Suggesties voor vrij in te vullen data</t>
  </si>
  <si>
    <t>Op basis van artikel 10.1.A: het minimum scholingsbudget is vastgesteld op 2%; verletkosten in productiviteit; als percentage van totale kosten</t>
  </si>
  <si>
    <t>Op basis van artikel 10.5.5: het minimum scholingsbudget is vastgesteld op 2%; verletkosten in productiviteit; als percentage van totale kosten</t>
  </si>
  <si>
    <t>Op basis van hoodstuk 1, algemene bepaling 15</t>
  </si>
  <si>
    <t>Gemiddeld aantal uren op jaarbasis (hoofstuk 1, algemene bepaling 15)</t>
  </si>
  <si>
    <t>Op basis van artikel 3.2A.9, minimum toeslag gedeeld door gemiddeld aantal uren op jaarbasis (hoofdstuk 1, algemene bepaling 15)</t>
  </si>
  <si>
    <t>Op basis van artikel 3.11.4 en 3.2A.9, minimum toeslag gedeeld door gemiddeld aantal uren op jaarbasis (hoofdstuk 1, algemene bepaling 15)</t>
  </si>
  <si>
    <t>Handleiding</t>
  </si>
  <si>
    <t>Totale bruto uurloon incl. reiskosten</t>
  </si>
  <si>
    <t>Kosten overheadpersoneel (% van totale kosten)</t>
  </si>
  <si>
    <t>Inhuur / uitbesteding overheadtaken (% van totale kosten)</t>
  </si>
  <si>
    <t>Materiële overheadkosten (% van totale kosten)</t>
  </si>
  <si>
    <t>Totale overheadkosten (% van totale kosten)</t>
  </si>
  <si>
    <t>Kosten voor vastgoed (% van totale kosten)</t>
  </si>
  <si>
    <t>Overige personele kosten (% van totale kosten)</t>
  </si>
  <si>
    <t>Totale kosten per uur incl. risico, innovatie en marge en gem. eisen</t>
  </si>
  <si>
    <t>Bruto 
uurloon</t>
  </si>
  <si>
    <t>Sociale 
lasten</t>
  </si>
  <si>
    <t>Bruto loon
kosten</t>
  </si>
  <si>
    <t>Doorbetaalde pauzes</t>
  </si>
  <si>
    <t>Toelichting en definities</t>
  </si>
  <si>
    <t>Algemene uitgangspunten</t>
  </si>
  <si>
    <t>Uitgangspunten per kostenelement</t>
  </si>
  <si>
    <t>0.</t>
  </si>
  <si>
    <t>1.</t>
  </si>
  <si>
    <t>2.</t>
  </si>
  <si>
    <t>7.</t>
  </si>
  <si>
    <t>8.</t>
  </si>
  <si>
    <t>3.</t>
  </si>
  <si>
    <t>4.</t>
  </si>
  <si>
    <t>5.</t>
  </si>
  <si>
    <t>-</t>
  </si>
  <si>
    <t>In de berekening voor de kostprijs per uur wordt gewerkt met de zes elementen uit de AMvB:</t>
  </si>
  <si>
    <t>Indexatie van loon binnen een overeenkomst</t>
  </si>
  <si>
    <t>1. Kosten van de beroepskracht</t>
  </si>
  <si>
    <t>4. Overheadkosten</t>
  </si>
  <si>
    <t>2. Niet-productieve uren</t>
  </si>
  <si>
    <t xml:space="preserve">Waar mogelijk worden vaststaande percentages gebruikt (bijv. voor het aantal verlofuren) of suggesties gegeven (bijv. over verzuimpercentage). Mocht dit beiden niet beschikbaar zijn, dan zullen de percentages lokaal ingevuld moeten worden. </t>
  </si>
  <si>
    <t>3.  Reiskosten</t>
  </si>
  <si>
    <t xml:space="preserve">De reiskosten zijn vrij in te vullen, waarbij onderscheid gemaakt wordt tussen woon-werk en werk-werkverkeer. </t>
  </si>
  <si>
    <t xml:space="preserve">5. Indexatie </t>
  </si>
  <si>
    <t xml:space="preserve">Zoals in de AMvB beschreven is het een verplichting om de kostprijzen jaarlijks te indexeren. </t>
  </si>
  <si>
    <t>6. Kosten als gevolg van gemeentelijke eisen</t>
  </si>
  <si>
    <t>Opslagen voor risico, innovatie en marge worden in de tool apart in kaart gebracht; de drie elementen kunnen los van elkaar worden ingevuld</t>
  </si>
  <si>
    <t>Gemiddeld aantal uren op jaarbasis (hoofstuk 1, algemene bepaling 15), alleen doorbetaling van loon, kosten voor vervanging vallen onder overhead</t>
  </si>
  <si>
    <t>Uren voor volledig dienstverband; op basis van artikel 1.1.f, alleen doorbetaling van loon, kosten voor vervanging vallen onder overhead</t>
  </si>
  <si>
    <t>Aantal uren bij voltijds-arbeidsduur; op basis van artikel 1.1, hoofstuk 2, alleen doorbetaling van loon, kosten voor vervanging vallen onder overhead</t>
  </si>
  <si>
    <t>Op basis van artikel 5.2A: de gemiddele arbeidsduur op jaarbasis bij een voltijd dienstverband, alleen doorbetaling van loon, kosten voor vervanging vallen onder overhead</t>
  </si>
  <si>
    <t>5a.</t>
  </si>
  <si>
    <t>Deze rekentool houdt rekening met de verschillende toepasselijke cao’s: VVT, GHZ, GGZ en Sociaal werk.</t>
  </si>
  <si>
    <t>‘Vaststaande data’ zoals cao-gebonden kosten;</t>
  </si>
  <si>
    <t xml:space="preserve">Opslagen voor vakantiegeld en eindejaarsuitkering staan vast op basis van de cao's. Eventuele minimale uitkeringen (bijv. voor vakantiegeld of eindejaarsuitkering) worden meegenomen als deze in de betreffende cao zijn opgenomen. </t>
  </si>
  <si>
    <t>cao</t>
  </si>
  <si>
    <t xml:space="preserve">Bron: cao VVT 2019-2021, salarisschaal Hulp bij het Huishouden </t>
  </si>
  <si>
    <t>Bron: cao VVT 2019-2021</t>
  </si>
  <si>
    <t>Bron: cao GHZ 2019-2021</t>
  </si>
  <si>
    <t>Bron: cao GGZ 2019-2021</t>
  </si>
  <si>
    <t>Bron: cao Sociaal Werk 2019-2021</t>
  </si>
  <si>
    <t>Salarisschalen cao VVT</t>
  </si>
  <si>
    <t xml:space="preserve">Bron: cao VVT 2019-2021, p.15, </t>
  </si>
  <si>
    <t>Uurloon cao 2020</t>
  </si>
  <si>
    <t>Salarisschalen cao GHZ</t>
  </si>
  <si>
    <t xml:space="preserve">Bron: cao Gehandicaptenzorg 2019-2021, p.23-26 </t>
  </si>
  <si>
    <t>Brutosalaris cao 2020</t>
  </si>
  <si>
    <t>Salarisschalen cao GGZ</t>
  </si>
  <si>
    <t>Bron: cao GGGZ 2019-2021, p.67-72</t>
  </si>
  <si>
    <t>cao GGZ 2019-2021 Salarisschalen per functiegroep, niveau 1 oktober 2019*</t>
  </si>
  <si>
    <t>cao GGZ 2019-2021 Salarisschalen per functiegroep, niveau 1 augustus 2020*</t>
  </si>
  <si>
    <t>Salarisschalen cao Sociaal Werk</t>
  </si>
  <si>
    <t>Bron: cao Sociaal Werk, Welzijn en Maatschappelijke Dienstverlening, 2019-2021, p. 44-47</t>
  </si>
  <si>
    <t>cao Salaris 2019</t>
  </si>
  <si>
    <t>cao Salaris 2020</t>
  </si>
  <si>
    <t>Vakantiegeld, ORT, eindejaarsuitkering</t>
  </si>
  <si>
    <t>Dit kan zowel leiden tot een positieve opslag (gemeentelijke eisen nemen toe) als negatieve opslag (gemeentelijke eisen nemen af).</t>
  </si>
  <si>
    <t xml:space="preserve">Scrol nu naar boven naar het kopje "Berekening gewogen uurtarief". Hier wordt op basis van de cao afspraken en de ingevulde gegevens het gewogen uurtarief berekend. Het uiteindelijke gewogen uurtarief staat helemaal rechts in de tabel op de regel die wordt aangegeven met "gewogen totale kosten per uur". Een grafische weergave van de opbouw van het uurtarief staat hier rechts van. </t>
  </si>
  <si>
    <t>Vul vervolgens de kosten van gemeentelijke eisen in als opslagpercentage. Dit kan zowel een positief als negatief percentage zijn (zie toelichting).</t>
  </si>
  <si>
    <t>Kosten voor vastgoed gerelateerd aan dit product (% van totale kosten)</t>
  </si>
  <si>
    <t>Op basis van artikel 11.1 en artikel 18.1, hoofdstuk 2: 144 wettelijke uren, 22 bovenwettelijke uren en 35 LFB uren</t>
  </si>
  <si>
    <t>Berekening gewogen kostprijs</t>
  </si>
  <si>
    <t>Gewogen kostprijs</t>
  </si>
  <si>
    <t>Kostprijs 
per uur</t>
  </si>
  <si>
    <t>Kostprijs incl.
opslagen</t>
  </si>
  <si>
    <t>Check: goed ingevuld</t>
  </si>
  <si>
    <t>Check: niet goed ingevuld</t>
  </si>
  <si>
    <t>Totale risico, innovatie en marge</t>
  </si>
  <si>
    <r>
      <t>Salarisschalen per 1 ju</t>
    </r>
    <r>
      <rPr>
        <sz val="8"/>
        <rFont val="Segoe UI"/>
        <family val="2"/>
      </rPr>
      <t>li</t>
    </r>
    <r>
      <rPr>
        <i/>
        <sz val="8"/>
        <rFont val="Segoe UI"/>
        <family val="2"/>
      </rPr>
      <t xml:space="preserve"> 2021/periode 7 per 21 juni 2021</t>
    </r>
  </si>
  <si>
    <t>Uurloon 2021</t>
  </si>
  <si>
    <t>Uurloon cao 2021</t>
  </si>
  <si>
    <t>Salarisschalen functiegroepen per 01-06-2021</t>
  </si>
  <si>
    <t>Brutosalaris cao 2021</t>
  </si>
  <si>
    <t>Salarisschaal 2021</t>
  </si>
  <si>
    <t>Brutosalaris 2021</t>
  </si>
  <si>
    <t>Salarisschalen 2021</t>
  </si>
  <si>
    <t>cao GGZ 2019-2021 Salarisschalen per functiegroep, niveau 1 juni 2021*</t>
  </si>
  <si>
    <t>Op basis van artikel 6.7: het uurloon wordt berekend door bruto maandbedrag te delen door 156</t>
  </si>
  <si>
    <t>Salaris 2021</t>
  </si>
  <si>
    <t>Aantal uren per maand</t>
  </si>
  <si>
    <t>Op basis van artikel 17, hoofdstuk 11</t>
  </si>
  <si>
    <t>Eenmalige uitkeringen</t>
  </si>
  <si>
    <t>Eenmalige uitkeringen (totaal per FTE, in euro)</t>
  </si>
  <si>
    <t>Opslag ORT (%)</t>
  </si>
  <si>
    <t>Eenmalige uitkeringen (totaal per FTE, %)</t>
  </si>
  <si>
    <t>% op locatie</t>
  </si>
  <si>
    <t>% thuis</t>
  </si>
  <si>
    <t>Op locatie</t>
  </si>
  <si>
    <t>Thuis</t>
  </si>
  <si>
    <t>Deze rekentool maakt onderscheid tussen individuele begeleiding ‘op locatie’ en 'thuis’. Onder 'thuis' verstaan we individuele begeleiding bij de cliënt thuis of in het cliëntsysteem. Onder 'op locatie' verstaan we individuele begeleiding op locatie van de aanbieder.</t>
  </si>
  <si>
    <t>Zakelijke reistijd (in uren)</t>
  </si>
  <si>
    <t>Cliënt niet aanwezig (no-show)</t>
  </si>
  <si>
    <t>Kosten dienen ingeschat te worden op basis van artikel 9.1 uit de CAO VVT 2019-2021</t>
  </si>
  <si>
    <t>Kosten dienen ingeschat te worden op basis van artikel 9.2 uit de CAO VVT 2019-2021</t>
  </si>
  <si>
    <t>Kosten woon-werkverkeer per gewerkt uur</t>
  </si>
  <si>
    <t>Kosten werk-werkverkeer per gewerkt uur</t>
  </si>
  <si>
    <t xml:space="preserve">Vul vervolgens bij reiskosten de gemiddelde reiskosten per gewerkt uur in. Reiskosten moeten worden omgerekend naar kosten per gewerkt uur en in euro's worden ingevuld. </t>
  </si>
  <si>
    <t>Periodiek (gewogen gemiddelde)</t>
  </si>
  <si>
    <t>SW</t>
  </si>
  <si>
    <t>9.</t>
  </si>
  <si>
    <t>Aanvullend verlof</t>
  </si>
  <si>
    <t>De tool berekent een kostprijs per uur voor zowel hulp bij het huishouden als individuele begeleiding. In deze berekening van de kostprijs wordt de AMvB reële prijs gevolgd. Zowel direct cliëntgebonden tijd, als niet-direct cliëntgebonden tijd kan declarabel zijn. Deze rekentool biedt de mogelijkheid om te differentiëren op basis van lokale afspraken over declarabele tijd (administratietijd kan bijv. wel of niet declarabel zijn).</t>
  </si>
  <si>
    <t>1a.</t>
  </si>
  <si>
    <t>WW</t>
  </si>
  <si>
    <t>Sectorfonds</t>
  </si>
  <si>
    <t>ZVW</t>
  </si>
  <si>
    <t>WHK</t>
  </si>
  <si>
    <t>WGA eigen risico; herverzekerd</t>
  </si>
  <si>
    <t>Premiepercentage</t>
  </si>
  <si>
    <t>https://www.pfzw.nl/werkgevers/premie-en-factuur/premiepercentages-en-franchises/franchises.html</t>
  </si>
  <si>
    <t>Premiepercentage (werkgevers- + werknemersdeel)</t>
  </si>
  <si>
    <t xml:space="preserve">https://www.pfzw.nl/werkgevers/premie-en-factuur/premiepercentages-en-franchises/premiepercentages.html </t>
  </si>
  <si>
    <t>Manier van berekening</t>
  </si>
  <si>
    <t>Pensioen dropdown</t>
  </si>
  <si>
    <t>Opslag</t>
  </si>
  <si>
    <t>Berekening</t>
  </si>
  <si>
    <t>Sociale lasten: opslag</t>
  </si>
  <si>
    <t>Sociale lasten: berekening</t>
  </si>
  <si>
    <t>Fulltime salaris</t>
  </si>
  <si>
    <t>OP premie per jaar</t>
  </si>
  <si>
    <t>AP premie per jaar</t>
  </si>
  <si>
    <t>Totaal werkgeversdeel pensioenpremies</t>
  </si>
  <si>
    <t>https://www.uwv.nl/werkgevers/bedragen-en-premies/detail/ww-premie; WIA bestaat uit IVA en WGA</t>
  </si>
  <si>
    <t>WAO / WIA (IVA en WGA)</t>
  </si>
  <si>
    <t>https://www.belastingdienst.nl/bibliotheek/handboeken/html/boeken/HL/stappenplan-stap_5_premies_werknemersverzekeringen.html</t>
  </si>
  <si>
    <t>https://www.uwv.nl/werkgevers/bedragen-en-premies/detail/ww-premie; premie voor vaste krachten; voor flexibele krachten is deze 7,94%</t>
  </si>
  <si>
    <t>https://www.rendement.nl/premies-werknemersverzekeringen/nieuws/nieuwe-ww-premie-wab-in-2020-294-en-794.html</t>
  </si>
  <si>
    <t>Premie is afhankelijk van grote van werkgever obv premieplichtig loon een inschatting kan berekend worden via https://www.uwv.nl/werkgevers/eigenrisicodrager/eigenrisicodrager-wga/premiewijzer-gedifferentieerde-premie-werkhervattingskas.aspx</t>
  </si>
  <si>
    <t>Eigenrisico dragenschrap; keuze van werkgever</t>
  </si>
  <si>
    <t>Bron</t>
  </si>
  <si>
    <t>Vervallen in 2020 als gevolg van WAB</t>
  </si>
  <si>
    <t>Sociale lasten: daadwerkelijk gebruikte percentages</t>
  </si>
  <si>
    <t>Er kan zowel met één "opslag' worden gerekend, als met een stapsgewijze berekening</t>
  </si>
  <si>
    <t>Totaal sociale lasten (excl. pensioenpremies)</t>
  </si>
  <si>
    <t>Pensioenpremies VVT</t>
  </si>
  <si>
    <t>Onderwerp</t>
  </si>
  <si>
    <t>Op basis van artikel 3.12, lid 2, cao VVT 2019-2021</t>
  </si>
  <si>
    <t>EUR/%</t>
  </si>
  <si>
    <t>Pensioenpremies GHZ</t>
  </si>
  <si>
    <t>Deelwerkgever AP</t>
  </si>
  <si>
    <t>Deelwerkgever OP</t>
  </si>
  <si>
    <t>Op basis van artikel 2.10, cao GHZ 2019-2021</t>
  </si>
  <si>
    <t>Pensioenpremies GGZ</t>
  </si>
  <si>
    <t>Op basis van artikel 21, lid 2, hoofstuk 3 uit de CAO GGZ 2019-2021</t>
  </si>
  <si>
    <t>Pensioenpremies Sociaal Werk</t>
  </si>
  <si>
    <t>Bruto loon
kosten 
incl. reiskosten</t>
  </si>
  <si>
    <t>Opslagen
vakantie,
EJU &amp; ORT</t>
  </si>
  <si>
    <t>Niet produc-
tieve uren</t>
  </si>
  <si>
    <t>Overhead-
kosten</t>
  </si>
  <si>
    <t>Kosten
gem. 
eisen</t>
  </si>
  <si>
    <t>Deze rekentool heeft als doel om gemeenten en aanbieders op een transparante en eenvoudige manier in staat te stellen om kostprijzen in kaart te brengen voor de Wmo-voorzieningen Hulp bij het Huishouden (hbh) en individuele begeleiding. De rekentool helpt partijen het gesprek over kosten en tarieven te voeren langs een transparante structuur, in lijn met de AMvB Reële prijs.</t>
  </si>
  <si>
    <t>De rekentool berekent kostprijzen per uur en is daarmee het gemakkelijkst te gebruiken bij PxQ afspraken. Echter kan de rekentool ook gebruikt worden als input voor resultaatbekostiging, arrangementen of populatiebekostiging. Immers om goed onderbouwde tarieven te bepalen voor resultaten, arrangementen of populatiebudgetten is het noodzakelijk om een goed onderbouwde inschatting van het gemiddelde aantal uur zorg per traject of per inwoner per jaar te bepalen. De uitkomst van de rekentool (een kostprijs per uur) kan vervolgens vermenigvuldigd worden met het aantal uur om tot een tarief voor resultaat / arrangement of budget voor een populatie te komen.</t>
  </si>
  <si>
    <t>Vul vervolgens de gemiddelde opslag voor ORT in, in procenten en indien deze in de CAO zijn afgesproken, de eenmalige uitkeringen per FTE in euro's (bij GHZ in percentages)</t>
  </si>
  <si>
    <t>Werkgeversdeel OP (obv cao)</t>
  </si>
  <si>
    <t>Werkgeversdeel AP (obv cao)</t>
  </si>
  <si>
    <t>Premie is afhankelijk van grote van werkgever obv premieplichtig loon; het UWV heeft een aparte tool waarmee een inschatting kan worden gemaakt</t>
  </si>
  <si>
    <t>In de tool wordt gerekend met drie soorten data, afhankelijk van de mate waarin ruimte en noodzaak bestaat voor lokale invulling (zie hiervoor ook de legenda op de oranje tabbladen):</t>
  </si>
  <si>
    <t>‘Open data’ die per definitie lokaal verzameld moet worden.</t>
  </si>
  <si>
    <t xml:space="preserve">Bestaat uit het uurloon (obv schaal &amp; periodiek), vakantiegeld, ORT, eindejaarsuitkering, sociale lasten. </t>
  </si>
  <si>
    <t>Eenmalige uitkeringen op basis van de cao worden apart meegenomen in de rekentool. De data is vrij invulbaar om ook contracten voor meerdere jaren en toekomstige cao-afspraken te faciliteren.</t>
  </si>
  <si>
    <t>ORT-opslag is een open veld dat lokaal ingevuld dient te worden op basis van de contractuele eisen (dient er bijvoorbeeld ook zorg in avond-nacht-weekend geleverd te worden?).</t>
  </si>
  <si>
    <t>Voor zakelijke reistijd specifiek geldt dat dit lokaal ingevuld dient te worden, omdat hier grote lokale verschillen in zijn (bijv. stedelijke of plattelands gebieden) en er gemeentelijke wensen kunnen zijn, zoals bijv 'koppeltjes', waardoor de reistijd verhoogd kan worden.</t>
  </si>
  <si>
    <t xml:space="preserve">Materiële overheadkosten wordt gedefinieerd als: hardware en software, repro/drukwerk, communicatiekosten (telefonie, internet), kosten algemeen beheer (advies, accountants, excl. dienstreizen) en overige algemene kosten. Deze kostenpost is inclusief zakelijke lasten en verzekeringen. </t>
  </si>
  <si>
    <t>Cliëntgebonden materiële kosten (kosten die direct aan de cliëntenzorg gerelateerd zijn, bijvoorbeeld spelmateriaal bij begeleiding) hebben geen plek in deze rekentool omdat dit in praktijk vrijwel niet voorkomt. Mocht hier wél sprake van zijn zullen hier lokale afspraken over gemaakt moeten worden.</t>
  </si>
  <si>
    <t>De rekentool biedt de mogelijkheid om indexatie voor zowel loonkosten als materiële kosten in te vullen. Daarmee faciliteert de rekentool om meerjarige (tarief)afspraken te maken.</t>
  </si>
  <si>
    <t xml:space="preserve">Onder indexatie valt zowel de stijging van de lonen en sociale lasten kosten (wettelijke premies, pensioen, etc.) als de stijging van de materiële kosten. </t>
  </si>
  <si>
    <t>Tegelijkertijd zijn index-percentages voor de toekomst niet op voorhand bekend en betreft dit dus een inschatting. De AMvB Reële prijs beschrijft dat indexaties onderdeel dienen te zijn van de kostprijs. Het is belangrijk om te beseffen dat indien 'ingeschatte' indexpercentages contractueel worden vastgelegd, de werkelijke indexpercentages kunnen afwijken en er dus ófwel vooraf goede afspraken gemaakt moeten worden over deze financiële risico's, ófwel jaarlijks de tarieven herijkt dienen te worden.</t>
  </si>
  <si>
    <t xml:space="preserve"> </t>
  </si>
  <si>
    <t>Hierna beschrijven we stap voor stap de wijze waarop deze rekentool gebruikt dient te worden.</t>
  </si>
  <si>
    <t>De rekentool bestaat uit vijf tabbladen (donkeroranje) die u, afhankelijk van de eisen van de gemeente en de toepasselijke cao, in dient te vullen: één tabblad voor het product Hulp bij het Huishouden (1_Kostprijs_hbh) en vier tabbladen voor individuele begeleiding (1_Kostprijs_begeleiding_[VVT/GHZ/GGZ/SW]). Daarnaast kent de rekentool nog vier tabbladen (lichtoranje) met cao-data en een tabblad met overige data.</t>
  </si>
  <si>
    <t>Stappenplan</t>
  </si>
  <si>
    <t>6.</t>
  </si>
  <si>
    <t>7a.</t>
  </si>
  <si>
    <t>10.</t>
  </si>
  <si>
    <t>11.</t>
  </si>
  <si>
    <t>Vervolgens kunnen de sociale lasten worden ingevuld. Dit kan op twee manieren, door een vast percentage in te vullen (dat daarmee geldt voor alle schalen) of door dit zelf te berekenen. In de eerste vraag in het blok Sociale lasten kiest u of u wilt werken met een 'opslag' (vaste opslag) of 'berekening'. Indien u kiest voor een vaste opslag, wordt op basis van de Berenschot Benchmark Care 2019 een suggestie gegeven en kunt u vervolgens uw eigen opslagpercentage invullen. Indien u kiest voor een berekening, wordt op basis van de werkelijke percentages per caoschaal een opslag berekend, hiervoor dient u een aantal percentages zelf in te vullen op basis van de eigen, lokale situatie.</t>
  </si>
  <si>
    <t>Verdeling 'op locatie' en 'thuis'</t>
  </si>
  <si>
    <t>Verdeling individuele begeleiding 'op locatie' en 'thuis'</t>
  </si>
  <si>
    <t xml:space="preserve">ALLEEN VOOR INDIVIDUELE BEGELEIDING: Voor zowel materiële overheadkosten, als kosten voor vastgoed moeten er 2 percentages worden ingevuld: 1 voor individuele begeleiding die thuis plaatsvindt en 1 voor individuele begeleiding die op locatie plaatsvindt. Waarschijnlijk zullen deze kosten op locatie hoger liggen (met name vastgoedkosten). Het model berekent een gemiddelde op basis van de verhouding die is ingevuld bij stap 2a. </t>
  </si>
  <si>
    <t>Bijvoorbeeld leeftijdsgebonden verlof</t>
  </si>
  <si>
    <t>Indexatie</t>
  </si>
  <si>
    <t>Jaarlijks indexatiepercentage van uurtarief en sociale lasten voor meerjarige tariefsafspraken</t>
  </si>
  <si>
    <t>Jaarlijks indexatiepercentage van materiële overheadkosten en vastgoed voor meerjarige tariefsafspraken</t>
  </si>
  <si>
    <t>Jaar 1</t>
  </si>
  <si>
    <t>Jaar 2</t>
  </si>
  <si>
    <t>Jaar 3</t>
  </si>
  <si>
    <t>Jaar 4</t>
  </si>
  <si>
    <t>Gewogen personele kosten per uur</t>
  </si>
  <si>
    <t>Gewogen materiële kosten per uur</t>
  </si>
  <si>
    <t>Jaar 6</t>
  </si>
  <si>
    <t>Jaar 5</t>
  </si>
  <si>
    <t>Geindexeerde kostprijzen</t>
  </si>
  <si>
    <t>Gecorrigeerd voor productiviteit (p)</t>
  </si>
  <si>
    <t>Reiskosten (m)</t>
  </si>
  <si>
    <t>Opslag voor overheadkosten (p / m)</t>
  </si>
  <si>
    <t>Opslag kosten voor vastgoed (m)</t>
  </si>
  <si>
    <t>Opslag overige personele kosten (m)</t>
  </si>
  <si>
    <t>Vul hier uw eigen periodiekmix in voor dit product</t>
  </si>
  <si>
    <t>Afhankelijk van gemeentelijke afspraken over avond/nacht/weekend-diensten</t>
  </si>
  <si>
    <t>Gewogen personele kosten per uur geindexeerd</t>
  </si>
  <si>
    <t>Gewogen materiële kosten per uur geindexeerd</t>
  </si>
  <si>
    <t>Opslagen gemeentelijke eisen &amp; risico, innovatie en marge</t>
  </si>
  <si>
    <t>Totale kosten per uur</t>
  </si>
  <si>
    <t>Gewogen totale kosten per uur geindexeerd excl. opslagen</t>
  </si>
  <si>
    <t>Gewogen totale kosten per uur geindexeerd incl. opslagen</t>
  </si>
  <si>
    <t>Gewogen kostprijs jaar 1</t>
  </si>
  <si>
    <t>Gewogen totale kosten per uur (Jaar 1)</t>
  </si>
  <si>
    <t>NB. de AMvB benoemt samen met de reiskosten ook de opleidingskosten, de hiermee gepaard gaande verletkosten worden meegenomen in de niet-productieve uren. Eventuele kosten voor opleidingspersoneel is onderdeel van de opslag voor personele overhead. Materiële opleidingskosten worden meegenomen onder de Overige personele kosten.</t>
  </si>
  <si>
    <t>Doorbetaalde pauzes per FTE</t>
  </si>
  <si>
    <t>Kostprijs hulp bij het huishouden (hbh) - cao VVT</t>
  </si>
  <si>
    <t>Kostprijs individuele begeleiding - cao GHZ</t>
  </si>
  <si>
    <t>Kostprijs individuele begeleiding - cao VVT</t>
  </si>
  <si>
    <t>Kostprijs individuele begeleiding - cao GGZ</t>
  </si>
  <si>
    <t>Kostprijs individuele begeleiding - cao Sociaal Werk</t>
  </si>
  <si>
    <t>Zowel salarisschaal als de periodiek kunnen lokaal worden ingevuld. Voor hbh is er één schaal, daarin is het mogelijk om de periodiekmix in te vullen. Voor individuele begeleiding is het mogelijk om de schalenmix in te vullen en per schaal de gewogen gemiddelde periodiek. Deze gewogen gemiddelde periodiek wordt berekend door het gemiddelde bruto uurloon op basis van de CAO van medewerkers in dezelfde schaal uit te rekenen en dan de periodiek te kiezen die het uurloon heeft wat daar het dichtsbij ligt. Omwille van de invullast is ervoor gekozen om niet per schaal ook nog de periodiekmix uit te vragen (hoewel dit een preciezer beeld zou geven).</t>
  </si>
  <si>
    <t>Eigenrisico dragenschrap; keuze van werkgever voor privaat, publiekelijk of niet verzekeren</t>
  </si>
  <si>
    <t>Bijvoorbeeld leeftijdsgebonden verlof op basis van artikel 6.2</t>
  </si>
  <si>
    <t>Bijvoorbeeld team-reflectie, supervisie of intervisie</t>
  </si>
  <si>
    <t>Uren per FTE waarvan kosten niet te verhalen zijn vanwege no-show</t>
  </si>
  <si>
    <t>Op basis van artikel 6.10D: 104,38 euro per maand vanaf 1 juli 2020</t>
  </si>
  <si>
    <t>Op basis van artikel 6.9B: 174,93 euro per maand vanaf 1 juli 2020</t>
  </si>
  <si>
    <t>5+</t>
  </si>
  <si>
    <t>Indexatie personele loonkosten per jaar (%)</t>
  </si>
  <si>
    <t>Indexatie materiële kosten per jaar (%)</t>
  </si>
  <si>
    <t>Vul vervolgens de indexatie per jaar voor zowel de personele als de materiële kosten als percentage in. 
Let op: het is van belang hier goede lokale afspraken over te maken (zie Toelichting)</t>
  </si>
  <si>
    <t>Bijvoorbeeld team-reflectie of supervisie</t>
  </si>
  <si>
    <t>Bijvoorbeeld administratie, organisatieoverleg en ketenoverleg</t>
  </si>
  <si>
    <t>Bijvoorbeeld kosten gemaakt vanwege het uitbetalen van transitievergoedingen</t>
  </si>
  <si>
    <t>Overige personele kosten worden gedefinieerd als kosten voor vervanging bij verzuim, kosten voor beroepsregistraties, kosten voor werving &amp; selectie en materiële opleidingskosten.</t>
  </si>
  <si>
    <t>Enkel kosten voor nieuwe/aanvullende eisen kunnen worden ingevuld. Immers, kosten voor bestaande eisen zitten al verwerkt in de huidige overhead en niet-productieve uren. Het betreft dus enkel zaken die in het voorgaande contract nog geen onderdeel waren van de standaard bedrijfsvoering, bijv. participeren in project/denk tank, nieuwe certificeringen, kosten van (extra) gemeentelijke kwaliteitseisen, aanvullende verantwoordingseisen en/of de kosten van het opstellen van het begeleidingsplan.</t>
  </si>
  <si>
    <t>Het bovenste deel van elk tabblad toont de uitkomsten van hetgeen is ingevuld. Hierin ziet u de kostprijs per uur voor het jaar waarvoor u de kostprijs berekent en de geindexeerde kostprijzen.
Scrol voor het invullen direct naar het kopje "Opbouw van de kosten". Hier ziet u verschillende kleuren velden. De lichtgroene velden dient u in te vullen. Zie onderstaande legenda.</t>
  </si>
  <si>
    <t>ALLEEN VOOR INDIVIDUELE BEGELEIDING: Voor zakelijke reistijd, vul zowel het aantal uur/percentage in voor individuele begeleiding die thuis plaatsvindt, als het aantal uur/percentage dat op locatie plaatsvindt. Het model berekent een gemiddelde op basis van de verhouding die is ingevuld bij stap 4.</t>
  </si>
  <si>
    <t>Alleen kosten voor nieuwe/aanvullende eisen; huidige eisen al meegenomen in overheadkosten. Kan positief en negatief zijn (meer of minder eisen).</t>
  </si>
  <si>
    <t>Eenmalig uitkeringen die voortkomen uit CAO afspraken, totaal per FTE; in 2021 1,50% van het loon tussen jan t/m sep 2021, dus 1,5*9/12 = 1,13%; obv Preambule, Loonsverhoging</t>
  </si>
  <si>
    <t>Eenmalig uitkeringen die voortkomen uit CAO afspraken, totaal per FTE; voor 2021 is een eenmalige uitkering van 500 euro opgenomen, op basis van CAO preambule, kopje Loonsverhoging</t>
  </si>
  <si>
    <t>Eenmalig uitkeringen die voortkomen uit CAO afspraken, totaal per FTE</t>
  </si>
  <si>
    <t>Voor de overheadkosten wordt aangesloten bij de definitie van de Berenschot Benchmark Care: indirect personeel en materiële overheadkosten. Daarnaast wordt apart de kosten van vastgoed en overige personele kosten in kaart gebracht. Voor alle kosten geldt dat het niet om de totale kosten gaat, maar de kosten die specifiek gerelateerd zijn aan het zorgproduct.</t>
  </si>
  <si>
    <t>Kosten voor vastgoed worden gedefinieerd als: onderhoud, dotaties, energiekosten, huur en operationele leasing en interest. Bij individuele begeleiding maken we onderscheid tussen de opslag voor 'op locatie' en 'thuis'. Het betreft hier de vastgoedkosten die zijn toe te schrijven aan de geleverde zorg (bij individuele begeleiding) plus de vastgoedkosten die gepaard gaat met overheadpersoneel/-diensten.</t>
  </si>
  <si>
    <t>ALLEEN VOOR INDIVIDUELE BEGELEIDING: Vul nu bij verdeling op locatie en thuis de verhouding in tussen het aandeel begeleidingsuren dat op locatie plaatsvindt en het aandeel dat thuis plaatsvindt. Dus als 100% thuis plaatsvindt, dan komt er bij thuis 100% en bij op locatie 0%; vindt er 40% thuis plaats en 60% op locatie, dan komt er 40% bij thuis en 60% bij op locatie. Deze verdeling wordt gebruikt om een gemiddelde te berekenen voor zakelijke reistijd, materiële overheadkosten en kosten voor vastgoed.</t>
  </si>
  <si>
    <t xml:space="preserve">Vul bij overheadkosten de procentuele kosten (als percentage van totale kosten) voor het overheadpersoneel, inhuur/uitbesteding van overheadtaken, materiële overheadkosten, kosten voor vastgoed en overige personele kosten in als percentage van de totale kosten. Definities staan op het tabblad "Toelichting". Voor de overheadkosten wordt een suggestie gegeven op basis van landelijke cijfers uit de Berenschot Benchmark Care. Voor vastgoed is het van belang om enkel de kosten van het vastgoed voor overheadfuncties mee te nemen (kantoren) plus de kosten die zijn toe te schrijven aan de geleverde zorg (bij individuele begeleiding). Deze kosten worden ingevuld als % van de totale kosten. We vragen deze kosten uit als aandeel (%) van de totale kosten. Vervolgens wordt onderaan elk tabblad dit percentage van de totale kosten omgerekend naar een opslag op het uurloon primair proces door de percentages te delen door het percentage voor de kosten van het personeel voor het primair proces. </t>
  </si>
  <si>
    <t>Vul vervolgens de opslagen in voor risico, marge en innovatie als percentage.</t>
  </si>
  <si>
    <t>Deze rekentool kan gebruikt worden om de kostprijs voor meerdere vormen van individuele begeleiding te berekenen, bijvoorbeeld basis en specialistisch. Door de rekentool meermaals in te vullen met verschillende schalen/periodieken kan voor verschillende vormen van begeleiding de prijs berekend worden. Indien nodig kunnen ook andere variabelen als productiviteit variërend worden ingevuld.</t>
  </si>
  <si>
    <t>‘Suggesties’ zoals opslagen sociale lasten, waarbij landelijke cijfers beschikbaar zijn als suggestie voor lokaal gebruik;</t>
  </si>
  <si>
    <t>De periodiekmix voor hbh en de schalenmix voor individuele begeleiding is lokaal invulbaar.</t>
  </si>
  <si>
    <t>Sociale lasten kunnen op twee manier berekend worden. (1) er kan gebruik worden gemaakt van één totale opslag, die gelijk is voor alle schalen. Voor deze opslag geven we een suggestie op basis van werkelijk betaalde sociale lasten (bron: Berenschot Benchmark Care). (2) Daarnaast kunnen de sociale lasten stapsgewijs berekend worden. Vanaf 1 januari 2020 geldt de nieuwe Wet arbeidsmarkt in balans (WAB), de rekentool voorziet binnen de sociale lasten in de nieuwe wettelijke eisen.</t>
  </si>
  <si>
    <t>Administratie en overleg</t>
  </si>
  <si>
    <t>Om in kaart te brengen welke uren wel/niet productief zijn, brengt deze rekentool de volgende vormen van tijdsbesteding in kaart: directe cliënttijd (face2face, digitaal en telefonisch), zakelijke reistijd, verlof, aanvullend verlof, doorbetaalde pauzes, no-show, verzuim, administratie en overleg (bijv. administratie, organisatieoverleg en ketenoverleg), scholing en reflectie (inclusief begeleidingstijd van stagiaires en (BBL)leerlingen).</t>
  </si>
  <si>
    <t>Als basis van de inschatting voor de index-percentages kunnen algemene inflatiecijfers van het CBS of het OVA cijfer worden gebruikt, waarbij de OVA specifiek gericht is op de indexering van de personele kosten voor de zorg. Ook de Nederlandse Zorgautoriteit publiceert jaarlijks indexcijfers specifiek voor de zorg.</t>
  </si>
  <si>
    <t>Kosten als gevolg van gemeentelijke eisen zijn vrij in te vullen in de rekentool als een opslagpercentage.</t>
  </si>
  <si>
    <t>Bij niet-productieve uren kan vervolgens eerst worden ingevuld of een bepaalde vorm van tijdbesteding moet worden meegenomen in de kostprijs. Bijvoorbeeld wanneer gemeenten en aanbieders afspraken maken over declarabele no-show, reistijd of anderszins. Geef hiervoor in de kolom waarboven 'meenemen' staat met 'Ja' aan welke vorm van tijdsbesteding meegenomen moet worden in de berekening. Ten overvloede: bij selectie van 'Nee' nemen we die tijdsbesteding niet mee in de berekening van de kostprijs. Dit impliceert dus dat u deze tijdsbesteding mag declareren. 
Vervolgens kan een percentage worden ingevuld voor aanvullend verlof, ziekteverzuim (hiervoor wordt een suggestie gegeven), doorbetaalde pauzes, scholing, reflectie, administratie en overleg en no-show.</t>
  </si>
  <si>
    <t xml:space="preserve">De rekentool houdt rekening met de loonkosten op basis van de cao’s VVT, GHZ, GGZ en Sociaal Werk. Voor hulp bij het huishouden is het ook mogelijk een vrij uurloon in te vullen bij de 5+ periodiek. </t>
  </si>
  <si>
    <t>Zakelijke reistijd wordt zowel beïnvloed door de locatie als door gemeentelijke eisen</t>
  </si>
  <si>
    <t>AOW franchise 2021</t>
  </si>
  <si>
    <t>AP franchise 2021</t>
  </si>
  <si>
    <t>Indien noodzakelijk kunt u een uurloon hoger dan de HBH-schaal invoeren.</t>
  </si>
  <si>
    <t>OPSLAG OP PRIMAIR PROCES</t>
  </si>
  <si>
    <t xml:space="preserve">Bij individuele begeleiding dienen zowel de vooringevulde schalen als periodieken uitdrukkelijk als suggestie. Het is mogelijk om dezelfde schaal meerdere keren te selecteren, waardoor er meerdere periodieken voor dezelfde schaal kunnen worden gekozen indien dit wenselijk is. Een schaal/periodiek-combinatie kan ook leeg worden gelaten, let er dan op dat het vak voor de schalenmix ook leeg wordt gelaten. Voor de CAO GGZ zijn de a en b schalen samengevoegd tot 1 schaal; bijvoorbeeld alle periodieken van 10a en 10b zitten nu in schaal 10. Het bruto uurloon behorend bij de gekozen schaal en periodiek wordt vervolgens met de functies index en vergelijken gezocht op het tabblad van de betreffende CAO. </t>
  </si>
  <si>
    <t>Overhead personeel wordt gedefinieerd als: management (hoger management en operationeel management), stafpersoneel (beleid, marketing, communicatie, beleid en planning), administratief financieel personeel, ICT-personeel, P&amp;O, arbo en opleidingen, secretariaat; gecombineerde functies worden naar rato meegenomen in de overheadkosten (dit zal worden toegelicht in het model).</t>
  </si>
  <si>
    <t>Voor definitie zie tabblad uitgangspunten; zowel overhead gerelateerde vastgoedkosten, als die gerelateerd aan de geleverde zorg; zie tabblad uitgangspunten voor toelichting over de Benchmark Care</t>
  </si>
  <si>
    <t>Voor definitie zie tabblad toelichting; zowel overhead gerelateerde vastgoedkosten, als die gerelateerd aan de geleverde zorg; zie tabblad uitgangspunten voor toelichting over de Benchmark Care</t>
  </si>
  <si>
    <t>Op basis van artikel 7.12, lid B, CAO SW 2019-2021, https://www.sociaalwerk-werkt.nl/nieuws/pensioenpremieverdeling-2021-bekend</t>
  </si>
  <si>
    <t>Op basis van artikel 7.12, lid C, CAO SW 2019-2021, https://www.sociaalwerk-werkt.nl/nieuws/pensioenpremieverdeling-2021-bekend</t>
  </si>
  <si>
    <t>OP premie (werkgeversdeel + werknemersdeel) 2022</t>
  </si>
  <si>
    <t>OP premie (werkgeversdeel + werknemersdeel) in 2021</t>
  </si>
  <si>
    <t>OP premie (werkgeversdeel + werknemersdeel) 2022 (25,00% in 2021)</t>
  </si>
  <si>
    <t>AOW franchise 2022</t>
  </si>
  <si>
    <t>AOW franchise in 2021</t>
  </si>
  <si>
    <t>AOW franchise 2022 (€ 13.111,00 in 2021)</t>
  </si>
  <si>
    <t>AP premie (werkgeversdeel + werknemersdeel) 2022</t>
  </si>
  <si>
    <t>AP premie (werkgeversdeel + werknemersdeel) in 2021</t>
  </si>
  <si>
    <t>AP premie (werkgeversdeel + werknemersdeel) 2022 (0,50% in 2021)</t>
  </si>
  <si>
    <t>AP franchise 2022</t>
  </si>
  <si>
    <t>AP franchise in 2021</t>
  </si>
  <si>
    <t>AP franchise 2022 (€ 21.835,00 in 2021)</t>
  </si>
  <si>
    <t>https://zoek.officielebekendmakingen.nl/stcrt-2020-60019.pdf, https://www.belastingdienst.nl/wps/wcm/connect/bldcontentnl/belastingdienst/prive/werk_en_inkomen/zorgverzekeringswet/bijdrage_zorgverzekeringswet/tabel_werkgeversheffing_zvw_of_bijdrage_zvw/</t>
  </si>
  <si>
    <t>Premie 2021: op basis van cijfers UWV en de WAB; premie voor vaste krachten is 2,70%; voor flexibele krachten is deze 7,94%</t>
  </si>
  <si>
    <t>Premie 2021; op basis van cijfers belastingdienst</t>
  </si>
  <si>
    <t>Schaal t/m juni 2021</t>
  </si>
  <si>
    <t>Schaal vanaf 1 juli 2021</t>
  </si>
  <si>
    <t>Schaal t/m mei 2021</t>
  </si>
  <si>
    <t>Schaal vanaf 1 juni 2021</t>
  </si>
  <si>
    <t>Schaal t/m 30 juni 2020</t>
  </si>
  <si>
    <t>Schaal geldig vanaf 1 juli 2020</t>
  </si>
  <si>
    <t>Verdeling uurloon 2022, cao 2019</t>
  </si>
  <si>
    <t>Verdeling uurloon 2022, cao 2020</t>
  </si>
  <si>
    <t>Verdeling uurloon 2022, cao 2021</t>
  </si>
  <si>
    <t>Bruto uurloon (gemiddeld over 2022)</t>
  </si>
  <si>
    <t>Peiljaar: 2022</t>
  </si>
  <si>
    <t xml:space="preserve">Specifiek bij hulp bij het huishouden dient er naast de indexatie conform de ontwikkelingen binnen de CAO ook rekening te worden gehouden met een jaarlijkse aanvullende stijging in de loonkosten die veroorzaakt wordt door het verschuiven van personeel naar hogere periodieken binnen de hbh-schaal. Dit kan ook in de rekentool inzichtelijk worden gemaakt door periodiekmix te veranderen. </t>
  </si>
  <si>
    <t>Op basis van artikel 3.9.3, minimum toeslag gedeeld door gemiddeld aantal uren op jaarbasis (hoofdstuk 1, algemene bepaling 15)</t>
  </si>
  <si>
    <t>Gemiddelde opslag sociale lasten onder VVT deelnemers van Benchmark Care 2020</t>
  </si>
  <si>
    <t>Bron: cao VVT 2019-2021, salarisschaal Hulp bij het Huishouden, Benchmark Care 2020</t>
  </si>
  <si>
    <t>Bron: cao VVT 2019-2021, Benchmark Care 2020</t>
  </si>
  <si>
    <t>Gemiddelde opslag sociale lasten onder GHZ deelnemers van Benchmark Care 2020</t>
  </si>
  <si>
    <t>Bron: cao GHZ 2019-2021, Benchmark Care 2020</t>
  </si>
  <si>
    <t>Bron: cao GGZ 2019-2021, Benchmark Care 2020</t>
  </si>
  <si>
    <t>Gemiddelde opslag sociale lasten onder GGZ deelnemers van Benchmark Care 2020</t>
  </si>
  <si>
    <t>Bron: cao Sociaal Werk 2019-2021, Benchmark Care 2020</t>
  </si>
  <si>
    <t>Bron: Benchmark Care 2020</t>
  </si>
  <si>
    <t>Suggestie op basis van Benchmark Care 2020, VVT; zie tabblad uitgangspunten voor toelichting over de Benchmark Care</t>
  </si>
  <si>
    <t>Inclusief zakelijke lasten en verzekeringen; suggestie op basis van Benchmark Care 2020, VVT; zie tabblad uitgangspunten voor toelichting over de Benchmark Care</t>
  </si>
  <si>
    <t>Kosten voor 
vervanging bij verzuim of scholing, kosten voor werving &amp; selectie, suggestie op basis van Benchmark Care 2020, VVT; zie tabblad uitgangspunten voor toelichting over de Benchmark Care</t>
  </si>
  <si>
    <t>Kosten voor vervanging bij verzuim of scholing, kosten voor werving &amp; selectie, suggestie op basis van Benchmark Care 2020, VVT; zie tabblad uitgangspunten voor toelichting over de Benchmark Care</t>
  </si>
  <si>
    <t>Inclusief zakelijke lasten en verzekeringen; suggestie voor zowel 'op locatie' als 'thuis', op basis van Bechmark Care 2020, VVT; zie tabblad uitgangspunten voor toelichting over de Benchmark Care</t>
  </si>
  <si>
    <t>Suggestie op basis van Benchmark Care 2020, GHZ; zie tabblad uitgangspunten voor toelichting over de Benchmark Care</t>
  </si>
  <si>
    <t>Inclusief zakelijke lasten en verzekeringen; suggestie voor zowel 'op locatie' als 'thuis', op basis van Benchmark Care 2020, GHZ; zie tabblad uitgangspunten voor toelichting over de Benchmark Care</t>
  </si>
  <si>
    <t>Kosten voor 
vervanging bij verzuim of scholing, kosten voor werving &amp; selectie; suggestie op basis van Benchmark Care 2020, GHZ; zie tabblad uitgangspunten voor toelichting over de Benchmark Care</t>
  </si>
  <si>
    <t>Suggestie op basis van Benchmark Care 2020, GGZ; zie tabblad uitgangspunten voor toelichting over de Benchmark Care</t>
  </si>
  <si>
    <t>Inclusief zakelijke lasten en verzekeringen; suggestie voor zowel 'op locatie' als 'thuis', op basis van Benchmark Care 2020, GGZ; zie tabblad uitgangspunten voor toelichting over de Benchmark Care</t>
  </si>
  <si>
    <t>Kosten voor 
vervanging bij verzuim of scholing, kosten voor werving &amp; selectie; suggestie op basis van Benchmark Care 2020, GGZ; zie tabblad uitgangspunten voor toelichting over de Benchmark Care</t>
  </si>
  <si>
    <t>Premie 2021; op basis van cijfers UWV; WIA bestaat uit IVA en WGA; vanaf 1 januari 2022 wordt een gedifferentieerde premie naar grootte van de werkgever ingevoerd</t>
  </si>
  <si>
    <t xml:space="preserve">Voor overhead personeel, materiële overheadkosten en kosten voor vastgoed worden suggesties gegeven op basis van referentiecijfers uit de Berenschot Benchmark Care. De Benchmark Care is een jaarlijks onderzoek onder aanbieders van VVT, GHZ en GGZ waarin de overheadkosten gedetailleerd in kaart worden gebracht conform bovengenoemde definities. De cijfers die hier als suggestie worden gegeven zijn de gemiddelden van de deelnemers per sector, op organisatieniveau. De suggestie van de VVT is het gemiddelde van 54 organisaties, de GHZ zijn dit 39 organisaties en de GGZ 19 organisaties. Specifiek bij hbh is er veel variatie in de daadwerkelijke overheadpercentages, ook naar beneden; gemeenten worden daarom geadviseerd lokaal een uitvraag onder aanbieders te doen. </t>
  </si>
  <si>
    <r>
      <t xml:space="preserve">Vul bij 'kosten van de beroepskracht' de periodiekmix in voor hulp bij het huishouden en de schalenmix en de gewogen gemiddelde periodiek in bij de tabbladen voor individuele begeleiding. Let op dat de rekentool betrekking heeft op een onvolledig CAO-jaar
</t>
    </r>
    <r>
      <rPr>
        <b/>
        <sz val="8"/>
        <color theme="3"/>
        <rFont val="Segoe UI"/>
        <family val="2"/>
      </rPr>
      <t>LET OP: DE REEDS INGEVULDE PERIODIEK IS EEN VOORBEELD, DIE TIJDENS HET INVULLEN AANGEPAST DIENT TE WORDEN AAN DE LOKALE SITUATIE.</t>
    </r>
  </si>
  <si>
    <t>Het uurloon staat vast op basis van de cao (bij VVT rechtstreeks, bij andere cao's door het maandloon te vermenigvuldigen met 12 en te delen door 1878 of door het maandloon te delen door 156). Voor de cao's waar in de loop van 2021 een loonsverhoging plaatsvindt op basis van de cao, wordt het totale uurloon berekend als een gewogen gemiddelde: als bijvoorbeeld per 1 augustus een nieuwe salaristabel geldt, dan wordt het lagere loon voor 7/12 (januari t/m juli) meegenomen en het hogere loon voor 5/12 (augustus t/m december). De weging van verschillende jaren kan worden aangepast in de rekentool. Omdat de cao-onderhandelingen nog lopen, gaat de rekentool over een onvolledig cao jaar. Om in lijn te blijven met de AMvB Reële prijs, dienen de uurlonen uit de nieuwe cao in de uiteindelijke kostprijs mee te worden genomen.</t>
  </si>
  <si>
    <t>Versie: 22 februari 2021</t>
  </si>
  <si>
    <t>Op basis van Vernet Branche Viewer, gemiddelde over periode 2018 - 2020, alleen doorbetaling van loon, kosten voor vervanging vallen onder overhead</t>
  </si>
  <si>
    <t>Op basis van Vernet Branche Viewer, Gehandicaptenzorg, gemiddelde over periode 2018-2020, alleen doorbetaling van loon, kosten voor vervanging vallen onder overhead</t>
  </si>
  <si>
    <t>Op basis van Vernet Branche Viewer, GGZ, gemiddelde over periode 2018-2020, alleen doorbetaling van loon, kosten voor vervanging vallen onder overhead</t>
  </si>
  <si>
    <t>Op basis van Vernet Branche Viewer, GGZ, gemiddelde over periode 2018-2020,, alleen doorbetaling van loon, kosten voor vervanging vallen onder overhead</t>
  </si>
  <si>
    <t xml:space="preserve">In opdracht van de VNG en in overleg met ActiZ, de Nederlandse GGZ, VGN, en Zorghuisnl is in het voorjaar 2020 een rekentool ontwikkeld voor de berekening van de tarieven voor Wmo-huishoudelijke hulp en individuele begeleiding. De rekentool helpt gemeenten en zorgaanbieders het gesprek over kosten en tarieven te voeren langs een transparante structuur, in lijn met de AMvB Reële prijs. </t>
  </si>
  <si>
    <t>Individuele begeleiding</t>
  </si>
  <si>
    <t>Wat biedt het overzicht?</t>
  </si>
  <si>
    <t xml:space="preserve">Het overzicht biedt inzicht in veel voorkomende functieniveaus van individuele begeleiding. Aan de hand van de onderscheidende elementen worden de verschillen tussen de functieniveaus inzichtelijk gemaakt.  Voor dit overzicht is gebruik gemaakt van functie-informatie uit het FWG-systeem. Het overzicht geeft een relevante indicatie voor de verschillende functieniveaus en daarmee voor de daarbij behorende salarisschalen.  Belangrijk; het overzicht is op geen enkele wijze een toepassing van de formele FWG-functiewaarderingsystematiek. Die vindt namelijk plaats op grond van een volledige functiebeschrijving volgens de FWG-kwaliteitscriteria en op basis van cao-afspraken die hiervoor gelden.  </t>
  </si>
  <si>
    <r>
      <t xml:space="preserve">Voor een goed begrip van het overzicht is een verduidelijking van de begrippen ‘begeleiding’, ‘signaleren’ en ‘stabiel’van belang:
</t>
    </r>
    <r>
      <rPr>
        <b/>
        <sz val="8"/>
        <color theme="1"/>
        <rFont val="Segoe UI"/>
        <family val="2"/>
      </rPr>
      <t>Begeleiden</t>
    </r>
    <r>
      <rPr>
        <sz val="8"/>
        <color theme="1"/>
        <rFont val="Segoe UI"/>
        <family val="2"/>
      </rPr>
      <t xml:space="preserve"> is gericht op het in stand houden of bevorderen van het psycho-sociaal welbevinden of de zelfredzaamheid. Binnen het begrip is sprake van een grote verscheidenheid in en toepassing van methodieken alsmede van een ruime verscheidenheid in intensiteit.De primaire doelgroep is doorgaans de patiënt/cliënt, maar in een aantal functies kan (daarnaast) ook sprake zijn van het begeleiden van relaties van de patiënt/cliënt of van medewerkers. (Bij het geven van begeleiding kunnen uiteraard veranderingen ontstaan. Bij begeleiding is dat echter geen primaire doelstelling).
</t>
    </r>
    <r>
      <rPr>
        <b/>
        <sz val="8"/>
        <color theme="1"/>
        <rFont val="Segoe UI"/>
        <family val="2"/>
      </rPr>
      <t>Signaleren</t>
    </r>
    <r>
      <rPr>
        <sz val="8"/>
        <color theme="1"/>
        <rFont val="Segoe UI"/>
        <family val="2"/>
      </rPr>
      <t xml:space="preserve">: de mate waarin van een medewerker wordt verwacht dat deze zaken die afwijken van de gebruikelijke gang van zaken, signaleert. In de lagere functiegroepen wordt hiermee bedoeld dat de medewerker wel geacht wordt afwijkende zaken te signaleren en te melden bij een collega of leidinggevende, maar zelf geen actie onderneemt. 
</t>
    </r>
    <r>
      <rPr>
        <b/>
        <sz val="8"/>
        <color theme="1"/>
        <rFont val="Segoe UI"/>
        <family val="2"/>
      </rPr>
      <t>Stabiele situatie</t>
    </r>
    <r>
      <rPr>
        <sz val="8"/>
        <color theme="1"/>
        <rFont val="Segoe UI"/>
        <family val="2"/>
      </rPr>
      <t>: een situatie die aan relatief weinig verandering onderhevig is en daarmee een ruimte mate van voorspelbaarheid kent.</t>
    </r>
  </si>
  <si>
    <t>Contactpersoon</t>
  </si>
  <si>
    <t>Bij vragen over onderstaand overzicht kan contact worden opgenomen met Ernst Roemer van FWG (eroemer@fwg.nl)</t>
  </si>
  <si>
    <r>
      <t>Overzicht van functieniveaus voor individuele begeleiding bij rekentool</t>
    </r>
    <r>
      <rPr>
        <sz val="8"/>
        <color theme="1"/>
        <rFont val="Segoe UI"/>
        <family val="2"/>
      </rPr>
      <t xml:space="preserve"> </t>
    </r>
  </si>
  <si>
    <t>Al enkele jaren geleden is de rekentool voor de hulp bij het huishouden (HbH) ontwikkeld. Deze rekentool HbH is afgelopen voorjaar geactualiseerd en uitgebreid met  individuele begeleiding Wmo.  Bij individuele, begeleiding (ook persoonlijke begeleiding genoemd), is er sprake van één op één ondersteuning die door een begeleider wordt geboden vanuit de Wmo, bedoeld om een cliënten zo zelfstandig als mogelijk te laten zijn. Het gaat daarbij bijvoorbeeld om de structurering en indeling van de dag, activiteiten ondernemen, contact zoeken met mensen in de omgeving, gedrag veranderen en dagelijkse persoonlijke (niet-medische) verzorging.
Opgemerkt dient te worden dat bij individuele begeleiding, anders dan voor HbH, er in de rekentool geen koppeling plaatsvindt aan een specifieke functie. Individuele begeleiding komt in de praktijk in verschillende functies op verschillende niveaus terug. Zo kunnen bijvoorbeeld orthopedagogen of verpleegkundig specialisten ook betrokken zijn bij individuele begeleiding. 
Individuele begeleiding leidt, afhankelijk van hoe gemeenten deze voorziening in hun inkoop vormgeven, uiteindelijk tot een verschillende (taak)inhoud en dus verschillende functiebeelden en daarmee functiezwaartes. Relevant daarbij is dat de van toepassing zijnde salarisschaal uit de zorg-cao’s, conform de regelgeving in die cao’s, uiteindelijk altijd per functie bepaald wordt aan de hand van het functiewaarderingssysteem FWG. (FWG VVT, FWG Gehandicaptenzorg of FWG 3.0). 
Om aanbieders en gemeenten te ondersteunen bij de inkoop- en tariefsgesprekken is een overzicht van functieniveaus voor individuele begeleiding ontwikkeld. Dit kan behulpzaam zijn bij het gebruik van de rekentool (invullen schalenmix).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</si>
</sst>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 #,##0.00;[Red]&quot;€&quot;\ \-#,##0.00"/>
    <numFmt numFmtId="44" formatCode="_ &quot;€&quot;\ * #,##0.00_ ;_ &quot;€&quot;\ * \-#,##0.00_ ;_ &quot;€&quot;\ * &quot;-&quot;??_ ;_ @_ "/>
    <numFmt numFmtId="43" formatCode="_ * #,##0.00_ ;_ * \-#,##0.00_ ;_ * &quot;-&quot;??_ ;_ @_ "/>
    <numFmt numFmtId="164" formatCode="&quot;€&quot;\ #,##0.00"/>
    <numFmt numFmtId="165" formatCode="0.0%"/>
    <numFmt numFmtId="166" formatCode="0.0"/>
  </numFmts>
  <fonts count="32" x14ac:knownFonts="1">
    <font>
      <sz val="11"/>
      <color theme="1"/>
      <name val="Segoe UI"/>
      <family val="2"/>
    </font>
    <font>
      <sz val="11"/>
      <color theme="1"/>
      <name val="Segoe UI"/>
      <family val="2"/>
    </font>
    <font>
      <u/>
      <sz val="11"/>
      <color theme="10"/>
      <name val="Segoe UI"/>
      <family val="2"/>
    </font>
    <font>
      <b/>
      <sz val="11"/>
      <color theme="0"/>
      <name val="Segoe UI"/>
      <family val="2"/>
    </font>
    <font>
      <sz val="11"/>
      <color theme="0"/>
      <name val="Segoe UI"/>
      <family val="2"/>
    </font>
    <font>
      <sz val="8"/>
      <name val="Segoe UI"/>
      <family val="2"/>
    </font>
    <font>
      <b/>
      <sz val="8"/>
      <name val="Segoe UI"/>
      <family val="2"/>
    </font>
    <font>
      <sz val="8"/>
      <color theme="1"/>
      <name val="Segoe UI"/>
      <family val="2"/>
    </font>
    <font>
      <sz val="8"/>
      <color theme="0"/>
      <name val="Segoe UI"/>
      <family val="2"/>
    </font>
    <font>
      <i/>
      <sz val="8"/>
      <name val="Segoe UI"/>
      <family val="2"/>
    </font>
    <font>
      <b/>
      <sz val="8"/>
      <color theme="1"/>
      <name val="Segoe UI"/>
      <family val="2"/>
    </font>
    <font>
      <b/>
      <sz val="8"/>
      <color theme="0"/>
      <name val="Segoe UI"/>
      <family val="2"/>
    </font>
    <font>
      <i/>
      <sz val="8"/>
      <color theme="1"/>
      <name val="Arial"/>
      <family val="2"/>
    </font>
    <font>
      <i/>
      <sz val="8"/>
      <color theme="1"/>
      <name val="Segoe UI"/>
      <family val="2"/>
    </font>
    <font>
      <sz val="8"/>
      <color theme="5"/>
      <name val="Segoe UI"/>
      <family val="2"/>
    </font>
    <font>
      <b/>
      <i/>
      <sz val="8"/>
      <color theme="1"/>
      <name val="Segoe UI"/>
      <family val="2"/>
    </font>
    <font>
      <b/>
      <sz val="8"/>
      <color rgb="FFFF0000"/>
      <name val="Segoe UI"/>
      <family val="2"/>
    </font>
    <font>
      <sz val="8"/>
      <color rgb="FFFF0000"/>
      <name val="Segoe UI"/>
      <family val="2"/>
    </font>
    <font>
      <b/>
      <sz val="8"/>
      <color theme="2"/>
      <name val="Segoe UI"/>
      <family val="2"/>
    </font>
    <font>
      <b/>
      <sz val="8"/>
      <color rgb="FF000000"/>
      <name val="Segoe UI"/>
      <family val="2"/>
    </font>
    <font>
      <sz val="8"/>
      <color rgb="FF000000"/>
      <name val="Verdana"/>
      <family val="2"/>
    </font>
    <font>
      <b/>
      <sz val="8"/>
      <color rgb="FF000000"/>
      <name val="Arial"/>
      <family val="2"/>
    </font>
    <font>
      <sz val="8"/>
      <color rgb="FF000000"/>
      <name val="Arial"/>
      <family val="2"/>
    </font>
    <font>
      <u/>
      <sz val="8"/>
      <color theme="10"/>
      <name val="Segoe UI"/>
      <family val="2"/>
    </font>
    <font>
      <sz val="8"/>
      <color rgb="FF000000"/>
      <name val="Tahoma"/>
      <family val="2"/>
    </font>
    <font>
      <sz val="8"/>
      <color theme="1"/>
      <name val="Calibri"/>
      <family val="2"/>
    </font>
    <font>
      <b/>
      <sz val="8"/>
      <color rgb="FF9C9C9C"/>
      <name val="Arial"/>
      <family val="2"/>
    </font>
    <font>
      <b/>
      <sz val="11"/>
      <color theme="1"/>
      <name val="Segoe UI"/>
      <family val="2"/>
    </font>
    <font>
      <u/>
      <sz val="11"/>
      <color theme="1"/>
      <name val="Segoe UI"/>
      <family val="2"/>
    </font>
    <font>
      <b/>
      <sz val="11"/>
      <color theme="2"/>
      <name val="Segoe UI"/>
      <family val="2"/>
    </font>
    <font>
      <sz val="8"/>
      <color theme="3"/>
      <name val="Segoe UI"/>
      <family val="2"/>
    </font>
    <font>
      <b/>
      <sz val="8"/>
      <color theme="3"/>
      <name val="Segoe UI"/>
      <family val="2"/>
    </font>
  </fonts>
  <fills count="16">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theme="0"/>
        <bgColor rgb="FF000000"/>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0" tint="-0.34998626667073579"/>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2"/>
        <bgColor indexed="64"/>
      </patternFill>
    </fill>
    <fill>
      <patternFill patternType="solid">
        <fgColor theme="2" tint="-4.9989318521683403E-2"/>
        <bgColor indexed="64"/>
      </patternFill>
    </fill>
  </fills>
  <borders count="49">
    <border>
      <left/>
      <right/>
      <top/>
      <bottom/>
      <diagonal/>
    </border>
    <border>
      <left/>
      <right/>
      <top/>
      <bottom style="double">
        <color indexed="64"/>
      </bottom>
      <diagonal/>
    </border>
    <border>
      <left/>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indexed="64"/>
      </bottom>
      <diagonal/>
    </border>
    <border>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34998626667073579"/>
      </left>
      <right/>
      <top/>
      <bottom/>
      <diagonal/>
    </border>
    <border>
      <left style="thin">
        <color theme="0" tint="-0.34998626667073579"/>
      </left>
      <right/>
      <top style="thin">
        <color indexed="64"/>
      </top>
      <bottom style="thin">
        <color indexed="64"/>
      </bottom>
      <diagonal/>
    </border>
    <border>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64"/>
      </top>
      <bottom/>
      <diagonal/>
    </border>
    <border>
      <left/>
      <right style="thin">
        <color theme="0" tint="-0.34998626667073579"/>
      </right>
      <top style="thin">
        <color indexed="64"/>
      </top>
      <bottom/>
      <diagonal/>
    </border>
    <border>
      <left style="thin">
        <color theme="0" tint="-0.34998626667073579"/>
      </left>
      <right style="thin">
        <color theme="0" tint="-0.34998626667073579"/>
      </right>
      <top style="double">
        <color theme="0" tint="-0.34998626667073579"/>
      </top>
      <bottom style="thin">
        <color theme="0" tint="-0.34998626667073579"/>
      </bottom>
      <diagonal/>
    </border>
    <border>
      <left style="thin">
        <color theme="0" tint="-0.34998626667073579"/>
      </left>
      <right/>
      <top style="double">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double">
        <color theme="0" tint="-0.34998626667073579"/>
      </top>
      <bottom/>
      <diagonal/>
    </border>
    <border>
      <left/>
      <right/>
      <top style="medium">
        <color indexed="64"/>
      </top>
      <bottom/>
      <diagonal/>
    </border>
    <border>
      <left style="thin">
        <color theme="0" tint="-0.34998626667073579"/>
      </left>
      <right/>
      <top style="thin">
        <color theme="0" tint="-0.34998626667073579"/>
      </top>
      <bottom style="double">
        <color theme="0" tint="-0.34998626667073579"/>
      </bottom>
      <diagonal/>
    </border>
    <border>
      <left/>
      <right style="thin">
        <color theme="0" tint="-0.34998626667073579"/>
      </right>
      <top style="thin">
        <color theme="0" tint="-0.34998626667073579"/>
      </top>
      <bottom style="double">
        <color theme="0" tint="-0.34998626667073579"/>
      </bottom>
      <diagonal/>
    </border>
    <border>
      <left/>
      <right style="thin">
        <color theme="0" tint="-0.34998626667073579"/>
      </right>
      <top style="double">
        <color theme="0" tint="-0.34998626667073579"/>
      </top>
      <bottom style="thin">
        <color theme="0" tint="-0.34998626667073579"/>
      </bottom>
      <diagonal/>
    </border>
    <border>
      <left style="dashed">
        <color theme="0" tint="-0.34998626667073579"/>
      </left>
      <right style="dashed">
        <color theme="0" tint="-0.34998626667073579"/>
      </right>
      <top style="dashed">
        <color theme="0" tint="-0.34998626667073579"/>
      </top>
      <bottom style="dashed">
        <color theme="0" tint="-0.34998626667073579"/>
      </bottom>
      <diagonal/>
    </border>
    <border>
      <left style="thin">
        <color theme="0" tint="-0.34998626667073579"/>
      </left>
      <right/>
      <top style="thin">
        <color theme="0" tint="-0.34998626667073579"/>
      </top>
      <bottom style="dashed">
        <color theme="0" tint="-0.34998626667073579"/>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34998626667073579"/>
      </top>
      <bottom style="double">
        <color theme="0" tint="-0.34998626667073579"/>
      </bottom>
      <diagonal/>
    </border>
    <border>
      <left style="thin">
        <color theme="0" tint="-0.34998626667073579"/>
      </left>
      <right style="thin">
        <color theme="0" tint="-0.34998626667073579"/>
      </right>
      <top style="double">
        <color theme="0" tint="-0.34998626667073579"/>
      </top>
      <bottom style="double">
        <color theme="0" tint="-0.34998626667073579"/>
      </bottom>
      <diagonal/>
    </border>
    <border>
      <left style="dashed">
        <color theme="0" tint="-0.34998626667073579"/>
      </left>
      <right style="thin">
        <color theme="0" tint="-0.34998626667073579"/>
      </right>
      <top style="dashed">
        <color theme="0" tint="-0.34998626667073579"/>
      </top>
      <bottom style="dashed">
        <color theme="0" tint="-0.34998626667073579"/>
      </bottom>
      <diagonal/>
    </border>
    <border>
      <left style="thin">
        <color indexed="64"/>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564">
    <xf numFmtId="0" fontId="0" fillId="0" borderId="0" xfId="0"/>
    <xf numFmtId="0" fontId="7" fillId="0" borderId="0" xfId="0" applyFont="1"/>
    <xf numFmtId="0" fontId="9" fillId="2" borderId="0" xfId="0" applyFont="1" applyFill="1" applyBorder="1"/>
    <xf numFmtId="0" fontId="5" fillId="10" borderId="6" xfId="0" applyFont="1" applyFill="1" applyBorder="1"/>
    <xf numFmtId="0" fontId="5" fillId="2" borderId="0" xfId="0" applyFont="1" applyFill="1" applyBorder="1"/>
    <xf numFmtId="0" fontId="7" fillId="2" borderId="0" xfId="0" applyFont="1" applyFill="1"/>
    <xf numFmtId="0" fontId="7" fillId="2" borderId="0" xfId="0" applyFont="1" applyFill="1" applyBorder="1"/>
    <xf numFmtId="0" fontId="7" fillId="2" borderId="10" xfId="0" applyFont="1" applyFill="1" applyBorder="1"/>
    <xf numFmtId="0" fontId="7" fillId="2" borderId="11" xfId="0" applyFont="1" applyFill="1" applyBorder="1"/>
    <xf numFmtId="0" fontId="7" fillId="2" borderId="12" xfId="0" applyFont="1" applyFill="1" applyBorder="1"/>
    <xf numFmtId="0" fontId="7" fillId="2" borderId="13" xfId="0" applyFont="1" applyFill="1" applyBorder="1"/>
    <xf numFmtId="0" fontId="13" fillId="2" borderId="24" xfId="0" applyFont="1" applyFill="1" applyBorder="1" applyProtection="1">
      <protection hidden="1"/>
    </xf>
    <xf numFmtId="165" fontId="5" fillId="2" borderId="6" xfId="0" applyNumberFormat="1" applyFont="1" applyFill="1" applyBorder="1" applyAlignment="1" applyProtection="1">
      <alignment horizontal="center"/>
      <protection locked="0"/>
    </xf>
    <xf numFmtId="0" fontId="7" fillId="2" borderId="17" xfId="0" applyFont="1" applyFill="1" applyBorder="1"/>
    <xf numFmtId="10" fontId="13" fillId="2" borderId="6" xfId="0" applyNumberFormat="1" applyFont="1" applyFill="1" applyBorder="1" applyAlignment="1" applyProtection="1">
      <alignment horizontal="center"/>
      <protection locked="0"/>
    </xf>
    <xf numFmtId="0" fontId="7" fillId="11" borderId="21" xfId="0" applyFont="1" applyFill="1" applyBorder="1"/>
    <xf numFmtId="0" fontId="7" fillId="11" borderId="22" xfId="0" applyFont="1" applyFill="1" applyBorder="1"/>
    <xf numFmtId="0" fontId="7" fillId="11" borderId="23" xfId="0" applyFont="1" applyFill="1" applyBorder="1"/>
    <xf numFmtId="165" fontId="13" fillId="2" borderId="6" xfId="0" applyNumberFormat="1" applyFont="1" applyFill="1" applyBorder="1" applyAlignment="1" applyProtection="1">
      <alignment horizontal="center"/>
      <protection locked="0"/>
    </xf>
    <xf numFmtId="165" fontId="7" fillId="10" borderId="6" xfId="0" applyNumberFormat="1" applyFont="1" applyFill="1" applyBorder="1" applyAlignment="1" applyProtection="1">
      <alignment horizontal="center" vertical="center"/>
      <protection locked="0"/>
    </xf>
    <xf numFmtId="165" fontId="7" fillId="10" borderId="20" xfId="0" applyNumberFormat="1" applyFont="1" applyFill="1" applyBorder="1" applyAlignment="1" applyProtection="1">
      <alignment horizontal="center" vertical="center"/>
      <protection locked="0"/>
    </xf>
    <xf numFmtId="0" fontId="7" fillId="2" borderId="0" xfId="0" applyFont="1" applyFill="1" applyBorder="1" applyAlignment="1">
      <alignment wrapText="1"/>
    </xf>
    <xf numFmtId="0" fontId="10" fillId="2" borderId="0" xfId="0" applyFont="1" applyFill="1" applyBorder="1" applyAlignment="1">
      <alignment horizontal="center" wrapText="1"/>
    </xf>
    <xf numFmtId="165" fontId="5" fillId="2" borderId="0" xfId="0" applyNumberFormat="1" applyFont="1" applyFill="1" applyBorder="1" applyAlignment="1" applyProtection="1">
      <alignment horizontal="center"/>
      <protection locked="0"/>
    </xf>
    <xf numFmtId="165" fontId="5" fillId="6" borderId="6" xfId="0" applyNumberFormat="1" applyFont="1" applyFill="1" applyBorder="1" applyAlignment="1" applyProtection="1">
      <alignment horizontal="center"/>
      <protection locked="0"/>
    </xf>
    <xf numFmtId="10" fontId="13" fillId="2" borderId="30" xfId="0" applyNumberFormat="1" applyFont="1" applyFill="1" applyBorder="1" applyAlignment="1" applyProtection="1">
      <alignment horizontal="center"/>
      <protection locked="0"/>
    </xf>
    <xf numFmtId="165" fontId="15" fillId="6" borderId="27" xfId="0" applyNumberFormat="1" applyFont="1" applyFill="1" applyBorder="1" applyAlignment="1" applyProtection="1">
      <alignment horizontal="center"/>
      <protection locked="0"/>
    </xf>
    <xf numFmtId="0" fontId="13" fillId="2" borderId="0" xfId="0" applyFont="1" applyFill="1" applyBorder="1"/>
    <xf numFmtId="0" fontId="7" fillId="0" borderId="0" xfId="0" applyFont="1" applyBorder="1"/>
    <xf numFmtId="165" fontId="13" fillId="2" borderId="12" xfId="0" applyNumberFormat="1" applyFont="1" applyFill="1" applyBorder="1" applyAlignment="1" applyProtection="1">
      <alignment horizontal="center"/>
      <protection locked="0"/>
    </xf>
    <xf numFmtId="165" fontId="15" fillId="2" borderId="0" xfId="0" applyNumberFormat="1" applyFont="1" applyFill="1" applyBorder="1" applyAlignment="1" applyProtection="1">
      <alignment horizontal="center"/>
      <protection locked="0"/>
    </xf>
    <xf numFmtId="0" fontId="7" fillId="6" borderId="0" xfId="0" applyFont="1" applyFill="1" applyBorder="1"/>
    <xf numFmtId="0" fontId="5" fillId="2" borderId="0" xfId="0" applyFont="1" applyFill="1" applyBorder="1" applyAlignment="1">
      <alignment horizontal="right"/>
    </xf>
    <xf numFmtId="4" fontId="9" fillId="2" borderId="0" xfId="0" applyNumberFormat="1" applyFont="1" applyFill="1" applyBorder="1" applyAlignment="1">
      <alignment horizontal="left"/>
    </xf>
    <xf numFmtId="4" fontId="5" fillId="6" borderId="0" xfId="0" applyNumberFormat="1" applyFont="1" applyFill="1" applyBorder="1" applyAlignment="1">
      <alignment horizontal="right"/>
    </xf>
    <xf numFmtId="0" fontId="6" fillId="5" borderId="0" xfId="0" applyFont="1" applyFill="1" applyBorder="1" applyAlignment="1">
      <alignment horizontal="center"/>
    </xf>
    <xf numFmtId="0" fontId="5" fillId="7" borderId="0" xfId="0" applyFont="1" applyFill="1" applyBorder="1"/>
    <xf numFmtId="0" fontId="6" fillId="7" borderId="0" xfId="0" applyFont="1" applyFill="1" applyBorder="1" applyAlignment="1">
      <alignment horizontal="center"/>
    </xf>
    <xf numFmtId="0" fontId="5" fillId="6" borderId="0" xfId="0" applyFont="1" applyFill="1" applyBorder="1"/>
    <xf numFmtId="0" fontId="5" fillId="5" borderId="0" xfId="0" applyFont="1" applyFill="1" applyBorder="1"/>
    <xf numFmtId="0" fontId="6" fillId="7" borderId="0" xfId="0" applyFont="1" applyFill="1" applyBorder="1"/>
    <xf numFmtId="0" fontId="6" fillId="5" borderId="0" xfId="0" applyFont="1" applyFill="1" applyBorder="1"/>
    <xf numFmtId="0" fontId="18" fillId="3" borderId="0" xfId="0" applyFont="1" applyFill="1" applyBorder="1"/>
    <xf numFmtId="0" fontId="7" fillId="3" borderId="0" xfId="0" applyFont="1" applyFill="1" applyBorder="1"/>
    <xf numFmtId="0" fontId="7" fillId="6" borderId="0" xfId="0" applyFont="1" applyFill="1"/>
    <xf numFmtId="0" fontId="10" fillId="4" borderId="0" xfId="0" applyFont="1" applyFill="1" applyBorder="1"/>
    <xf numFmtId="0" fontId="7" fillId="4" borderId="0" xfId="0" applyFont="1" applyFill="1" applyBorder="1"/>
    <xf numFmtId="2" fontId="5" fillId="2" borderId="0" xfId="0" applyNumberFormat="1" applyFont="1" applyFill="1" applyBorder="1"/>
    <xf numFmtId="0" fontId="10" fillId="2" borderId="0" xfId="0" applyFont="1" applyFill="1" applyBorder="1"/>
    <xf numFmtId="0" fontId="7" fillId="0" borderId="0" xfId="0" applyFont="1" applyBorder="1" applyAlignment="1">
      <alignment vertical="top"/>
    </xf>
    <xf numFmtId="0" fontId="7" fillId="0" borderId="0" xfId="0" applyFont="1" applyBorder="1" applyAlignment="1">
      <alignment vertical="top" wrapText="1"/>
    </xf>
    <xf numFmtId="0" fontId="9" fillId="0" borderId="0" xfId="0" applyFont="1" applyBorder="1" applyAlignment="1">
      <alignment horizontal="left"/>
    </xf>
    <xf numFmtId="0" fontId="5" fillId="0" borderId="0" xfId="0" applyFont="1" applyBorder="1" applyAlignment="1">
      <alignment horizontal="left"/>
    </xf>
    <xf numFmtId="0" fontId="9" fillId="2" borderId="0" xfId="0" applyFont="1" applyFill="1" applyBorder="1" applyAlignment="1">
      <alignment horizontal="left"/>
    </xf>
    <xf numFmtId="0" fontId="5" fillId="2" borderId="0" xfId="0" applyFont="1" applyFill="1" applyBorder="1" applyAlignment="1">
      <alignment horizontal="left"/>
    </xf>
    <xf numFmtId="0" fontId="5" fillId="0" borderId="2" xfId="0" applyFont="1" applyBorder="1" applyAlignment="1">
      <alignment horizontal="left"/>
    </xf>
    <xf numFmtId="2" fontId="5" fillId="0" borderId="0" xfId="0" applyNumberFormat="1" applyFont="1" applyBorder="1" applyAlignment="1">
      <alignment horizontal="left"/>
    </xf>
    <xf numFmtId="1" fontId="5" fillId="0" borderId="0" xfId="3" applyNumberFormat="1" applyFont="1" applyBorder="1" applyAlignment="1">
      <alignment horizontal="left"/>
    </xf>
    <xf numFmtId="4" fontId="5" fillId="0" borderId="0" xfId="0" applyNumberFormat="1" applyFont="1" applyFill="1" applyBorder="1" applyAlignment="1">
      <alignment horizontal="left"/>
    </xf>
    <xf numFmtId="4" fontId="5" fillId="0" borderId="0" xfId="0" applyNumberFormat="1" applyFont="1" applyBorder="1" applyAlignment="1">
      <alignment horizontal="left"/>
    </xf>
    <xf numFmtId="0" fontId="5" fillId="0" borderId="0" xfId="0" applyFont="1" applyBorder="1" applyAlignment="1">
      <alignment horizontal="left" vertical="center" wrapText="1"/>
    </xf>
    <xf numFmtId="4" fontId="5" fillId="0" borderId="0" xfId="0" applyNumberFormat="1" applyFont="1" applyBorder="1" applyAlignment="1">
      <alignment horizontal="left" vertical="center" wrapText="1"/>
    </xf>
    <xf numFmtId="0" fontId="5" fillId="0" borderId="1" xfId="0" applyFont="1" applyBorder="1" applyAlignment="1">
      <alignment horizontal="left"/>
    </xf>
    <xf numFmtId="0" fontId="5" fillId="0" borderId="1" xfId="0" applyFont="1" applyBorder="1" applyAlignment="1">
      <alignment horizontal="left" vertical="center" wrapText="1"/>
    </xf>
    <xf numFmtId="4" fontId="5" fillId="0" borderId="1" xfId="0" applyNumberFormat="1" applyFont="1" applyBorder="1" applyAlignment="1">
      <alignment horizontal="left" vertical="center" wrapText="1"/>
    </xf>
    <xf numFmtId="0" fontId="7" fillId="0" borderId="5" xfId="0" applyFont="1" applyBorder="1"/>
    <xf numFmtId="0" fontId="7" fillId="2" borderId="5" xfId="0" applyFont="1" applyFill="1" applyBorder="1"/>
    <xf numFmtId="0" fontId="5" fillId="2" borderId="21" xfId="0" applyFont="1" applyFill="1" applyBorder="1"/>
    <xf numFmtId="0" fontId="5" fillId="2" borderId="23" xfId="0" applyFont="1" applyFill="1" applyBorder="1"/>
    <xf numFmtId="2" fontId="5" fillId="2" borderId="23" xfId="0" applyNumberFormat="1" applyFont="1" applyFill="1" applyBorder="1"/>
    <xf numFmtId="0" fontId="9" fillId="0" borderId="0" xfId="0" applyFont="1" applyBorder="1"/>
    <xf numFmtId="0" fontId="5" fillId="0" borderId="0" xfId="0" applyFont="1" applyBorder="1"/>
    <xf numFmtId="0" fontId="5" fillId="0" borderId="2" xfId="0" applyFont="1" applyBorder="1"/>
    <xf numFmtId="164" fontId="5" fillId="0" borderId="2" xfId="0" applyNumberFormat="1" applyFont="1" applyBorder="1"/>
    <xf numFmtId="0" fontId="20" fillId="0" borderId="0" xfId="0" applyFont="1" applyBorder="1" applyAlignment="1">
      <alignment horizontal="right" vertical="center" wrapText="1"/>
    </xf>
    <xf numFmtId="0" fontId="20" fillId="0" borderId="0" xfId="0" applyFont="1" applyBorder="1" applyAlignment="1">
      <alignment vertical="center" wrapText="1"/>
    </xf>
    <xf numFmtId="0" fontId="21" fillId="0" borderId="0" xfId="0" applyFont="1" applyBorder="1" applyAlignment="1">
      <alignment vertical="center" wrapText="1"/>
    </xf>
    <xf numFmtId="0" fontId="22" fillId="0" borderId="0" xfId="0" applyFont="1" applyBorder="1" applyAlignment="1">
      <alignment horizontal="right" vertical="center" wrapText="1"/>
    </xf>
    <xf numFmtId="0" fontId="20" fillId="0" borderId="0" xfId="0" applyFont="1" applyBorder="1" applyAlignment="1">
      <alignment horizontal="center" vertical="center" wrapText="1"/>
    </xf>
    <xf numFmtId="0" fontId="23" fillId="0" borderId="0" xfId="2" applyFont="1" applyBorder="1" applyAlignment="1">
      <alignment vertical="center" wrapText="1"/>
    </xf>
    <xf numFmtId="0" fontId="23" fillId="0" borderId="0" xfId="2" applyFont="1" applyBorder="1" applyAlignment="1">
      <alignment horizontal="right" vertical="center" wrapText="1"/>
    </xf>
    <xf numFmtId="2" fontId="5" fillId="2" borderId="6" xfId="0" applyNumberFormat="1" applyFont="1" applyFill="1" applyBorder="1"/>
    <xf numFmtId="0" fontId="9" fillId="0" borderId="0" xfId="0" applyFont="1" applyBorder="1" applyAlignment="1">
      <alignment horizontal="left" vertical="center"/>
    </xf>
    <xf numFmtId="0" fontId="5" fillId="0" borderId="2" xfId="0" applyFont="1" applyFill="1" applyBorder="1" applyAlignment="1">
      <alignment horizontal="left"/>
    </xf>
    <xf numFmtId="164" fontId="5" fillId="0" borderId="2" xfId="0" applyNumberFormat="1" applyFont="1" applyBorder="1" applyAlignment="1">
      <alignment horizontal="left"/>
    </xf>
    <xf numFmtId="0" fontId="22" fillId="2" borderId="0" xfId="0" applyFont="1" applyFill="1" applyBorder="1" applyAlignment="1">
      <alignment vertical="center" wrapText="1"/>
    </xf>
    <xf numFmtId="0" fontId="24" fillId="2" borderId="0" xfId="0" applyFont="1" applyFill="1" applyBorder="1" applyAlignment="1">
      <alignment horizontal="left" vertical="center" wrapText="1" indent="2"/>
    </xf>
    <xf numFmtId="0" fontId="5" fillId="0" borderId="0" xfId="0" applyFont="1" applyFill="1" applyBorder="1" applyAlignment="1">
      <alignment horizontal="left" vertical="center" wrapText="1"/>
    </xf>
    <xf numFmtId="0" fontId="24" fillId="2" borderId="0" xfId="0" applyFont="1" applyFill="1" applyBorder="1" applyAlignment="1">
      <alignment horizontal="right" vertical="center" wrapText="1"/>
    </xf>
    <xf numFmtId="0" fontId="24" fillId="6" borderId="0" xfId="0" applyFont="1" applyFill="1" applyBorder="1" applyAlignment="1">
      <alignment horizontal="right" vertical="center" wrapText="1"/>
    </xf>
    <xf numFmtId="0" fontId="25" fillId="2" borderId="0" xfId="0" applyFont="1" applyFill="1" applyBorder="1" applyAlignment="1">
      <alignment vertical="center" wrapText="1"/>
    </xf>
    <xf numFmtId="0" fontId="24" fillId="2" borderId="0" xfId="0" applyFont="1" applyFill="1" applyBorder="1" applyAlignment="1">
      <alignment horizontal="left" vertical="center" wrapText="1" indent="1"/>
    </xf>
    <xf numFmtId="0" fontId="24" fillId="2" borderId="0"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25" fillId="2" borderId="0" xfId="0" applyFont="1" applyFill="1" applyBorder="1" applyAlignment="1">
      <alignment horizontal="left" vertical="center" indent="15"/>
    </xf>
    <xf numFmtId="0" fontId="24" fillId="2" borderId="0" xfId="0" applyFont="1" applyFill="1" applyBorder="1" applyAlignment="1">
      <alignment horizontal="left" vertical="center" indent="15"/>
    </xf>
    <xf numFmtId="0" fontId="26" fillId="2" borderId="0" xfId="0" applyFont="1" applyFill="1" applyBorder="1" applyAlignment="1">
      <alignment horizontal="left" vertical="center" indent="15"/>
    </xf>
    <xf numFmtId="0" fontId="22" fillId="2" borderId="0" xfId="0" applyFont="1" applyFill="1" applyBorder="1" applyAlignment="1">
      <alignment horizontal="left" vertical="center" indent="15"/>
    </xf>
    <xf numFmtId="0" fontId="26" fillId="2" borderId="0" xfId="0" applyFont="1" applyFill="1" applyBorder="1" applyAlignment="1">
      <alignment horizontal="right" vertical="center"/>
    </xf>
    <xf numFmtId="0" fontId="21" fillId="2" borderId="0" xfId="0" applyFont="1" applyFill="1" applyBorder="1" applyAlignment="1">
      <alignment vertical="center"/>
    </xf>
    <xf numFmtId="0" fontId="25" fillId="2" borderId="5" xfId="0" applyFont="1" applyFill="1" applyBorder="1" applyAlignment="1">
      <alignment vertical="center" wrapText="1"/>
    </xf>
    <xf numFmtId="0" fontId="24" fillId="2" borderId="5" xfId="0" applyFont="1" applyFill="1" applyBorder="1" applyAlignment="1">
      <alignment vertical="center" wrapText="1"/>
    </xf>
    <xf numFmtId="0" fontId="22" fillId="2" borderId="5" xfId="0" applyFont="1" applyFill="1" applyBorder="1" applyAlignment="1">
      <alignment vertical="center" wrapText="1"/>
    </xf>
    <xf numFmtId="0" fontId="25" fillId="6" borderId="0" xfId="0" applyFont="1" applyFill="1" applyBorder="1" applyAlignment="1">
      <alignment vertical="center" wrapText="1"/>
    </xf>
    <xf numFmtId="0" fontId="22" fillId="6" borderId="0" xfId="0" applyFont="1" applyFill="1" applyBorder="1" applyAlignment="1">
      <alignment vertical="center" wrapText="1"/>
    </xf>
    <xf numFmtId="0" fontId="24" fillId="6" borderId="0" xfId="0" applyFont="1" applyFill="1" applyBorder="1" applyAlignment="1">
      <alignment vertical="center" wrapText="1"/>
    </xf>
    <xf numFmtId="0" fontId="24" fillId="6" borderId="0" xfId="0" applyFont="1" applyFill="1" applyBorder="1" applyAlignment="1">
      <alignment horizontal="left" vertical="center" wrapText="1" indent="2"/>
    </xf>
    <xf numFmtId="0" fontId="24" fillId="6" borderId="0" xfId="0" applyFont="1" applyFill="1" applyBorder="1" applyAlignment="1">
      <alignment horizontal="left" vertical="center" wrapText="1" indent="1"/>
    </xf>
    <xf numFmtId="0" fontId="25" fillId="6" borderId="0" xfId="0" applyFont="1" applyFill="1" applyBorder="1" applyAlignment="1">
      <alignment vertical="center"/>
    </xf>
    <xf numFmtId="0" fontId="24" fillId="6" borderId="0" xfId="0" applyFont="1" applyFill="1" applyBorder="1" applyAlignment="1">
      <alignment vertical="center"/>
    </xf>
    <xf numFmtId="0" fontId="25" fillId="6" borderId="0" xfId="0" applyFont="1" applyFill="1" applyBorder="1"/>
    <xf numFmtId="0" fontId="25" fillId="6" borderId="0" xfId="0" applyFont="1" applyFill="1" applyBorder="1" applyAlignment="1">
      <alignment horizontal="left" vertical="center" indent="15"/>
    </xf>
    <xf numFmtId="0" fontId="24" fillId="6" borderId="0" xfId="0" applyFont="1" applyFill="1" applyBorder="1" applyAlignment="1">
      <alignment horizontal="left" vertical="center" indent="15"/>
    </xf>
    <xf numFmtId="0" fontId="26" fillId="6" borderId="0" xfId="0" applyFont="1" applyFill="1" applyBorder="1" applyAlignment="1">
      <alignment horizontal="left" vertical="center" indent="15"/>
    </xf>
    <xf numFmtId="0" fontId="26" fillId="6" borderId="0" xfId="0" applyFont="1" applyFill="1" applyBorder="1" applyAlignment="1">
      <alignment horizontal="right" vertical="center"/>
    </xf>
    <xf numFmtId="0" fontId="21" fillId="6" borderId="0" xfId="0" applyFont="1" applyFill="1" applyBorder="1" applyAlignment="1">
      <alignment vertical="center"/>
    </xf>
    <xf numFmtId="0" fontId="24" fillId="6" borderId="0" xfId="0" applyFont="1" applyFill="1" applyBorder="1" applyAlignment="1">
      <alignment horizontal="right" vertical="center"/>
    </xf>
    <xf numFmtId="0" fontId="5" fillId="2" borderId="22" xfId="0" applyFont="1" applyFill="1" applyBorder="1"/>
    <xf numFmtId="2" fontId="5" fillId="2" borderId="24" xfId="0" applyNumberFormat="1" applyFont="1" applyFill="1" applyBorder="1"/>
    <xf numFmtId="0" fontId="5" fillId="0" borderId="2" xfId="0" applyFont="1" applyBorder="1" applyAlignment="1">
      <alignment horizontal="left" vertical="top"/>
    </xf>
    <xf numFmtId="0" fontId="5" fillId="0" borderId="0" xfId="0" applyFont="1" applyBorder="1" applyAlignment="1">
      <alignment horizontal="left" vertical="top"/>
    </xf>
    <xf numFmtId="0" fontId="5" fillId="0" borderId="2" xfId="0" applyFont="1" applyFill="1" applyBorder="1" applyAlignment="1">
      <alignment horizontal="left" vertical="top"/>
    </xf>
    <xf numFmtId="3" fontId="5" fillId="0" borderId="0" xfId="0" applyNumberFormat="1" applyFont="1" applyBorder="1" applyAlignment="1">
      <alignment horizontal="left" vertical="top"/>
    </xf>
    <xf numFmtId="3" fontId="5" fillId="0" borderId="0" xfId="0" applyNumberFormat="1" applyFont="1" applyFill="1" applyBorder="1" applyAlignment="1">
      <alignment horizontal="left" vertical="top"/>
    </xf>
    <xf numFmtId="0" fontId="5" fillId="0" borderId="1" xfId="0" applyFont="1" applyBorder="1" applyAlignment="1">
      <alignment horizontal="left" vertical="top"/>
    </xf>
    <xf numFmtId="3" fontId="5" fillId="0" borderId="1" xfId="0" applyNumberFormat="1" applyFont="1" applyBorder="1" applyAlignment="1">
      <alignment horizontal="left" vertical="top"/>
    </xf>
    <xf numFmtId="3" fontId="5" fillId="0" borderId="1" xfId="0" applyNumberFormat="1" applyFont="1" applyFill="1" applyBorder="1" applyAlignment="1">
      <alignment horizontal="left" vertical="top"/>
    </xf>
    <xf numFmtId="0" fontId="5" fillId="0" borderId="1" xfId="0" applyFont="1" applyBorder="1"/>
    <xf numFmtId="2" fontId="5" fillId="10" borderId="23" xfId="0" applyNumberFormat="1" applyFont="1" applyFill="1" applyBorder="1"/>
    <xf numFmtId="2" fontId="5" fillId="10" borderId="6" xfId="0" applyNumberFormat="1" applyFont="1" applyFill="1" applyBorder="1"/>
    <xf numFmtId="1" fontId="5" fillId="10" borderId="6" xfId="0" applyNumberFormat="1" applyFont="1" applyFill="1" applyBorder="1"/>
    <xf numFmtId="165" fontId="7" fillId="2" borderId="20" xfId="0" applyNumberFormat="1" applyFont="1" applyFill="1" applyBorder="1" applyAlignment="1" applyProtection="1">
      <alignment horizontal="center" vertical="center"/>
      <protection locked="0"/>
    </xf>
    <xf numFmtId="1" fontId="5" fillId="10" borderId="23" xfId="0" applyNumberFormat="1" applyFont="1" applyFill="1" applyBorder="1"/>
    <xf numFmtId="0" fontId="6" fillId="0" borderId="0" xfId="0" applyFont="1"/>
    <xf numFmtId="0" fontId="5" fillId="0" borderId="0" xfId="0" applyFont="1"/>
    <xf numFmtId="0" fontId="5" fillId="13" borderId="30" xfId="0" applyFont="1" applyFill="1" applyBorder="1"/>
    <xf numFmtId="0" fontId="5" fillId="11" borderId="24" xfId="0" applyFont="1" applyFill="1" applyBorder="1"/>
    <xf numFmtId="0" fontId="7" fillId="11" borderId="11" xfId="0" applyFont="1" applyFill="1" applyBorder="1"/>
    <xf numFmtId="10" fontId="7" fillId="11" borderId="36" xfId="1" applyNumberFormat="1" applyFont="1" applyFill="1" applyBorder="1" applyAlignment="1">
      <alignment horizontal="center"/>
    </xf>
    <xf numFmtId="10" fontId="10" fillId="2" borderId="24" xfId="1" applyNumberFormat="1" applyFont="1" applyFill="1" applyBorder="1" applyAlignment="1" applyProtection="1">
      <alignment horizontal="center"/>
      <protection hidden="1"/>
    </xf>
    <xf numFmtId="4" fontId="5" fillId="2" borderId="0" xfId="0" applyNumberFormat="1" applyFont="1" applyFill="1" applyBorder="1" applyAlignment="1">
      <alignment horizontal="right"/>
    </xf>
    <xf numFmtId="0" fontId="5" fillId="2" borderId="2" xfId="0" applyFont="1" applyFill="1" applyBorder="1"/>
    <xf numFmtId="0" fontId="5" fillId="2" borderId="2" xfId="0" applyFont="1" applyFill="1" applyBorder="1" applyAlignment="1">
      <alignment horizontal="left"/>
    </xf>
    <xf numFmtId="0" fontId="6" fillId="2" borderId="0" xfId="0" applyFont="1" applyFill="1" applyBorder="1"/>
    <xf numFmtId="0" fontId="19" fillId="2" borderId="0" xfId="0" applyFont="1" applyFill="1" applyBorder="1"/>
    <xf numFmtId="0" fontId="5" fillId="2" borderId="1" xfId="0" applyFont="1" applyFill="1" applyBorder="1"/>
    <xf numFmtId="2" fontId="5" fillId="2" borderId="1" xfId="0" applyNumberFormat="1" applyFont="1" applyFill="1" applyBorder="1"/>
    <xf numFmtId="0" fontId="7" fillId="3" borderId="10" xfId="0" applyFont="1" applyFill="1" applyBorder="1"/>
    <xf numFmtId="0" fontId="7" fillId="4" borderId="10" xfId="0" applyFont="1" applyFill="1" applyBorder="1"/>
    <xf numFmtId="0" fontId="5" fillId="2" borderId="10" xfId="0" applyFont="1" applyFill="1" applyBorder="1" applyAlignment="1">
      <alignment horizontal="right"/>
    </xf>
    <xf numFmtId="0" fontId="6" fillId="5" borderId="10" xfId="0" applyFont="1" applyFill="1" applyBorder="1" applyAlignment="1">
      <alignment horizontal="center"/>
    </xf>
    <xf numFmtId="0" fontId="5" fillId="2" borderId="10" xfId="0" applyFont="1" applyFill="1" applyBorder="1"/>
    <xf numFmtId="0" fontId="5" fillId="5" borderId="10" xfId="0" applyFont="1" applyFill="1" applyBorder="1"/>
    <xf numFmtId="0" fontId="6" fillId="5" borderId="10" xfId="0" applyFont="1" applyFill="1" applyBorder="1"/>
    <xf numFmtId="0" fontId="5" fillId="2" borderId="1" xfId="0" applyFont="1" applyFill="1" applyBorder="1" applyAlignment="1">
      <alignment horizontal="left"/>
    </xf>
    <xf numFmtId="1" fontId="5" fillId="2" borderId="1" xfId="0" applyNumberFormat="1" applyFont="1" applyFill="1" applyBorder="1"/>
    <xf numFmtId="1" fontId="5" fillId="2" borderId="0" xfId="0" applyNumberFormat="1" applyFont="1" applyFill="1" applyBorder="1"/>
    <xf numFmtId="0" fontId="5" fillId="2" borderId="32" xfId="0" applyFont="1" applyFill="1" applyBorder="1"/>
    <xf numFmtId="1" fontId="5" fillId="2" borderId="32" xfId="0" applyNumberFormat="1" applyFont="1" applyFill="1" applyBorder="1"/>
    <xf numFmtId="2" fontId="5" fillId="2" borderId="32" xfId="0" applyNumberFormat="1" applyFont="1" applyFill="1" applyBorder="1"/>
    <xf numFmtId="0" fontId="3" fillId="3" borderId="0" xfId="0" applyFont="1" applyFill="1" applyBorder="1"/>
    <xf numFmtId="0" fontId="2" fillId="3" borderId="0" xfId="2" quotePrefix="1" applyFont="1" applyFill="1" applyBorder="1"/>
    <xf numFmtId="0" fontId="4" fillId="3" borderId="10" xfId="0" applyFont="1" applyFill="1" applyBorder="1"/>
    <xf numFmtId="0" fontId="7" fillId="0" borderId="10" xfId="0" applyFont="1" applyBorder="1"/>
    <xf numFmtId="0" fontId="7" fillId="0" borderId="0" xfId="0" applyFont="1" applyBorder="1" applyAlignment="1">
      <alignment wrapText="1"/>
    </xf>
    <xf numFmtId="0" fontId="7" fillId="0" borderId="12" xfId="0" applyFont="1" applyBorder="1"/>
    <xf numFmtId="0" fontId="7" fillId="0" borderId="12" xfId="0" applyFont="1" applyBorder="1" applyAlignment="1">
      <alignment wrapText="1"/>
    </xf>
    <xf numFmtId="0" fontId="7" fillId="0" borderId="13" xfId="0" applyFont="1" applyBorder="1"/>
    <xf numFmtId="0" fontId="7" fillId="6" borderId="0" xfId="0" applyFont="1" applyFill="1" applyAlignment="1">
      <alignment wrapText="1"/>
    </xf>
    <xf numFmtId="0" fontId="4" fillId="6" borderId="0" xfId="0" applyFont="1" applyFill="1"/>
    <xf numFmtId="0" fontId="7" fillId="2" borderId="23" xfId="0" applyFont="1" applyFill="1" applyBorder="1"/>
    <xf numFmtId="165" fontId="15" fillId="2" borderId="22" xfId="0" applyNumberFormat="1" applyFont="1" applyFill="1" applyBorder="1" applyAlignment="1" applyProtection="1">
      <alignment horizontal="center"/>
      <protection locked="0"/>
    </xf>
    <xf numFmtId="0" fontId="7" fillId="0" borderId="0" xfId="0" applyFont="1" applyBorder="1" applyAlignment="1">
      <alignment horizontal="left"/>
    </xf>
    <xf numFmtId="0" fontId="7" fillId="0" borderId="0" xfId="0" applyFont="1" applyBorder="1" applyAlignment="1">
      <alignment horizontal="left" vertical="top"/>
    </xf>
    <xf numFmtId="0" fontId="7" fillId="0" borderId="0" xfId="0" applyFont="1" applyBorder="1" applyAlignment="1">
      <alignment horizontal="left" vertical="center" wrapText="1"/>
    </xf>
    <xf numFmtId="0" fontId="29" fillId="3" borderId="38" xfId="0" applyFont="1" applyFill="1" applyBorder="1"/>
    <xf numFmtId="0" fontId="27" fillId="3" borderId="39" xfId="0" applyFont="1" applyFill="1" applyBorder="1"/>
    <xf numFmtId="0" fontId="28" fillId="3" borderId="39" xfId="2" quotePrefix="1" applyFont="1" applyFill="1" applyBorder="1"/>
    <xf numFmtId="0" fontId="0" fillId="3" borderId="40" xfId="0" applyFont="1" applyFill="1" applyBorder="1"/>
    <xf numFmtId="0" fontId="7" fillId="0" borderId="41" xfId="0" applyFont="1" applyBorder="1"/>
    <xf numFmtId="0" fontId="7" fillId="0" borderId="42" xfId="0" applyFont="1" applyBorder="1"/>
    <xf numFmtId="0" fontId="10" fillId="0" borderId="0" xfId="0" applyFont="1" applyBorder="1" applyAlignment="1">
      <alignment vertical="center"/>
    </xf>
    <xf numFmtId="0" fontId="7" fillId="0" borderId="0" xfId="0" applyFont="1" applyBorder="1" applyAlignment="1">
      <alignment horizontal="left" vertical="center" wrapText="1" indent="2"/>
    </xf>
    <xf numFmtId="0" fontId="10" fillId="0" borderId="0" xfId="0" applyFont="1" applyBorder="1" applyAlignment="1">
      <alignment horizontal="left" vertical="center"/>
    </xf>
    <xf numFmtId="0" fontId="10" fillId="0" borderId="0" xfId="0" applyFont="1" applyBorder="1" applyAlignment="1">
      <alignment vertical="center" wrapText="1"/>
    </xf>
    <xf numFmtId="0" fontId="7" fillId="0" borderId="0" xfId="0" applyFont="1" applyBorder="1" applyAlignment="1">
      <alignment horizontal="left" vertical="center"/>
    </xf>
    <xf numFmtId="0" fontId="7" fillId="2" borderId="0" xfId="0" applyFont="1" applyFill="1" applyBorder="1" applyAlignment="1">
      <alignment horizontal="left" vertical="center" wrapText="1"/>
    </xf>
    <xf numFmtId="0" fontId="7" fillId="0" borderId="43" xfId="0" applyFont="1" applyBorder="1"/>
    <xf numFmtId="0" fontId="7" fillId="0" borderId="5" xfId="0" applyFont="1" applyBorder="1" applyAlignment="1">
      <alignment horizontal="left" vertical="top"/>
    </xf>
    <xf numFmtId="0" fontId="7" fillId="0" borderId="5" xfId="0" applyFont="1" applyBorder="1" applyAlignment="1">
      <alignment horizontal="left" vertical="center" wrapText="1"/>
    </xf>
    <xf numFmtId="0" fontId="7" fillId="0" borderId="44" xfId="0" applyFont="1" applyBorder="1"/>
    <xf numFmtId="0" fontId="0" fillId="6" borderId="0" xfId="0" applyFont="1" applyFill="1"/>
    <xf numFmtId="0" fontId="7" fillId="6" borderId="0" xfId="0" applyFont="1" applyFill="1" applyAlignment="1">
      <alignment horizontal="left" vertical="top"/>
    </xf>
    <xf numFmtId="0" fontId="7" fillId="6" borderId="0" xfId="0" applyFont="1" applyFill="1" applyAlignment="1">
      <alignment horizontal="left" vertical="center" wrapText="1"/>
    </xf>
    <xf numFmtId="0" fontId="10" fillId="6" borderId="0" xfId="0" applyFont="1" applyFill="1" applyAlignment="1">
      <alignment vertical="top"/>
    </xf>
    <xf numFmtId="0" fontId="7" fillId="14" borderId="0" xfId="0" applyFont="1" applyFill="1" applyBorder="1" applyAlignment="1">
      <alignment horizontal="left" vertical="center" wrapText="1"/>
    </xf>
    <xf numFmtId="0" fontId="13" fillId="0" borderId="0" xfId="0" applyFont="1" applyBorder="1" applyAlignment="1">
      <alignment horizontal="left" vertical="top"/>
    </xf>
    <xf numFmtId="0" fontId="7" fillId="0" borderId="0" xfId="0" applyFont="1" applyAlignment="1">
      <alignment horizontal="left" vertical="top"/>
    </xf>
    <xf numFmtId="0" fontId="7" fillId="0" borderId="0" xfId="0" applyFont="1" applyAlignment="1">
      <alignment horizontal="left" vertical="center" wrapText="1"/>
    </xf>
    <xf numFmtId="0" fontId="13" fillId="0" borderId="0" xfId="0" applyFont="1" applyAlignment="1">
      <alignment horizontal="left" vertical="top"/>
    </xf>
    <xf numFmtId="0" fontId="13" fillId="0" borderId="0" xfId="0" applyFont="1" applyAlignment="1">
      <alignment horizontal="left" vertical="center" wrapText="1"/>
    </xf>
    <xf numFmtId="0" fontId="7" fillId="2" borderId="41" xfId="0" applyFont="1" applyFill="1" applyBorder="1"/>
    <xf numFmtId="0" fontId="7" fillId="2" borderId="0" xfId="0" applyFont="1" applyFill="1" applyBorder="1" applyAlignment="1">
      <alignment vertical="top"/>
    </xf>
    <xf numFmtId="0" fontId="7" fillId="2" borderId="42" xfId="0" applyFont="1" applyFill="1" applyBorder="1"/>
    <xf numFmtId="0" fontId="7" fillId="2" borderId="0" xfId="0" applyFont="1" applyFill="1" applyAlignment="1">
      <alignment vertical="top"/>
    </xf>
    <xf numFmtId="0" fontId="7" fillId="2" borderId="0" xfId="0" applyFont="1" applyFill="1" applyAlignment="1">
      <alignment horizontal="left" vertical="center" wrapText="1"/>
    </xf>
    <xf numFmtId="0" fontId="10" fillId="2" borderId="7" xfId="0" applyFont="1" applyFill="1" applyBorder="1"/>
    <xf numFmtId="0" fontId="5" fillId="0" borderId="0" xfId="0" applyFont="1" applyBorder="1" applyAlignment="1">
      <alignment horizontal="left" wrapText="1"/>
    </xf>
    <xf numFmtId="0" fontId="5" fillId="2" borderId="0" xfId="0" applyFont="1" applyFill="1" applyBorder="1" applyAlignment="1">
      <alignment horizontal="left" vertical="center" wrapText="1"/>
    </xf>
    <xf numFmtId="3" fontId="5" fillId="2" borderId="0" xfId="0" applyNumberFormat="1" applyFont="1" applyFill="1" applyBorder="1" applyAlignment="1">
      <alignment horizontal="left" vertical="center" wrapText="1"/>
    </xf>
    <xf numFmtId="0" fontId="7" fillId="0" borderId="0" xfId="0" applyFont="1" applyBorder="1" applyAlignment="1">
      <alignment horizontal="left" wrapText="1"/>
    </xf>
    <xf numFmtId="0" fontId="7" fillId="0" borderId="0" xfId="0" applyFont="1" applyFill="1" applyBorder="1" applyAlignment="1">
      <alignment horizontal="left" vertical="center" wrapText="1"/>
    </xf>
    <xf numFmtId="10" fontId="13" fillId="6" borderId="20" xfId="0" applyNumberFormat="1" applyFont="1" applyFill="1" applyBorder="1" applyAlignment="1" applyProtection="1">
      <alignment horizontal="center"/>
      <protection locked="0"/>
    </xf>
    <xf numFmtId="165" fontId="15" fillId="15" borderId="20" xfId="0" applyNumberFormat="1" applyFont="1" applyFill="1" applyBorder="1" applyAlignment="1" applyProtection="1">
      <alignment horizontal="center"/>
      <protection locked="0"/>
    </xf>
    <xf numFmtId="10" fontId="5" fillId="0" borderId="0" xfId="0" applyNumberFormat="1" applyFont="1"/>
    <xf numFmtId="0" fontId="6" fillId="2" borderId="0" xfId="0" applyFont="1" applyFill="1"/>
    <xf numFmtId="0" fontId="5" fillId="2" borderId="0" xfId="0" applyFont="1" applyFill="1"/>
    <xf numFmtId="0" fontId="5" fillId="2" borderId="17" xfId="0" applyFont="1" applyFill="1" applyBorder="1" applyProtection="1">
      <protection hidden="1"/>
    </xf>
    <xf numFmtId="10" fontId="5" fillId="2" borderId="0" xfId="0" applyNumberFormat="1" applyFont="1" applyFill="1" applyBorder="1" applyAlignment="1">
      <alignment horizontal="left"/>
    </xf>
    <xf numFmtId="44" fontId="5" fillId="0" borderId="0" xfId="0" applyNumberFormat="1" applyFont="1"/>
    <xf numFmtId="9" fontId="5" fillId="0" borderId="0" xfId="0" applyNumberFormat="1" applyFont="1"/>
    <xf numFmtId="10" fontId="5" fillId="0" borderId="0" xfId="1" applyNumberFormat="1" applyFont="1"/>
    <xf numFmtId="9" fontId="5" fillId="0" borderId="1" xfId="0" applyNumberFormat="1" applyFont="1" applyBorder="1"/>
    <xf numFmtId="9" fontId="5" fillId="0" borderId="0" xfId="0" applyNumberFormat="1" applyFont="1" applyBorder="1"/>
    <xf numFmtId="0" fontId="30" fillId="0" borderId="0" xfId="0" applyFont="1" applyBorder="1" applyAlignment="1">
      <alignment horizontal="left" vertical="top" wrapText="1"/>
    </xf>
    <xf numFmtId="0" fontId="3" fillId="3" borderId="0" xfId="0" applyFont="1" applyFill="1" applyBorder="1" applyAlignment="1">
      <alignment horizontal="center"/>
    </xf>
    <xf numFmtId="0" fontId="7" fillId="0" borderId="0" xfId="0" applyFont="1" applyBorder="1" applyAlignment="1">
      <alignment horizontal="center"/>
    </xf>
    <xf numFmtId="0" fontId="7" fillId="0" borderId="0" xfId="0" applyFont="1" applyAlignment="1">
      <alignment horizontal="center" vertical="top" wrapText="1"/>
    </xf>
    <xf numFmtId="0" fontId="10" fillId="0" borderId="0" xfId="0" applyFont="1" applyAlignment="1">
      <alignment horizontal="center" vertical="top"/>
    </xf>
    <xf numFmtId="0" fontId="7" fillId="0" borderId="0" xfId="0" applyFont="1" applyBorder="1" applyAlignment="1">
      <alignment horizontal="center" vertical="top"/>
    </xf>
    <xf numFmtId="0" fontId="7" fillId="0" borderId="12" xfId="0" applyFont="1" applyBorder="1" applyAlignment="1">
      <alignment horizontal="center"/>
    </xf>
    <xf numFmtId="0" fontId="7" fillId="6" borderId="0" xfId="0" applyFont="1" applyFill="1" applyAlignment="1">
      <alignment horizontal="center"/>
    </xf>
    <xf numFmtId="165" fontId="13" fillId="2" borderId="24" xfId="0" applyNumberFormat="1" applyFont="1" applyFill="1" applyBorder="1" applyAlignment="1" applyProtection="1">
      <alignment horizontal="center"/>
      <protection locked="0"/>
    </xf>
    <xf numFmtId="0" fontId="10" fillId="2" borderId="17" xfId="0" applyFont="1" applyFill="1" applyBorder="1" applyAlignment="1" applyProtection="1">
      <alignment wrapText="1"/>
    </xf>
    <xf numFmtId="0" fontId="10" fillId="2" borderId="0" xfId="0" applyFont="1" applyFill="1" applyBorder="1" applyAlignment="1" applyProtection="1">
      <alignment horizontal="center" wrapText="1"/>
    </xf>
    <xf numFmtId="0" fontId="10" fillId="2" borderId="0" xfId="0" applyFont="1" applyFill="1" applyBorder="1" applyAlignment="1" applyProtection="1">
      <alignment wrapText="1"/>
    </xf>
    <xf numFmtId="165" fontId="5" fillId="2" borderId="6" xfId="0" applyNumberFormat="1" applyFont="1" applyFill="1" applyBorder="1" applyAlignment="1" applyProtection="1">
      <alignment horizontal="center"/>
    </xf>
    <xf numFmtId="0" fontId="7" fillId="2" borderId="0" xfId="0" applyFont="1" applyFill="1" applyBorder="1" applyAlignment="1" applyProtection="1">
      <alignment wrapText="1"/>
    </xf>
    <xf numFmtId="165" fontId="5" fillId="6" borderId="6" xfId="0" applyNumberFormat="1" applyFont="1" applyFill="1" applyBorder="1" applyAlignment="1" applyProtection="1">
      <alignment horizontal="center"/>
    </xf>
    <xf numFmtId="0" fontId="7" fillId="2" borderId="11" xfId="0" applyFont="1" applyFill="1" applyBorder="1" applyProtection="1"/>
    <xf numFmtId="0" fontId="7" fillId="2" borderId="12" xfId="0" applyFont="1" applyFill="1" applyBorder="1" applyProtection="1"/>
    <xf numFmtId="10" fontId="7" fillId="10" borderId="6" xfId="1" applyNumberFormat="1" applyFont="1" applyFill="1" applyBorder="1" applyAlignment="1" applyProtection="1">
      <alignment horizontal="center"/>
      <protection locked="0"/>
    </xf>
    <xf numFmtId="0" fontId="7" fillId="0" borderId="0" xfId="0" applyFont="1" applyAlignment="1">
      <alignment horizontal="left" vertical="top" wrapText="1"/>
    </xf>
    <xf numFmtId="9" fontId="7" fillId="10" borderId="6" xfId="4" applyNumberFormat="1" applyFont="1" applyFill="1" applyBorder="1" applyAlignment="1" applyProtection="1">
      <alignment horizontal="center"/>
      <protection locked="0"/>
    </xf>
    <xf numFmtId="44" fontId="7" fillId="10" borderId="6" xfId="1" applyNumberFormat="1" applyFont="1" applyFill="1" applyBorder="1" applyAlignment="1" applyProtection="1">
      <protection locked="0"/>
    </xf>
    <xf numFmtId="0" fontId="7" fillId="0" borderId="41" xfId="0" applyFont="1" applyBorder="1" applyAlignment="1"/>
    <xf numFmtId="0" fontId="7" fillId="0" borderId="42" xfId="0" applyFont="1" applyBorder="1" applyAlignment="1"/>
    <xf numFmtId="0" fontId="7" fillId="6" borderId="0" xfId="0" applyFont="1" applyFill="1" applyAlignment="1"/>
    <xf numFmtId="1" fontId="10" fillId="2" borderId="27" xfId="0" applyNumberFormat="1" applyFont="1" applyFill="1" applyBorder="1" applyAlignment="1" applyProtection="1">
      <alignment horizontal="center"/>
    </xf>
    <xf numFmtId="0" fontId="7" fillId="0" borderId="0" xfId="0" applyFont="1" applyBorder="1" applyAlignment="1">
      <alignment horizontal="left" vertical="top" wrapText="1"/>
    </xf>
    <xf numFmtId="0" fontId="7" fillId="0" borderId="0" xfId="0" applyFont="1" applyAlignment="1">
      <alignment horizontal="left" vertical="top" wrapText="1"/>
    </xf>
    <xf numFmtId="165" fontId="13" fillId="6" borderId="24" xfId="0" applyNumberFormat="1" applyFont="1" applyFill="1" applyBorder="1" applyAlignment="1" applyProtection="1">
      <alignment horizontal="center"/>
      <protection locked="0"/>
    </xf>
    <xf numFmtId="10" fontId="30" fillId="10" borderId="6" xfId="4" applyNumberFormat="1" applyFont="1" applyFill="1" applyBorder="1" applyAlignment="1" applyProtection="1">
      <alignment horizontal="center"/>
      <protection locked="0"/>
    </xf>
    <xf numFmtId="44" fontId="30" fillId="10" borderId="6" xfId="0" applyNumberFormat="1" applyFont="1" applyFill="1" applyBorder="1" applyProtection="1">
      <protection locked="0"/>
    </xf>
    <xf numFmtId="10" fontId="7" fillId="10" borderId="30" xfId="1" applyNumberFormat="1" applyFont="1" applyFill="1" applyBorder="1" applyAlignment="1" applyProtection="1">
      <alignment horizontal="center"/>
      <protection locked="0"/>
    </xf>
    <xf numFmtId="44" fontId="7" fillId="10" borderId="6" xfId="1" applyNumberFormat="1" applyFont="1" applyFill="1" applyBorder="1" applyAlignment="1" applyProtection="1">
      <alignment horizontal="center"/>
      <protection locked="0"/>
    </xf>
    <xf numFmtId="44" fontId="7" fillId="10" borderId="30" xfId="1" applyNumberFormat="1" applyFont="1" applyFill="1" applyBorder="1" applyAlignment="1" applyProtection="1">
      <alignment horizontal="center"/>
      <protection locked="0"/>
    </xf>
    <xf numFmtId="0" fontId="3" fillId="3" borderId="0" xfId="0" applyFont="1" applyFill="1" applyProtection="1"/>
    <xf numFmtId="0" fontId="2" fillId="3" borderId="0" xfId="2" quotePrefix="1" applyFont="1" applyFill="1" applyProtection="1"/>
    <xf numFmtId="0" fontId="4" fillId="3" borderId="0" xfId="0" applyFont="1" applyFill="1" applyProtection="1"/>
    <xf numFmtId="0" fontId="8" fillId="2" borderId="0" xfId="0" applyFont="1" applyFill="1" applyProtection="1"/>
    <xf numFmtId="0" fontId="7" fillId="2" borderId="0" xfId="0" applyFont="1" applyFill="1" applyProtection="1"/>
    <xf numFmtId="0" fontId="7" fillId="2" borderId="0" xfId="0" applyFont="1" applyFill="1" applyBorder="1" applyProtection="1"/>
    <xf numFmtId="0" fontId="10" fillId="2" borderId="7" xfId="0" applyFont="1" applyFill="1" applyBorder="1" applyProtection="1"/>
    <xf numFmtId="0" fontId="7" fillId="2" borderId="8" xfId="0" applyFont="1" applyFill="1" applyBorder="1" applyProtection="1"/>
    <xf numFmtId="0" fontId="7" fillId="2" borderId="9" xfId="0" applyFont="1" applyFill="1" applyBorder="1" applyProtection="1"/>
    <xf numFmtId="0" fontId="7" fillId="2" borderId="10" xfId="0" applyFont="1" applyFill="1" applyBorder="1" applyProtection="1"/>
    <xf numFmtId="10" fontId="10" fillId="2" borderId="24" xfId="1" applyNumberFormat="1" applyFont="1" applyFill="1" applyBorder="1" applyAlignment="1" applyProtection="1">
      <alignment horizontal="center"/>
    </xf>
    <xf numFmtId="0" fontId="7" fillId="2" borderId="17" xfId="0" applyFont="1" applyFill="1" applyBorder="1" applyProtection="1"/>
    <xf numFmtId="0" fontId="7" fillId="2" borderId="13" xfId="0" applyFont="1" applyFill="1" applyBorder="1" applyProtection="1"/>
    <xf numFmtId="0" fontId="3" fillId="9" borderId="0" xfId="0" applyFont="1" applyFill="1" applyProtection="1"/>
    <xf numFmtId="0" fontId="0" fillId="9" borderId="0" xfId="0" applyFont="1" applyFill="1" applyProtection="1"/>
    <xf numFmtId="0" fontId="11" fillId="2" borderId="0" xfId="0" applyFont="1" applyFill="1" applyProtection="1"/>
    <xf numFmtId="0" fontId="10" fillId="12" borderId="14" xfId="0" applyFont="1" applyFill="1" applyBorder="1" applyProtection="1"/>
    <xf numFmtId="0" fontId="10" fillId="12" borderId="15" xfId="0" applyFont="1" applyFill="1" applyBorder="1" applyProtection="1"/>
    <xf numFmtId="0" fontId="7" fillId="12" borderId="15" xfId="0" applyFont="1" applyFill="1" applyBorder="1" applyProtection="1"/>
    <xf numFmtId="0" fontId="7" fillId="12" borderId="16" xfId="0" applyFont="1" applyFill="1" applyBorder="1" applyProtection="1"/>
    <xf numFmtId="0" fontId="7" fillId="6" borderId="17" xfId="2" quotePrefix="1" applyFont="1" applyFill="1" applyBorder="1" applyProtection="1"/>
    <xf numFmtId="0" fontId="10" fillId="6" borderId="4" xfId="0" applyFont="1" applyFill="1" applyBorder="1" applyProtection="1"/>
    <xf numFmtId="0" fontId="10" fillId="6" borderId="4" xfId="0" applyFont="1" applyFill="1" applyBorder="1" applyAlignment="1" applyProtection="1">
      <alignment horizontal="center"/>
    </xf>
    <xf numFmtId="0" fontId="7" fillId="6" borderId="4" xfId="0" applyFont="1" applyFill="1" applyBorder="1" applyProtection="1"/>
    <xf numFmtId="0" fontId="7" fillId="6" borderId="19" xfId="0" applyFont="1" applyFill="1" applyBorder="1" applyProtection="1"/>
    <xf numFmtId="0" fontId="7" fillId="2" borderId="25" xfId="0" applyFont="1" applyFill="1" applyBorder="1" applyProtection="1"/>
    <xf numFmtId="0" fontId="7" fillId="2" borderId="3" xfId="0" applyFont="1" applyFill="1" applyBorder="1" applyProtection="1"/>
    <xf numFmtId="0" fontId="10" fillId="2" borderId="17" xfId="0" applyFont="1" applyFill="1" applyBorder="1" applyProtection="1"/>
    <xf numFmtId="0" fontId="10" fillId="2" borderId="6" xfId="0" applyFont="1" applyFill="1" applyBorder="1" applyAlignment="1" applyProtection="1">
      <alignment horizontal="center"/>
    </xf>
    <xf numFmtId="0" fontId="13" fillId="2" borderId="0" xfId="0" applyFont="1" applyFill="1" applyBorder="1" applyProtection="1"/>
    <xf numFmtId="0" fontId="7" fillId="2" borderId="21" xfId="0" applyFont="1" applyFill="1" applyBorder="1" applyProtection="1"/>
    <xf numFmtId="0" fontId="7" fillId="2" borderId="22" xfId="0" applyFont="1" applyFill="1" applyBorder="1" applyProtection="1"/>
    <xf numFmtId="0" fontId="10" fillId="2" borderId="22" xfId="0" applyFont="1" applyFill="1" applyBorder="1" applyAlignment="1" applyProtection="1">
      <alignment horizontal="center"/>
    </xf>
    <xf numFmtId="0" fontId="10" fillId="2" borderId="23" xfId="0" applyFont="1" applyFill="1" applyBorder="1" applyAlignment="1" applyProtection="1">
      <alignment horizontal="center"/>
    </xf>
    <xf numFmtId="0" fontId="10" fillId="2" borderId="0" xfId="0" applyFont="1" applyFill="1" applyBorder="1" applyAlignment="1" applyProtection="1">
      <alignment horizontal="center"/>
    </xf>
    <xf numFmtId="0" fontId="7" fillId="2" borderId="6" xfId="0" applyFont="1" applyFill="1" applyBorder="1" applyProtection="1"/>
    <xf numFmtId="0" fontId="7" fillId="6" borderId="6" xfId="0" applyFont="1" applyFill="1" applyBorder="1" applyAlignment="1" applyProtection="1">
      <alignment horizontal="center"/>
    </xf>
    <xf numFmtId="8" fontId="7" fillId="2" borderId="6" xfId="4" applyNumberFormat="1" applyFont="1" applyFill="1" applyBorder="1" applyProtection="1"/>
    <xf numFmtId="44" fontId="7" fillId="2" borderId="6" xfId="4" applyNumberFormat="1" applyFont="1" applyFill="1" applyBorder="1" applyProtection="1"/>
    <xf numFmtId="44" fontId="7" fillId="2" borderId="0" xfId="4" applyFont="1" applyFill="1" applyBorder="1" applyProtection="1"/>
    <xf numFmtId="44" fontId="7" fillId="2" borderId="6" xfId="4" applyFont="1" applyFill="1" applyBorder="1" applyProtection="1"/>
    <xf numFmtId="44" fontId="10" fillId="2" borderId="0" xfId="4" applyFont="1" applyFill="1" applyBorder="1" applyProtection="1"/>
    <xf numFmtId="0" fontId="7" fillId="2" borderId="24" xfId="0" applyFont="1" applyFill="1" applyBorder="1" applyProtection="1"/>
    <xf numFmtId="44" fontId="7" fillId="2" borderId="24" xfId="4" applyNumberFormat="1" applyFont="1" applyFill="1" applyBorder="1" applyProtection="1"/>
    <xf numFmtId="0" fontId="7" fillId="0" borderId="21" xfId="0" applyFont="1" applyFill="1" applyBorder="1" applyProtection="1"/>
    <xf numFmtId="0" fontId="10" fillId="2" borderId="27" xfId="0" applyFont="1" applyFill="1" applyBorder="1" applyProtection="1"/>
    <xf numFmtId="0" fontId="7" fillId="6" borderId="27" xfId="0" applyFont="1" applyFill="1" applyBorder="1" applyAlignment="1" applyProtection="1">
      <alignment horizontal="center"/>
    </xf>
    <xf numFmtId="44" fontId="10" fillId="2" borderId="27" xfId="4" applyNumberFormat="1" applyFont="1" applyFill="1" applyBorder="1" applyProtection="1"/>
    <xf numFmtId="0" fontId="7" fillId="2" borderId="29" xfId="0" applyFont="1" applyFill="1" applyBorder="1" applyProtection="1"/>
    <xf numFmtId="10" fontId="7" fillId="6" borderId="0" xfId="0" applyNumberFormat="1" applyFont="1" applyFill="1" applyBorder="1" applyAlignment="1" applyProtection="1">
      <alignment horizontal="center"/>
    </xf>
    <xf numFmtId="44" fontId="7" fillId="2" borderId="29" xfId="4" applyNumberFormat="1" applyFont="1" applyFill="1" applyBorder="1" applyProtection="1"/>
    <xf numFmtId="0" fontId="10" fillId="2" borderId="31" xfId="0" applyFont="1" applyFill="1" applyBorder="1" applyProtection="1"/>
    <xf numFmtId="0" fontId="7" fillId="6" borderId="31" xfId="0" applyFont="1" applyFill="1" applyBorder="1" applyAlignment="1" applyProtection="1">
      <alignment horizontal="center"/>
    </xf>
    <xf numFmtId="44" fontId="10" fillId="2" borderId="31" xfId="4" applyNumberFormat="1" applyFont="1" applyFill="1" applyBorder="1" applyProtection="1"/>
    <xf numFmtId="0" fontId="10" fillId="0" borderId="28" xfId="0" applyFont="1" applyFill="1" applyBorder="1" applyProtection="1"/>
    <xf numFmtId="44" fontId="10" fillId="2" borderId="27" xfId="4" applyFont="1" applyFill="1" applyBorder="1" applyProtection="1"/>
    <xf numFmtId="0" fontId="7" fillId="2" borderId="20" xfId="0" applyFont="1" applyFill="1" applyBorder="1" applyProtection="1"/>
    <xf numFmtId="44" fontId="7" fillId="2" borderId="20" xfId="4" applyFont="1" applyFill="1" applyBorder="1" applyProtection="1"/>
    <xf numFmtId="0" fontId="17" fillId="2" borderId="7" xfId="0" applyFont="1" applyFill="1" applyBorder="1" applyProtection="1"/>
    <xf numFmtId="0" fontId="11" fillId="2" borderId="8" xfId="0" applyFont="1" applyFill="1" applyBorder="1" applyProtection="1"/>
    <xf numFmtId="0" fontId="7" fillId="2" borderId="23" xfId="0" applyFont="1" applyFill="1" applyBorder="1" applyProtection="1"/>
    <xf numFmtId="0" fontId="7" fillId="2" borderId="6" xfId="2" applyFont="1" applyFill="1" applyBorder="1" applyProtection="1"/>
    <xf numFmtId="0" fontId="16" fillId="2" borderId="0" xfId="0" applyFont="1" applyFill="1" applyProtection="1"/>
    <xf numFmtId="0" fontId="7" fillId="0" borderId="17" xfId="0" applyFont="1" applyFill="1" applyBorder="1" applyProtection="1"/>
    <xf numFmtId="44" fontId="7" fillId="2" borderId="29" xfId="4" applyFont="1" applyFill="1" applyBorder="1" applyProtection="1"/>
    <xf numFmtId="0" fontId="7" fillId="0" borderId="20" xfId="0" applyFont="1" applyFill="1" applyBorder="1" applyProtection="1"/>
    <xf numFmtId="0" fontId="10" fillId="0" borderId="21" xfId="0" applyFont="1" applyFill="1" applyBorder="1" applyProtection="1"/>
    <xf numFmtId="44" fontId="10" fillId="2" borderId="22" xfId="4" applyFont="1" applyFill="1" applyBorder="1" applyProtection="1"/>
    <xf numFmtId="44" fontId="10" fillId="2" borderId="23" xfId="4" applyFont="1" applyFill="1" applyBorder="1" applyProtection="1"/>
    <xf numFmtId="0" fontId="11" fillId="6" borderId="6" xfId="0" applyFont="1" applyFill="1" applyBorder="1" applyProtection="1"/>
    <xf numFmtId="9" fontId="7" fillId="2" borderId="6" xfId="0" applyNumberFormat="1" applyFont="1" applyFill="1" applyBorder="1" applyAlignment="1" applyProtection="1">
      <alignment horizontal="center"/>
    </xf>
    <xf numFmtId="0" fontId="10" fillId="2" borderId="0" xfId="0" applyFont="1" applyFill="1" applyBorder="1" applyAlignment="1" applyProtection="1">
      <alignment horizontal="right"/>
    </xf>
    <xf numFmtId="0" fontId="10" fillId="2" borderId="11" xfId="0" applyFont="1" applyFill="1" applyBorder="1" applyProtection="1"/>
    <xf numFmtId="0" fontId="11" fillId="2" borderId="12" xfId="0" applyFont="1" applyFill="1" applyBorder="1" applyProtection="1"/>
    <xf numFmtId="44" fontId="10" fillId="2" borderId="6" xfId="0" applyNumberFormat="1" applyFont="1" applyFill="1" applyBorder="1" applyProtection="1"/>
    <xf numFmtId="0" fontId="11" fillId="2" borderId="0" xfId="0" applyFont="1" applyFill="1" applyBorder="1" applyProtection="1"/>
    <xf numFmtId="44" fontId="10" fillId="2" borderId="0" xfId="0" applyNumberFormat="1" applyFont="1" applyFill="1" applyBorder="1" applyProtection="1"/>
    <xf numFmtId="0" fontId="16" fillId="2" borderId="0" xfId="0" applyFont="1" applyFill="1" applyBorder="1" applyProtection="1"/>
    <xf numFmtId="44" fontId="10" fillId="2" borderId="12" xfId="0" applyNumberFormat="1" applyFont="1" applyFill="1" applyBorder="1" applyProtection="1"/>
    <xf numFmtId="0" fontId="10" fillId="2" borderId="21" xfId="0" applyFont="1" applyFill="1" applyBorder="1" applyProtection="1"/>
    <xf numFmtId="0" fontId="7" fillId="2" borderId="24" xfId="2" applyFont="1" applyFill="1" applyBorder="1" applyProtection="1"/>
    <xf numFmtId="44" fontId="7" fillId="2" borderId="24" xfId="4" applyFont="1" applyFill="1" applyBorder="1" applyProtection="1"/>
    <xf numFmtId="0" fontId="10" fillId="0" borderId="11" xfId="0" applyFont="1" applyFill="1" applyBorder="1" applyProtection="1"/>
    <xf numFmtId="44" fontId="10" fillId="2" borderId="12" xfId="4" applyFont="1" applyFill="1" applyBorder="1" applyProtection="1"/>
    <xf numFmtId="0" fontId="17" fillId="0" borderId="0" xfId="0" applyFont="1" applyProtection="1"/>
    <xf numFmtId="0" fontId="7" fillId="0" borderId="0" xfId="0" applyFont="1" applyProtection="1"/>
    <xf numFmtId="0" fontId="13" fillId="2" borderId="17" xfId="0" applyFont="1" applyFill="1" applyBorder="1" applyProtection="1"/>
    <xf numFmtId="0" fontId="10" fillId="6" borderId="21" xfId="0" applyFont="1" applyFill="1" applyBorder="1" applyProtection="1"/>
    <xf numFmtId="0" fontId="10" fillId="6" borderId="23" xfId="0" applyFont="1" applyFill="1" applyBorder="1" applyAlignment="1" applyProtection="1">
      <alignment horizontal="center"/>
    </xf>
    <xf numFmtId="0" fontId="10" fillId="6" borderId="17" xfId="0" applyFont="1" applyFill="1" applyBorder="1" applyProtection="1"/>
    <xf numFmtId="0" fontId="10" fillId="6" borderId="0" xfId="0" applyFont="1" applyFill="1" applyBorder="1" applyAlignment="1" applyProtection="1">
      <alignment horizontal="center"/>
    </xf>
    <xf numFmtId="0" fontId="10" fillId="10" borderId="0" xfId="0" applyFont="1" applyFill="1" applyBorder="1" applyAlignment="1" applyProtection="1">
      <alignment horizontal="center"/>
    </xf>
    <xf numFmtId="0" fontId="7" fillId="6" borderId="10" xfId="0" applyFont="1" applyFill="1" applyBorder="1" applyProtection="1"/>
    <xf numFmtId="0" fontId="7" fillId="2" borderId="33" xfId="0" applyFont="1" applyFill="1" applyBorder="1" applyProtection="1"/>
    <xf numFmtId="9" fontId="7" fillId="2" borderId="34" xfId="0" applyNumberFormat="1" applyFont="1" applyFill="1" applyBorder="1" applyProtection="1"/>
    <xf numFmtId="0" fontId="10" fillId="2" borderId="28" xfId="0" applyFont="1" applyFill="1" applyBorder="1" applyProtection="1"/>
    <xf numFmtId="9" fontId="7" fillId="2" borderId="0" xfId="4" applyNumberFormat="1" applyFont="1" applyFill="1" applyBorder="1" applyAlignment="1" applyProtection="1">
      <alignment horizontal="center"/>
    </xf>
    <xf numFmtId="10" fontId="7" fillId="13" borderId="6" xfId="1" applyNumberFormat="1" applyFont="1" applyFill="1" applyBorder="1" applyAlignment="1" applyProtection="1">
      <alignment horizontal="center"/>
    </xf>
    <xf numFmtId="44" fontId="7" fillId="2" borderId="0" xfId="4" applyFont="1" applyFill="1" applyBorder="1" applyAlignment="1" applyProtection="1">
      <alignment horizontal="center"/>
    </xf>
    <xf numFmtId="0" fontId="7" fillId="11" borderId="21" xfId="0" applyFont="1" applyFill="1" applyBorder="1" applyProtection="1"/>
    <xf numFmtId="0" fontId="7" fillId="11" borderId="22" xfId="0" applyFont="1" applyFill="1" applyBorder="1" applyProtection="1"/>
    <xf numFmtId="0" fontId="7" fillId="11" borderId="23" xfId="0" applyFont="1" applyFill="1" applyBorder="1" applyProtection="1"/>
    <xf numFmtId="10" fontId="7" fillId="2" borderId="12" xfId="1" applyNumberFormat="1" applyFont="1" applyFill="1" applyBorder="1" applyAlignment="1" applyProtection="1">
      <alignment horizontal="center"/>
    </xf>
    <xf numFmtId="0" fontId="17" fillId="2" borderId="0" xfId="0" applyFont="1" applyFill="1" applyBorder="1" applyProtection="1"/>
    <xf numFmtId="44" fontId="7" fillId="13" borderId="6" xfId="1" applyNumberFormat="1" applyFont="1" applyFill="1" applyBorder="1" applyAlignment="1" applyProtection="1">
      <alignment horizontal="center"/>
    </xf>
    <xf numFmtId="9" fontId="7" fillId="2" borderId="12" xfId="1" applyFont="1" applyFill="1" applyBorder="1" applyAlignment="1" applyProtection="1">
      <alignment horizontal="center"/>
    </xf>
    <xf numFmtId="9" fontId="7" fillId="2" borderId="0" xfId="1" applyFont="1" applyFill="1" applyBorder="1" applyAlignment="1" applyProtection="1">
      <alignment horizontal="center"/>
    </xf>
    <xf numFmtId="0" fontId="10" fillId="6" borderId="22" xfId="0" applyFont="1" applyFill="1" applyBorder="1" applyAlignment="1" applyProtection="1">
      <alignment horizontal="center"/>
    </xf>
    <xf numFmtId="0" fontId="7" fillId="6" borderId="23" xfId="0" applyFont="1" applyFill="1" applyBorder="1" applyProtection="1"/>
    <xf numFmtId="44" fontId="17" fillId="2" borderId="0" xfId="4" applyFont="1" applyFill="1" applyBorder="1" applyAlignment="1" applyProtection="1">
      <alignment horizontal="center"/>
    </xf>
    <xf numFmtId="0" fontId="10" fillId="15" borderId="21" xfId="0" applyFont="1" applyFill="1" applyBorder="1" applyProtection="1"/>
    <xf numFmtId="9" fontId="7" fillId="15" borderId="22" xfId="1" applyFont="1" applyFill="1" applyBorder="1" applyAlignment="1" applyProtection="1">
      <alignment horizontal="center"/>
    </xf>
    <xf numFmtId="44" fontId="17" fillId="15" borderId="22" xfId="4" applyFont="1" applyFill="1" applyBorder="1" applyAlignment="1" applyProtection="1">
      <alignment horizontal="center"/>
    </xf>
    <xf numFmtId="44" fontId="7" fillId="15" borderId="22" xfId="4" applyFont="1" applyFill="1" applyBorder="1" applyAlignment="1" applyProtection="1">
      <alignment horizontal="center"/>
    </xf>
    <xf numFmtId="0" fontId="7" fillId="15" borderId="23" xfId="0" applyFont="1" applyFill="1" applyBorder="1" applyProtection="1"/>
    <xf numFmtId="0" fontId="10" fillId="2" borderId="6" xfId="0" applyFont="1" applyFill="1" applyBorder="1" applyProtection="1"/>
    <xf numFmtId="10" fontId="7" fillId="11" borderId="36" xfId="1" applyNumberFormat="1" applyFont="1" applyFill="1" applyBorder="1" applyAlignment="1" applyProtection="1">
      <alignment horizontal="center"/>
    </xf>
    <xf numFmtId="9" fontId="7" fillId="2" borderId="23" xfId="1" applyFont="1" applyFill="1" applyBorder="1" applyAlignment="1" applyProtection="1">
      <alignment horizontal="center"/>
    </xf>
    <xf numFmtId="9" fontId="7" fillId="2" borderId="22" xfId="1" applyFont="1" applyFill="1" applyBorder="1" applyAlignment="1" applyProtection="1">
      <alignment horizontal="center"/>
    </xf>
    <xf numFmtId="9" fontId="7" fillId="6" borderId="6" xfId="1" applyFont="1" applyFill="1" applyBorder="1" applyAlignment="1" applyProtection="1">
      <alignment horizontal="center"/>
    </xf>
    <xf numFmtId="44" fontId="30" fillId="2" borderId="6" xfId="4" applyFont="1" applyFill="1" applyBorder="1" applyAlignment="1" applyProtection="1">
      <alignment horizontal="center"/>
    </xf>
    <xf numFmtId="10" fontId="30" fillId="2" borderId="6" xfId="4" applyNumberFormat="1" applyFont="1" applyFill="1" applyBorder="1" applyAlignment="1" applyProtection="1">
      <alignment horizontal="center"/>
    </xf>
    <xf numFmtId="44" fontId="30" fillId="2" borderId="6" xfId="0" applyNumberFormat="1" applyFont="1" applyFill="1" applyBorder="1" applyProtection="1"/>
    <xf numFmtId="0" fontId="10" fillId="2" borderId="46" xfId="0" applyFont="1" applyFill="1" applyBorder="1" applyProtection="1"/>
    <xf numFmtId="9" fontId="10" fillId="13" borderId="46" xfId="1" applyFont="1" applyFill="1" applyBorder="1" applyAlignment="1" applyProtection="1">
      <alignment horizontal="center"/>
    </xf>
    <xf numFmtId="10" fontId="31" fillId="2" borderId="46" xfId="1" applyNumberFormat="1" applyFont="1" applyFill="1" applyBorder="1" applyAlignment="1" applyProtection="1">
      <alignment horizontal="center"/>
    </xf>
    <xf numFmtId="0" fontId="7" fillId="2" borderId="30" xfId="0" applyFont="1" applyFill="1" applyBorder="1" applyProtection="1"/>
    <xf numFmtId="9" fontId="7" fillId="6" borderId="30" xfId="1" applyFont="1" applyFill="1" applyBorder="1" applyAlignment="1" applyProtection="1">
      <alignment horizontal="center"/>
    </xf>
    <xf numFmtId="44" fontId="30" fillId="2" borderId="30" xfId="4" applyFont="1" applyFill="1" applyBorder="1" applyAlignment="1" applyProtection="1">
      <alignment horizontal="center"/>
    </xf>
    <xf numFmtId="9" fontId="10" fillId="2" borderId="27" xfId="1" applyFont="1" applyFill="1" applyBorder="1" applyAlignment="1" applyProtection="1">
      <alignment horizontal="center"/>
    </xf>
    <xf numFmtId="10" fontId="31" fillId="2" borderId="27" xfId="4" applyNumberFormat="1" applyFont="1" applyFill="1" applyBorder="1" applyAlignment="1" applyProtection="1">
      <alignment horizontal="center"/>
    </xf>
    <xf numFmtId="10" fontId="10" fillId="2" borderId="27" xfId="1" applyNumberFormat="1" applyFont="1" applyFill="1" applyBorder="1" applyAlignment="1" applyProtection="1">
      <alignment horizontal="center"/>
    </xf>
    <xf numFmtId="10" fontId="10" fillId="6" borderId="6" xfId="1" applyNumberFormat="1" applyFont="1" applyFill="1" applyBorder="1" applyAlignment="1" applyProtection="1">
      <alignment horizontal="center"/>
    </xf>
    <xf numFmtId="10" fontId="31" fillId="2" borderId="6" xfId="4" applyNumberFormat="1" applyFont="1" applyFill="1" applyBorder="1" applyAlignment="1" applyProtection="1">
      <alignment horizontal="center"/>
    </xf>
    <xf numFmtId="10" fontId="10" fillId="2" borderId="0" xfId="1" applyNumberFormat="1" applyFont="1" applyFill="1" applyBorder="1" applyAlignment="1" applyProtection="1">
      <alignment horizontal="center"/>
    </xf>
    <xf numFmtId="10" fontId="31" fillId="2" borderId="0" xfId="4" applyNumberFormat="1" applyFont="1" applyFill="1" applyBorder="1" applyAlignment="1" applyProtection="1">
      <alignment horizontal="center"/>
    </xf>
    <xf numFmtId="44" fontId="10" fillId="6" borderId="23" xfId="1" applyNumberFormat="1" applyFont="1" applyFill="1" applyBorder="1" applyAlignment="1" applyProtection="1">
      <alignment horizontal="center"/>
    </xf>
    <xf numFmtId="44" fontId="7" fillId="2" borderId="17" xfId="4" applyFont="1" applyFill="1" applyBorder="1" applyAlignment="1" applyProtection="1">
      <alignment horizontal="center"/>
    </xf>
    <xf numFmtId="0" fontId="7" fillId="0" borderId="0" xfId="0" applyFont="1" applyBorder="1" applyProtection="1"/>
    <xf numFmtId="0" fontId="10" fillId="6" borderId="18" xfId="0" applyFont="1" applyFill="1" applyBorder="1" applyProtection="1"/>
    <xf numFmtId="0" fontId="10" fillId="2" borderId="33" xfId="0" applyFont="1" applyFill="1" applyBorder="1" applyProtection="1"/>
    <xf numFmtId="0" fontId="10" fillId="2" borderId="34" xfId="0" applyFont="1" applyFill="1" applyBorder="1" applyProtection="1"/>
    <xf numFmtId="0" fontId="6" fillId="13" borderId="20" xfId="0" applyFont="1" applyFill="1" applyBorder="1" applyAlignment="1" applyProtection="1">
      <alignment horizontal="center"/>
    </xf>
    <xf numFmtId="0" fontId="10" fillId="2" borderId="20" xfId="0" applyFont="1" applyFill="1" applyBorder="1" applyAlignment="1" applyProtection="1">
      <alignment horizontal="center"/>
    </xf>
    <xf numFmtId="0" fontId="7" fillId="11" borderId="7" xfId="0" applyFont="1" applyFill="1" applyBorder="1" applyProtection="1"/>
    <xf numFmtId="0" fontId="13" fillId="2" borderId="24" xfId="0" applyFont="1" applyFill="1" applyBorder="1" applyProtection="1"/>
    <xf numFmtId="1" fontId="13" fillId="2" borderId="24" xfId="0" applyNumberFormat="1" applyFont="1" applyFill="1" applyBorder="1" applyAlignment="1" applyProtection="1">
      <alignment horizontal="center"/>
    </xf>
    <xf numFmtId="0" fontId="13" fillId="2" borderId="6" xfId="0" applyFont="1" applyFill="1" applyBorder="1" applyProtection="1"/>
    <xf numFmtId="1" fontId="13" fillId="13" borderId="24" xfId="0" applyNumberFormat="1" applyFont="1" applyFill="1" applyBorder="1" applyAlignment="1" applyProtection="1">
      <alignment horizontal="center"/>
    </xf>
    <xf numFmtId="165" fontId="13" fillId="2" borderId="6" xfId="0" applyNumberFormat="1" applyFont="1" applyFill="1" applyBorder="1" applyAlignment="1" applyProtection="1">
      <alignment horizontal="center"/>
    </xf>
    <xf numFmtId="0" fontId="13" fillId="2" borderId="24" xfId="0" applyFont="1" applyFill="1" applyBorder="1" applyAlignment="1" applyProtection="1">
      <alignment horizontal="center"/>
    </xf>
    <xf numFmtId="165" fontId="13" fillId="6" borderId="24" xfId="0" applyNumberFormat="1" applyFont="1" applyFill="1" applyBorder="1" applyAlignment="1" applyProtection="1">
      <alignment horizontal="center"/>
    </xf>
    <xf numFmtId="0" fontId="7" fillId="11" borderId="37" xfId="0" applyFont="1" applyFill="1" applyBorder="1" applyProtection="1"/>
    <xf numFmtId="165" fontId="7" fillId="11" borderId="36" xfId="1" applyNumberFormat="1" applyFont="1" applyFill="1" applyBorder="1" applyAlignment="1" applyProtection="1">
      <alignment horizontal="center"/>
    </xf>
    <xf numFmtId="0" fontId="7" fillId="11" borderId="11" xfId="0" applyFont="1" applyFill="1" applyBorder="1" applyProtection="1"/>
    <xf numFmtId="165" fontId="13" fillId="2" borderId="24" xfId="0" applyNumberFormat="1" applyFont="1" applyFill="1" applyBorder="1" applyAlignment="1" applyProtection="1">
      <alignment horizontal="center"/>
    </xf>
    <xf numFmtId="0" fontId="13" fillId="2" borderId="30" xfId="0" applyFont="1" applyFill="1" applyBorder="1" applyProtection="1"/>
    <xf numFmtId="1" fontId="13" fillId="2" borderId="29" xfId="0" applyNumberFormat="1" applyFont="1" applyFill="1" applyBorder="1" applyAlignment="1" applyProtection="1">
      <alignment horizontal="center"/>
    </xf>
    <xf numFmtId="0" fontId="10" fillId="2" borderId="35" xfId="0" applyFont="1" applyFill="1" applyBorder="1" applyProtection="1"/>
    <xf numFmtId="0" fontId="10" fillId="2" borderId="27" xfId="0" applyFont="1" applyFill="1" applyBorder="1" applyAlignment="1" applyProtection="1">
      <alignment horizontal="center"/>
    </xf>
    <xf numFmtId="0" fontId="14" fillId="2" borderId="0" xfId="0" applyFont="1" applyFill="1" applyBorder="1" applyProtection="1"/>
    <xf numFmtId="165" fontId="7" fillId="2" borderId="12" xfId="1" applyNumberFormat="1" applyFont="1" applyFill="1" applyBorder="1" applyAlignment="1" applyProtection="1">
      <alignment horizontal="center"/>
    </xf>
    <xf numFmtId="165" fontId="7" fillId="2" borderId="0" xfId="1" applyNumberFormat="1" applyFont="1" applyFill="1" applyBorder="1" applyAlignment="1" applyProtection="1">
      <alignment horizontal="center"/>
    </xf>
    <xf numFmtId="165" fontId="7" fillId="2" borderId="8" xfId="1" applyNumberFormat="1" applyFont="1" applyFill="1" applyBorder="1" applyAlignment="1" applyProtection="1">
      <alignment horizontal="center"/>
    </xf>
    <xf numFmtId="0" fontId="10" fillId="2" borderId="27" xfId="0" applyFont="1" applyFill="1" applyBorder="1" applyAlignment="1" applyProtection="1">
      <alignment horizontal="left" vertical="center"/>
    </xf>
    <xf numFmtId="44" fontId="10" fillId="2" borderId="27" xfId="0" applyNumberFormat="1" applyFont="1" applyFill="1" applyBorder="1" applyAlignment="1" applyProtection="1">
      <alignment horizontal="center" vertical="center"/>
    </xf>
    <xf numFmtId="0" fontId="10" fillId="2" borderId="11" xfId="0" applyFont="1" applyFill="1" applyBorder="1" applyAlignment="1" applyProtection="1">
      <alignment horizontal="left" vertical="center"/>
    </xf>
    <xf numFmtId="44" fontId="10" fillId="2" borderId="12" xfId="0" applyNumberFormat="1" applyFont="1" applyFill="1" applyBorder="1" applyAlignment="1" applyProtection="1">
      <alignment horizontal="center" vertical="center"/>
    </xf>
    <xf numFmtId="0" fontId="12" fillId="2" borderId="17" xfId="0" applyFont="1" applyFill="1" applyBorder="1" applyProtection="1"/>
    <xf numFmtId="0" fontId="7" fillId="2" borderId="6" xfId="0" applyFont="1" applyFill="1" applyBorder="1" applyAlignment="1" applyProtection="1">
      <alignment horizontal="left" vertical="center"/>
    </xf>
    <xf numFmtId="0" fontId="7" fillId="2" borderId="20"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165" fontId="10" fillId="2" borderId="24" xfId="0" applyNumberFormat="1" applyFont="1" applyFill="1" applyBorder="1" applyAlignment="1" applyProtection="1">
      <alignment horizontal="center" vertical="center"/>
    </xf>
    <xf numFmtId="0" fontId="17" fillId="2" borderId="17" xfId="0" applyFont="1" applyFill="1" applyBorder="1" applyProtection="1"/>
    <xf numFmtId="0" fontId="7" fillId="11" borderId="22" xfId="0" applyFont="1" applyFill="1" applyBorder="1" applyAlignment="1" applyProtection="1"/>
    <xf numFmtId="0" fontId="7" fillId="11" borderId="23" xfId="0" applyFont="1" applyFill="1" applyBorder="1" applyAlignment="1" applyProtection="1"/>
    <xf numFmtId="0" fontId="7" fillId="2" borderId="12" xfId="0" applyFont="1" applyFill="1" applyBorder="1" applyAlignment="1" applyProtection="1"/>
    <xf numFmtId="165" fontId="7" fillId="2" borderId="0" xfId="1" applyNumberFormat="1" applyFont="1" applyFill="1" applyAlignment="1" applyProtection="1">
      <alignment horizontal="center"/>
    </xf>
    <xf numFmtId="10" fontId="10" fillId="2" borderId="12" xfId="1" applyNumberFormat="1" applyFont="1" applyFill="1" applyBorder="1" applyAlignment="1" applyProtection="1">
      <alignment horizontal="center"/>
    </xf>
    <xf numFmtId="0" fontId="10" fillId="2" borderId="0" xfId="0" applyFont="1" applyFill="1" applyBorder="1" applyAlignment="1" applyProtection="1">
      <alignment horizontal="left" vertical="center"/>
    </xf>
    <xf numFmtId="0" fontId="10" fillId="8" borderId="14" xfId="0" applyFont="1" applyFill="1" applyBorder="1" applyProtection="1"/>
    <xf numFmtId="0" fontId="10" fillId="8" borderId="15" xfId="0" applyFont="1" applyFill="1" applyBorder="1" applyAlignment="1" applyProtection="1">
      <alignment horizontal="center"/>
    </xf>
    <xf numFmtId="0" fontId="7" fillId="8" borderId="16" xfId="0" applyFont="1" applyFill="1" applyBorder="1" applyProtection="1"/>
    <xf numFmtId="0" fontId="6" fillId="2" borderId="0" xfId="0" applyFont="1" applyFill="1" applyBorder="1" applyAlignment="1" applyProtection="1">
      <alignment horizontal="center" wrapText="1"/>
    </xf>
    <xf numFmtId="0" fontId="7" fillId="2" borderId="10" xfId="0" applyFont="1" applyFill="1" applyBorder="1" applyAlignment="1" applyProtection="1">
      <alignment wrapText="1"/>
    </xf>
    <xf numFmtId="0" fontId="5" fillId="2" borderId="21" xfId="0" applyFont="1" applyFill="1" applyBorder="1" applyProtection="1"/>
    <xf numFmtId="0" fontId="5" fillId="2" borderId="0" xfId="0" applyFont="1" applyFill="1" applyBorder="1" applyProtection="1"/>
    <xf numFmtId="0" fontId="10" fillId="8" borderId="15" xfId="0" applyFont="1" applyFill="1" applyBorder="1" applyProtection="1"/>
    <xf numFmtId="0" fontId="10" fillId="8" borderId="16" xfId="0" applyFont="1" applyFill="1" applyBorder="1" applyProtection="1"/>
    <xf numFmtId="0" fontId="10" fillId="6" borderId="25" xfId="0" applyFont="1" applyFill="1" applyBorder="1" applyProtection="1"/>
    <xf numFmtId="0" fontId="10" fillId="6" borderId="3" xfId="0" applyFont="1" applyFill="1" applyBorder="1" applyProtection="1"/>
    <xf numFmtId="0" fontId="10" fillId="6" borderId="26" xfId="0" applyFont="1" applyFill="1" applyBorder="1" applyProtection="1"/>
    <xf numFmtId="0" fontId="7" fillId="6" borderId="17" xfId="0" applyFont="1" applyFill="1" applyBorder="1" applyProtection="1"/>
    <xf numFmtId="49" fontId="7" fillId="6" borderId="17" xfId="0" applyNumberFormat="1" applyFont="1" applyFill="1" applyBorder="1" applyProtection="1"/>
    <xf numFmtId="49" fontId="7" fillId="6" borderId="17" xfId="4" applyNumberFormat="1" applyFont="1" applyFill="1" applyBorder="1" applyAlignment="1" applyProtection="1">
      <alignment horizontal="left"/>
    </xf>
    <xf numFmtId="44" fontId="7" fillId="6" borderId="0" xfId="0" applyNumberFormat="1" applyFont="1" applyFill="1" applyBorder="1" applyProtection="1"/>
    <xf numFmtId="0" fontId="7" fillId="6" borderId="0" xfId="0" applyFont="1" applyFill="1" applyBorder="1" applyProtection="1"/>
    <xf numFmtId="44" fontId="7" fillId="6" borderId="0" xfId="4" applyFont="1" applyFill="1" applyBorder="1" applyProtection="1"/>
    <xf numFmtId="49" fontId="7" fillId="6" borderId="17" xfId="0" applyNumberFormat="1" applyFont="1" applyFill="1" applyBorder="1" applyAlignment="1" applyProtection="1">
      <alignment horizontal="left"/>
    </xf>
    <xf numFmtId="9" fontId="7" fillId="6" borderId="0" xfId="4" applyNumberFormat="1" applyFont="1" applyFill="1" applyBorder="1" applyProtection="1"/>
    <xf numFmtId="49" fontId="7" fillId="6" borderId="17" xfId="4" applyNumberFormat="1" applyFont="1" applyFill="1" applyBorder="1" applyAlignment="1" applyProtection="1">
      <alignment horizontal="left" wrapText="1"/>
    </xf>
    <xf numFmtId="49" fontId="7" fillId="6" borderId="17" xfId="0" applyNumberFormat="1" applyFont="1" applyFill="1" applyBorder="1" applyAlignment="1" applyProtection="1">
      <alignment horizontal="left" wrapText="1"/>
    </xf>
    <xf numFmtId="0" fontId="7" fillId="6" borderId="17" xfId="0" applyFont="1" applyFill="1" applyBorder="1" applyAlignment="1" applyProtection="1">
      <alignment wrapText="1"/>
    </xf>
    <xf numFmtId="0" fontId="7" fillId="6" borderId="11" xfId="0" applyFont="1" applyFill="1" applyBorder="1" applyProtection="1"/>
    <xf numFmtId="0" fontId="7" fillId="6" borderId="12" xfId="0" applyFont="1" applyFill="1" applyBorder="1" applyProtection="1"/>
    <xf numFmtId="0" fontId="7" fillId="6" borderId="13" xfId="0" applyFont="1" applyFill="1" applyBorder="1" applyProtection="1"/>
    <xf numFmtId="0" fontId="10" fillId="10" borderId="6" xfId="0" applyFont="1" applyFill="1" applyBorder="1" applyAlignment="1" applyProtection="1">
      <alignment horizontal="center"/>
      <protection locked="0"/>
    </xf>
    <xf numFmtId="9" fontId="7" fillId="10" borderId="6" xfId="1" applyNumberFormat="1" applyFont="1" applyFill="1" applyBorder="1" applyAlignment="1" applyProtection="1">
      <alignment horizontal="center"/>
      <protection locked="0"/>
    </xf>
    <xf numFmtId="0" fontId="13" fillId="10" borderId="24" xfId="0" applyFont="1" applyFill="1" applyBorder="1" applyAlignment="1" applyProtection="1">
      <alignment horizontal="center"/>
      <protection locked="0"/>
    </xf>
    <xf numFmtId="1" fontId="13" fillId="10" borderId="24" xfId="0" applyNumberFormat="1" applyFont="1" applyFill="1" applyBorder="1" applyAlignment="1" applyProtection="1">
      <alignment horizontal="center"/>
      <protection locked="0"/>
    </xf>
    <xf numFmtId="165" fontId="13" fillId="10" borderId="24" xfId="0" applyNumberFormat="1" applyFont="1" applyFill="1" applyBorder="1" applyAlignment="1" applyProtection="1">
      <alignment horizontal="center"/>
      <protection locked="0"/>
    </xf>
    <xf numFmtId="0" fontId="7" fillId="10" borderId="6" xfId="0" applyFont="1" applyFill="1" applyBorder="1" applyAlignment="1" applyProtection="1">
      <alignment horizontal="center"/>
      <protection locked="0"/>
    </xf>
    <xf numFmtId="165" fontId="13" fillId="10" borderId="30" xfId="1" applyNumberFormat="1" applyFont="1" applyFill="1" applyBorder="1" applyAlignment="1" applyProtection="1">
      <alignment horizontal="center"/>
      <protection locked="0"/>
    </xf>
    <xf numFmtId="44" fontId="7" fillId="2" borderId="0" xfId="0" applyNumberFormat="1" applyFont="1" applyFill="1" applyBorder="1" applyProtection="1"/>
    <xf numFmtId="9" fontId="7" fillId="2" borderId="12" xfId="1" applyFont="1" applyFill="1" applyBorder="1" applyProtection="1"/>
    <xf numFmtId="2" fontId="7" fillId="2" borderId="0" xfId="1" applyNumberFormat="1" applyFont="1" applyFill="1" applyBorder="1" applyAlignment="1" applyProtection="1">
      <alignment horizontal="center"/>
    </xf>
    <xf numFmtId="0" fontId="10" fillId="6" borderId="20" xfId="0" applyFont="1" applyFill="1" applyBorder="1" applyAlignment="1" applyProtection="1">
      <alignment horizontal="center"/>
    </xf>
    <xf numFmtId="166" fontId="13" fillId="13" borderId="24" xfId="0" applyNumberFormat="1" applyFont="1" applyFill="1" applyBorder="1" applyAlignment="1" applyProtection="1">
      <alignment horizontal="center"/>
    </xf>
    <xf numFmtId="165" fontId="13" fillId="6" borderId="6" xfId="0" applyNumberFormat="1" applyFont="1" applyFill="1" applyBorder="1" applyAlignment="1" applyProtection="1">
      <alignment horizontal="center"/>
    </xf>
    <xf numFmtId="0" fontId="10" fillId="6" borderId="27" xfId="0" applyFont="1" applyFill="1" applyBorder="1" applyAlignment="1" applyProtection="1">
      <alignment horizontal="center"/>
    </xf>
    <xf numFmtId="0" fontId="12" fillId="2" borderId="7" xfId="0" applyFont="1" applyFill="1" applyBorder="1" applyProtection="1"/>
    <xf numFmtId="0" fontId="7" fillId="11" borderId="21" xfId="0" applyFont="1" applyFill="1" applyBorder="1" applyAlignment="1" applyProtection="1"/>
    <xf numFmtId="10" fontId="7" fillId="2" borderId="0" xfId="1" applyNumberFormat="1" applyFont="1" applyFill="1" applyBorder="1" applyAlignment="1" applyProtection="1">
      <alignment horizontal="center"/>
    </xf>
    <xf numFmtId="0" fontId="7" fillId="2" borderId="0" xfId="0" applyFont="1" applyFill="1" applyBorder="1" applyAlignment="1" applyProtection="1"/>
    <xf numFmtId="0" fontId="11" fillId="2" borderId="22" xfId="0" applyFont="1" applyFill="1" applyBorder="1" applyProtection="1"/>
    <xf numFmtId="10" fontId="13" fillId="2" borderId="6" xfId="0" applyNumberFormat="1" applyFont="1" applyFill="1" applyBorder="1" applyAlignment="1" applyProtection="1">
      <alignment horizontal="center"/>
    </xf>
    <xf numFmtId="10" fontId="13" fillId="2" borderId="30" xfId="0" applyNumberFormat="1" applyFont="1" applyFill="1" applyBorder="1" applyAlignment="1" applyProtection="1">
      <alignment horizontal="center"/>
    </xf>
    <xf numFmtId="165" fontId="15" fillId="15" borderId="20" xfId="0" applyNumberFormat="1" applyFont="1" applyFill="1" applyBorder="1" applyAlignment="1" applyProtection="1">
      <alignment horizontal="center"/>
    </xf>
    <xf numFmtId="165" fontId="15" fillId="6" borderId="27" xfId="0" applyNumberFormat="1" applyFont="1" applyFill="1" applyBorder="1" applyAlignment="1" applyProtection="1">
      <alignment horizontal="center"/>
    </xf>
    <xf numFmtId="165" fontId="13" fillId="2" borderId="12" xfId="0" applyNumberFormat="1" applyFont="1" applyFill="1" applyBorder="1" applyAlignment="1" applyProtection="1">
      <alignment horizontal="center"/>
    </xf>
    <xf numFmtId="165" fontId="15" fillId="2" borderId="22" xfId="0" applyNumberFormat="1" applyFont="1" applyFill="1" applyBorder="1" applyAlignment="1" applyProtection="1">
      <alignment horizontal="center"/>
    </xf>
    <xf numFmtId="164" fontId="7" fillId="13" borderId="6" xfId="1" applyNumberFormat="1" applyFont="1" applyFill="1" applyBorder="1" applyAlignment="1" applyProtection="1">
      <alignment horizontal="center"/>
    </xf>
    <xf numFmtId="165" fontId="7" fillId="2" borderId="20" xfId="0" applyNumberFormat="1" applyFont="1" applyFill="1" applyBorder="1" applyAlignment="1" applyProtection="1">
      <alignment horizontal="center" vertical="center"/>
    </xf>
    <xf numFmtId="165" fontId="5" fillId="2" borderId="0" xfId="0" applyNumberFormat="1" applyFont="1" applyFill="1" applyBorder="1" applyAlignment="1" applyProtection="1">
      <alignment horizontal="center"/>
    </xf>
    <xf numFmtId="0" fontId="5" fillId="2" borderId="0" xfId="0" applyFont="1" applyFill="1" applyBorder="1" applyProtection="1"/>
    <xf numFmtId="0" fontId="7" fillId="0" borderId="0" xfId="0" applyFont="1" applyBorder="1" applyAlignment="1">
      <alignment horizontal="right" vertical="center"/>
    </xf>
    <xf numFmtId="0" fontId="7" fillId="0" borderId="41" xfId="0" applyFont="1" applyBorder="1" applyAlignment="1">
      <alignment vertical="top"/>
    </xf>
    <xf numFmtId="0" fontId="7" fillId="2" borderId="0" xfId="0" applyFont="1" applyFill="1" applyBorder="1" applyAlignment="1">
      <alignment horizontal="left" vertical="top" wrapText="1"/>
    </xf>
    <xf numFmtId="0" fontId="7" fillId="0" borderId="42" xfId="0" applyFont="1" applyBorder="1" applyAlignment="1">
      <alignment vertical="top"/>
    </xf>
    <xf numFmtId="0" fontId="7" fillId="6" borderId="0" xfId="0" applyFont="1" applyFill="1" applyAlignment="1">
      <alignment vertical="top"/>
    </xf>
    <xf numFmtId="0" fontId="2" fillId="3" borderId="0" xfId="2" quotePrefix="1" applyFont="1" applyFill="1" applyBorder="1" applyAlignment="1">
      <alignment vertical="top"/>
    </xf>
    <xf numFmtId="0" fontId="7" fillId="0" borderId="0" xfId="0" applyFont="1" applyAlignment="1">
      <alignment vertical="top"/>
    </xf>
    <xf numFmtId="0" fontId="7" fillId="2" borderId="0" xfId="0" applyFont="1" applyFill="1" applyBorder="1" applyAlignment="1">
      <alignment vertical="top" wrapText="1"/>
    </xf>
    <xf numFmtId="0" fontId="7" fillId="0" borderId="12" xfId="0" applyFont="1" applyBorder="1" applyAlignment="1">
      <alignment vertical="top" wrapText="1"/>
    </xf>
    <xf numFmtId="0" fontId="7" fillId="6" borderId="0" xfId="0" applyFont="1" applyFill="1" applyAlignment="1">
      <alignment vertical="top" wrapText="1"/>
    </xf>
    <xf numFmtId="0" fontId="5" fillId="11" borderId="47" xfId="0" applyFont="1" applyFill="1" applyBorder="1"/>
    <xf numFmtId="0" fontId="10" fillId="2" borderId="0" xfId="0" applyFont="1" applyFill="1" applyBorder="1" applyProtection="1"/>
    <xf numFmtId="0" fontId="7" fillId="11" borderId="17" xfId="0" applyFont="1" applyFill="1" applyBorder="1"/>
    <xf numFmtId="44" fontId="7" fillId="10" borderId="6" xfId="4" applyNumberFormat="1" applyFont="1" applyFill="1" applyBorder="1" applyAlignment="1" applyProtection="1">
      <alignment horizontal="center"/>
      <protection locked="0"/>
    </xf>
    <xf numFmtId="44" fontId="7" fillId="6" borderId="6" xfId="4" applyNumberFormat="1" applyFont="1" applyFill="1" applyBorder="1" applyAlignment="1" applyProtection="1">
      <alignment horizontal="center"/>
    </xf>
    <xf numFmtId="165" fontId="13" fillId="2" borderId="27" xfId="0" applyNumberFormat="1" applyFont="1" applyFill="1" applyBorder="1" applyAlignment="1" applyProtection="1">
      <alignment horizontal="center"/>
      <protection locked="0"/>
    </xf>
    <xf numFmtId="165" fontId="13" fillId="2" borderId="27" xfId="0" applyNumberFormat="1" applyFont="1" applyFill="1" applyBorder="1" applyAlignment="1" applyProtection="1">
      <alignment horizontal="center"/>
    </xf>
    <xf numFmtId="165" fontId="7" fillId="10" borderId="6" xfId="1" applyNumberFormat="1" applyFont="1" applyFill="1" applyBorder="1" applyAlignment="1" applyProtection="1">
      <alignment horizontal="center"/>
      <protection locked="0"/>
    </xf>
    <xf numFmtId="10" fontId="13" fillId="2" borderId="20" xfId="0" applyNumberFormat="1" applyFont="1" applyFill="1" applyBorder="1" applyAlignment="1" applyProtection="1">
      <alignment horizontal="center"/>
      <protection locked="0"/>
    </xf>
    <xf numFmtId="165" fontId="10" fillId="6" borderId="27" xfId="1" applyNumberFormat="1" applyFont="1" applyFill="1" applyBorder="1" applyAlignment="1" applyProtection="1">
      <alignment horizontal="center"/>
    </xf>
    <xf numFmtId="165" fontId="7" fillId="2" borderId="0" xfId="0" applyNumberFormat="1" applyFont="1" applyFill="1" applyBorder="1" applyProtection="1"/>
    <xf numFmtId="165" fontId="7" fillId="2" borderId="6" xfId="1" applyNumberFormat="1" applyFont="1" applyFill="1" applyBorder="1" applyAlignment="1" applyProtection="1">
      <alignment horizontal="center"/>
    </xf>
    <xf numFmtId="165" fontId="7" fillId="6" borderId="27" xfId="0" applyNumberFormat="1" applyFont="1" applyFill="1" applyBorder="1" applyAlignment="1" applyProtection="1">
      <alignment horizontal="center"/>
    </xf>
    <xf numFmtId="165" fontId="7" fillId="6" borderId="0" xfId="0" applyNumberFormat="1" applyFont="1" applyFill="1" applyBorder="1" applyAlignment="1" applyProtection="1">
      <alignment horizontal="center"/>
    </xf>
    <xf numFmtId="165" fontId="7" fillId="6" borderId="31" xfId="0" applyNumberFormat="1" applyFont="1" applyFill="1" applyBorder="1" applyAlignment="1" applyProtection="1">
      <alignment horizontal="center"/>
    </xf>
    <xf numFmtId="165" fontId="11" fillId="2" borderId="8" xfId="0" applyNumberFormat="1" applyFont="1" applyFill="1" applyBorder="1" applyProtection="1"/>
    <xf numFmtId="165" fontId="7" fillId="2" borderId="8" xfId="0" applyNumberFormat="1" applyFont="1" applyFill="1" applyBorder="1" applyProtection="1"/>
    <xf numFmtId="165" fontId="10" fillId="12" borderId="15" xfId="0" applyNumberFormat="1" applyFont="1" applyFill="1" applyBorder="1" applyProtection="1"/>
    <xf numFmtId="165" fontId="10" fillId="6" borderId="4" xfId="0" applyNumberFormat="1" applyFont="1" applyFill="1" applyBorder="1" applyAlignment="1" applyProtection="1">
      <alignment horizontal="center"/>
    </xf>
    <xf numFmtId="165" fontId="7" fillId="6" borderId="45" xfId="0" applyNumberFormat="1" applyFont="1" applyFill="1" applyBorder="1" applyAlignment="1" applyProtection="1">
      <alignment horizontal="center"/>
    </xf>
    <xf numFmtId="165" fontId="11" fillId="6" borderId="6" xfId="0" applyNumberFormat="1" applyFont="1" applyFill="1" applyBorder="1" applyProtection="1"/>
    <xf numFmtId="165" fontId="11" fillId="2" borderId="12" xfId="0" applyNumberFormat="1" applyFont="1" applyFill="1" applyBorder="1" applyProtection="1"/>
    <xf numFmtId="165" fontId="11" fillId="2" borderId="0" xfId="0" applyNumberFormat="1" applyFont="1" applyFill="1" applyBorder="1" applyProtection="1"/>
    <xf numFmtId="165" fontId="7" fillId="2" borderId="22" xfId="0" applyNumberFormat="1" applyFont="1" applyFill="1" applyBorder="1" applyProtection="1"/>
    <xf numFmtId="0" fontId="5" fillId="2" borderId="0" xfId="0" applyFont="1" applyFill="1" applyBorder="1" applyProtection="1"/>
    <xf numFmtId="0" fontId="7" fillId="2" borderId="26" xfId="0" applyFont="1" applyFill="1" applyBorder="1" applyProtection="1"/>
    <xf numFmtId="0" fontId="7" fillId="15" borderId="22" xfId="0" applyFont="1" applyFill="1" applyBorder="1" applyProtection="1"/>
    <xf numFmtId="0" fontId="5" fillId="10" borderId="6" xfId="0" applyFont="1" applyFill="1" applyBorder="1" applyProtection="1"/>
    <xf numFmtId="0" fontId="5" fillId="13" borderId="30" xfId="0" applyFont="1" applyFill="1" applyBorder="1" applyProtection="1"/>
    <xf numFmtId="0" fontId="5" fillId="11" borderId="47" xfId="0" applyFont="1" applyFill="1" applyBorder="1" applyProtection="1"/>
    <xf numFmtId="0" fontId="5" fillId="11" borderId="24" xfId="0" applyFont="1" applyFill="1" applyBorder="1" applyProtection="1"/>
    <xf numFmtId="10" fontId="7" fillId="6" borderId="45" xfId="0" applyNumberFormat="1" applyFont="1" applyFill="1" applyBorder="1" applyAlignment="1" applyProtection="1">
      <alignment horizontal="center"/>
    </xf>
    <xf numFmtId="0" fontId="10" fillId="0" borderId="17" xfId="0" applyFont="1" applyFill="1" applyBorder="1" applyProtection="1"/>
    <xf numFmtId="8" fontId="7" fillId="2" borderId="0" xfId="4" applyNumberFormat="1" applyFont="1" applyFill="1" applyBorder="1" applyAlignment="1" applyProtection="1">
      <alignment horizontal="center"/>
    </xf>
    <xf numFmtId="9" fontId="7" fillId="2" borderId="23" xfId="0" applyNumberFormat="1" applyFont="1" applyFill="1" applyBorder="1" applyProtection="1"/>
    <xf numFmtId="9" fontId="17" fillId="2" borderId="0" xfId="4" applyNumberFormat="1" applyFont="1" applyFill="1" applyBorder="1" applyAlignment="1" applyProtection="1">
      <alignment horizontal="left"/>
    </xf>
    <xf numFmtId="9" fontId="17" fillId="2" borderId="0" xfId="4" applyNumberFormat="1" applyFont="1" applyFill="1" applyBorder="1" applyAlignment="1" applyProtection="1">
      <alignment horizontal="center"/>
    </xf>
    <xf numFmtId="44" fontId="7" fillId="11" borderId="36" xfId="1" applyNumberFormat="1" applyFont="1" applyFill="1" applyBorder="1" applyAlignment="1" applyProtection="1">
      <alignment horizontal="left"/>
    </xf>
    <xf numFmtId="44" fontId="30" fillId="2" borderId="6" xfId="4" applyNumberFormat="1" applyFont="1" applyFill="1" applyBorder="1" applyAlignment="1" applyProtection="1">
      <alignment horizontal="center"/>
    </xf>
    <xf numFmtId="0" fontId="7" fillId="2" borderId="0" xfId="4" applyNumberFormat="1" applyFont="1" applyFill="1" applyBorder="1" applyAlignment="1" applyProtection="1">
      <alignment horizontal="left"/>
    </xf>
    <xf numFmtId="0" fontId="7" fillId="11" borderId="17" xfId="0" applyFont="1" applyFill="1" applyBorder="1" applyProtection="1"/>
    <xf numFmtId="44" fontId="7" fillId="6" borderId="22" xfId="4" applyFont="1" applyFill="1" applyBorder="1" applyAlignment="1" applyProtection="1">
      <alignment horizontal="center"/>
    </xf>
    <xf numFmtId="0" fontId="13" fillId="2" borderId="6" xfId="0" applyFont="1" applyFill="1" applyBorder="1" applyAlignment="1" applyProtection="1">
      <alignment horizontal="center"/>
    </xf>
    <xf numFmtId="10" fontId="13" fillId="2" borderId="24" xfId="0" applyNumberFormat="1" applyFont="1" applyFill="1" applyBorder="1" applyAlignment="1" applyProtection="1">
      <alignment horizontal="center"/>
    </xf>
    <xf numFmtId="0" fontId="17" fillId="2" borderId="11" xfId="0" applyFont="1" applyFill="1" applyBorder="1" applyProtection="1"/>
    <xf numFmtId="0" fontId="2" fillId="2" borderId="0" xfId="2" applyFill="1" applyBorder="1"/>
    <xf numFmtId="10" fontId="5" fillId="2" borderId="0" xfId="1" applyNumberFormat="1" applyFont="1" applyFill="1" applyBorder="1" applyAlignment="1">
      <alignment horizontal="left"/>
    </xf>
    <xf numFmtId="0" fontId="7" fillId="0" borderId="0" xfId="0" applyFont="1" applyAlignment="1">
      <alignment horizontal="left" vertical="top" wrapText="1"/>
    </xf>
    <xf numFmtId="0" fontId="18" fillId="3" borderId="38" xfId="0" applyFont="1" applyFill="1" applyBorder="1"/>
    <xf numFmtId="0" fontId="10" fillId="3" borderId="39" xfId="0" applyFont="1" applyFill="1" applyBorder="1"/>
    <xf numFmtId="0" fontId="7" fillId="3" borderId="40" xfId="0" applyFont="1" applyFill="1" applyBorder="1"/>
    <xf numFmtId="0" fontId="7" fillId="0" borderId="0" xfId="0" applyFont="1" applyAlignment="1">
      <alignment vertical="top" wrapText="1"/>
    </xf>
    <xf numFmtId="0" fontId="7" fillId="0" borderId="0" xfId="0" applyFont="1" applyAlignment="1">
      <alignment wrapText="1"/>
    </xf>
    <xf numFmtId="0" fontId="7" fillId="0" borderId="48" xfId="0" applyFont="1" applyBorder="1" applyAlignment="1">
      <alignment wrapText="1"/>
    </xf>
    <xf numFmtId="0" fontId="10" fillId="0" borderId="0" xfId="0" applyFont="1"/>
    <xf numFmtId="0" fontId="10"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left" vertical="top" wrapText="1"/>
    </xf>
    <xf numFmtId="165" fontId="7" fillId="2" borderId="21" xfId="1" applyNumberFormat="1" applyFont="1" applyFill="1" applyBorder="1" applyAlignment="1" applyProtection="1">
      <alignment horizontal="center"/>
    </xf>
    <xf numFmtId="165" fontId="7" fillId="2" borderId="23" xfId="1" applyNumberFormat="1" applyFont="1" applyFill="1" applyBorder="1" applyAlignment="1" applyProtection="1">
      <alignment horizontal="center"/>
    </xf>
    <xf numFmtId="0" fontId="10" fillId="2" borderId="0" xfId="0" applyFont="1" applyFill="1" applyBorder="1" applyAlignment="1" applyProtection="1">
      <alignment horizontal="left" wrapText="1"/>
    </xf>
    <xf numFmtId="0" fontId="5" fillId="2" borderId="0" xfId="0" applyFont="1" applyFill="1" applyBorder="1" applyProtection="1"/>
  </cellXfs>
  <cellStyles count="5">
    <cellStyle name="Comma" xfId="3" builtinId="3"/>
    <cellStyle name="Currency" xfId="4" builtinId="4"/>
    <cellStyle name="Hyperlink" xfId="2" builtinId="8"/>
    <cellStyle name="Normal" xfId="0" builtinId="0"/>
    <cellStyle name="Percent" xfId="1" builtinId="5"/>
  </cellStyles>
  <dxfs count="61">
    <dxf>
      <fill>
        <patternFill>
          <bgColor theme="0"/>
        </patternFill>
      </fill>
    </dxf>
    <dxf>
      <fill>
        <patternFill>
          <bgColor theme="0" tint="-4.9989318521683403E-2"/>
        </patternFill>
      </fill>
    </dxf>
    <dxf>
      <fill>
        <patternFill>
          <bgColor theme="0" tint="-4.9989318521683403E-2"/>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tint="-4.9989318521683403E-2"/>
        </patternFill>
      </fill>
    </dxf>
    <dxf>
      <fill>
        <patternFill patternType="none">
          <bgColor auto="1"/>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tint="-4.9989318521683403E-2"/>
        </patternFill>
      </fill>
    </dxf>
    <dxf>
      <fill>
        <patternFill>
          <bgColor theme="0" tint="-4.9989318521683403E-2"/>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tint="-4.9989318521683403E-2"/>
        </patternFill>
      </fill>
    </dxf>
    <dxf>
      <fill>
        <patternFill>
          <bgColor theme="0" tint="-4.9989318521683403E-2"/>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ill>
        <patternFill>
          <bgColor theme="0" tint="-4.9989318521683403E-2"/>
        </patternFill>
      </fill>
    </dxf>
    <dxf>
      <fill>
        <patternFill>
          <bgColor theme="0" tint="-4.9989318521683403E-2"/>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Ex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val">
        <cx:f>_xlchart.v1.1</cx:f>
      </cx:numDim>
    </cx:data>
  </cx:chartData>
  <cx:chart>
    <cx:title pos="t" align="ctr" overlay="0">
      <cx:tx>
        <cx:txData>
          <cx:v>Uitsplitsing totale kosten per uur (gewogen gemiddelde over periodieken, jaar 1)</cx:v>
        </cx:txData>
      </cx:tx>
      <cx:txPr>
        <a:bodyPr spcFirstLastPara="1" vertOverflow="ellipsis" horzOverflow="overflow" wrap="square" lIns="0" tIns="0" rIns="0" bIns="0" anchor="ctr" anchorCtr="1"/>
        <a:lstStyle/>
        <a:p>
          <a:pPr algn="ctr" rtl="0">
            <a:defRPr sz="900">
              <a:latin typeface="Segoe UI" panose="020B0502040204020203" pitchFamily="34" charset="0"/>
              <a:ea typeface="Segoe UI" panose="020B0502040204020203" pitchFamily="34" charset="0"/>
              <a:cs typeface="Segoe UI" panose="020B0502040204020203" pitchFamily="34" charset="0"/>
            </a:defRPr>
          </a:pPr>
          <a:r>
            <a:rPr lang="en-US" sz="900" b="1" i="0" u="none" strike="noStrike" baseline="0">
              <a:solidFill>
                <a:schemeClr val="tx2"/>
              </a:solidFill>
              <a:latin typeface="Segoe UI" panose="020B0502040204020203" pitchFamily="34" charset="0"/>
              <a:cs typeface="Segoe UI" panose="020B0502040204020203" pitchFamily="34" charset="0"/>
            </a:rPr>
            <a:t>Uitsplitsing totale kosten per uur (gewogen gemiddelde over periodieken, jaar 1)</a:t>
          </a:r>
        </a:p>
      </cx:txPr>
    </cx:title>
    <cx:plotArea>
      <cx:plotAreaRegion>
        <cx:series layoutId="waterfall" uniqueId="{D6FE65E6-EA92-4015-A3FF-A1AF130DA476}">
          <cx:dataPt idx="0">
            <cx:spPr>
              <a:solidFill>
                <a:srgbClr val="1A3877"/>
              </a:solidFill>
            </cx:spPr>
          </cx:dataPt>
          <cx:dataPt idx="1">
            <cx:spPr>
              <a:solidFill>
                <a:srgbClr val="1A3877">
                  <a:lumMod val="60000"/>
                  <a:lumOff val="40000"/>
                </a:srgbClr>
              </a:solidFill>
            </cx:spPr>
          </cx:dataPt>
          <cx:dataPt idx="2">
            <cx:spPr>
              <a:solidFill>
                <a:srgbClr val="1A3877">
                  <a:lumMod val="40000"/>
                  <a:lumOff val="60000"/>
                </a:srgbClr>
              </a:solidFill>
            </cx:spPr>
          </cx:dataPt>
          <cx:dataPt idx="3">
            <cx:spPr>
              <a:solidFill>
                <a:srgbClr val="1A3877">
                  <a:lumMod val="20000"/>
                  <a:lumOff val="80000"/>
                </a:srgbClr>
              </a:solidFill>
            </cx:spPr>
          </cx:dataPt>
          <cx:dataPt idx="4">
            <cx:spPr>
              <a:solidFill>
                <a:srgbClr val="1A3877"/>
              </a:solidFill>
            </cx:spPr>
          </cx:dataPt>
          <cx:dataPt idx="5">
            <cx:spPr>
              <a:solidFill>
                <a:srgbClr val="41B6E6">
                  <a:lumMod val="50000"/>
                </a:srgbClr>
              </a:solidFill>
            </cx:spPr>
          </cx:dataPt>
          <cx:dataPt idx="6">
            <cx:spPr>
              <a:solidFill>
                <a:srgbClr val="1A3877">
                  <a:lumMod val="75000"/>
                </a:srgbClr>
              </a:solidFill>
            </cx:spPr>
          </cx:dataPt>
          <cx:dataPt idx="7">
            <cx:spPr>
              <a:solidFill>
                <a:srgbClr val="FFD100">
                  <a:lumMod val="60000"/>
                  <a:lumOff val="40000"/>
                </a:srgbClr>
              </a:solidFill>
            </cx:spPr>
          </cx:dataPt>
          <cx:dataPt idx="8">
            <cx:spPr>
              <a:solidFill>
                <a:srgbClr val="FFFFFF">
                  <a:lumMod val="75000"/>
                </a:srgbClr>
              </a:solidFill>
            </cx:spPr>
          </cx:dataPt>
          <cx:dataPt idx="9">
            <cx:spPr>
              <a:solidFill>
                <a:srgbClr val="007749">
                  <a:lumMod val="20000"/>
                  <a:lumOff val="80000"/>
                </a:srgbClr>
              </a:solidFill>
            </cx:spPr>
          </cx:dataPt>
          <cx:dataPt idx="10">
            <cx:spPr>
              <a:solidFill>
                <a:srgbClr val="007749">
                  <a:lumMod val="60000"/>
                  <a:lumOff val="40000"/>
                </a:srgbClr>
              </a:solidFill>
            </cx:spPr>
          </cx:dataPt>
          <cx:dataPt idx="11">
            <cx:spPr>
              <a:solidFill>
                <a:srgbClr val="FFFFFF">
                  <a:lumMod val="50000"/>
                </a:srgbClr>
              </a:solidFill>
            </cx:spPr>
          </cx:dataPt>
          <cx:dataLabels pos="outEnd">
            <cx:txPr>
              <a:bodyPr spcFirstLastPara="1" vertOverflow="ellipsis" horzOverflow="overflow" wrap="square" lIns="0" tIns="0" rIns="0" bIns="0" anchor="ctr" anchorCtr="1"/>
              <a:lstStyle/>
              <a:p>
                <a:pPr algn="ctr" rtl="0">
                  <a:defRPr sz="700">
                    <a:solidFill>
                      <a:schemeClr val="tx2"/>
                    </a:solidFill>
                    <a:latin typeface="Segoe UI" panose="020B0502040204020203" pitchFamily="34" charset="0"/>
                    <a:ea typeface="Segoe UI" panose="020B0502040204020203" pitchFamily="34" charset="0"/>
                    <a:cs typeface="Segoe UI" panose="020B0502040204020203" pitchFamily="34" charset="0"/>
                  </a:defRPr>
                </a:pPr>
                <a:endParaRPr lang="en-US" sz="700" b="0" i="0" u="none" strike="noStrike" baseline="0">
                  <a:solidFill>
                    <a:schemeClr val="tx2"/>
                  </a:solidFill>
                  <a:latin typeface="Segoe UI" panose="020B0502040204020203" pitchFamily="34" charset="0"/>
                  <a:cs typeface="Segoe UI" panose="020B0502040204020203" pitchFamily="34" charset="0"/>
                </a:endParaRPr>
              </a:p>
            </cx:txPr>
            <cx:visibility seriesName="0" categoryName="0" value="1"/>
            <cx:dataLabel idx="1">
              <cx:visibility seriesName="0" categoryName="0" value="1"/>
              <cx:separator>, </cx:separator>
            </cx:dataLabel>
            <cx:dataLabel idx="3">
              <cx:visibility seriesName="0" categoryName="0" value="1"/>
              <cx:separator>, </cx:separator>
            </cx:dataLabel>
          </cx:dataLabels>
          <cx:dataId val="0"/>
          <cx:layoutPr>
            <cx:subtotals>
              <cx:idx val="4"/>
              <cx:idx val="6"/>
              <cx:idx val="8"/>
              <cx:idx val="11"/>
            </cx:subtotals>
          </cx:layoutPr>
        </cx:series>
      </cx:plotAreaRegion>
      <cx:axis id="0">
        <cx:catScaling gapWidth="0.5"/>
        <cx:tickLabels/>
        <cx:spPr>
          <a:ln>
            <a:solidFill>
              <a:schemeClr val="bg1">
                <a:lumMod val="65000"/>
              </a:schemeClr>
            </a:solidFill>
          </a:ln>
        </cx:spPr>
        <cx:txPr>
          <a:bodyPr spcFirstLastPara="1" vertOverflow="ellipsis" horzOverflow="overflow" wrap="square" lIns="0" tIns="0" rIns="0" bIns="0" anchor="ctr" anchorCtr="1"/>
          <a:lstStyle/>
          <a:p>
            <a:pPr algn="ctr" rtl="0">
              <a:defRPr sz="700">
                <a:solidFill>
                  <a:schemeClr val="tx2"/>
                </a:solidFill>
                <a:latin typeface="Segoe UI" panose="020B0502040204020203" pitchFamily="34" charset="0"/>
                <a:ea typeface="Segoe UI" panose="020B0502040204020203" pitchFamily="34" charset="0"/>
                <a:cs typeface="Segoe UI" panose="020B0502040204020203" pitchFamily="34" charset="0"/>
              </a:defRPr>
            </a:pPr>
            <a:endParaRPr lang="en-US" sz="700" b="0" i="0" u="none" strike="noStrike" baseline="0">
              <a:solidFill>
                <a:schemeClr val="tx2"/>
              </a:solidFill>
              <a:latin typeface="Segoe UI" panose="020B0502040204020203" pitchFamily="34" charset="0"/>
              <a:cs typeface="Segoe UI" panose="020B0502040204020203" pitchFamily="34" charset="0"/>
            </a:endParaRPr>
          </a:p>
        </cx:txPr>
      </cx:axis>
      <cx:axis id="1" hidden="1">
        <cx:valScaling/>
        <cx:tickLabels/>
        <cx:txPr>
          <a:bodyPr vertOverflow="overflow" horzOverflow="overflow" wrap="square" lIns="0" tIns="0" rIns="0" bIns="0"/>
          <a:lstStyle/>
          <a:p>
            <a:pPr algn="ctr" rtl="0">
              <a:defRPr sz="700" b="0" i="0">
                <a:solidFill>
                  <a:srgbClr val="3C6DD4"/>
                </a:solidFill>
                <a:latin typeface="Calibri" panose="020F0502020204030204" pitchFamily="34" charset="0"/>
                <a:ea typeface="Calibri" panose="020F0502020204030204" pitchFamily="34" charset="0"/>
                <a:cs typeface="Calibri" panose="020F0502020204030204" pitchFamily="34" charset="0"/>
              </a:defRPr>
            </a:pPr>
            <a:endParaRPr lang="en-US" sz="700"/>
          </a:p>
        </cx:txPr>
      </cx:axis>
    </cx:plotArea>
  </cx:chart>
  <cx:spPr>
    <a:solidFill>
      <a:schemeClr val="bg1">
        <a:lumMod val="95000"/>
      </a:schemeClr>
    </a:solidFill>
    <a:ln>
      <a:solidFill>
        <a:schemeClr val="bg1">
          <a:lumMod val="50000"/>
        </a:schemeClr>
      </a:solidFill>
    </a:ln>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_xlchart.v1.2</cx:f>
      </cx:strDim>
      <cx:numDim type="val">
        <cx:f>_xlchart.v1.3</cx:f>
      </cx:numDim>
    </cx:data>
  </cx:chartData>
  <cx:chart>
    <cx:title pos="t" align="ctr" overlay="0">
      <cx:tx>
        <cx:txData>
          <cx:v>Uitsplitsing totale kosten per uur (gewogen gemiddeld over alle schalen, jaar 1)</cx:v>
        </cx:txData>
      </cx:tx>
      <cx:txPr>
        <a:bodyPr spcFirstLastPara="1" vertOverflow="ellipsis" horzOverflow="overflow" wrap="square" lIns="0" tIns="0" rIns="0" bIns="0" anchor="ctr" anchorCtr="1"/>
        <a:lstStyle/>
        <a:p>
          <a:pPr algn="ctr" rtl="0">
            <a:defRPr sz="900">
              <a:latin typeface="Segoe UI" panose="020B0502040204020203" pitchFamily="34" charset="0"/>
              <a:ea typeface="Segoe UI" panose="020B0502040204020203" pitchFamily="34" charset="0"/>
              <a:cs typeface="Segoe UI" panose="020B0502040204020203" pitchFamily="34" charset="0"/>
            </a:defRPr>
          </a:pPr>
          <a:r>
            <a:rPr lang="en-US" sz="900" b="1" i="0" u="none" strike="noStrike" baseline="0">
              <a:solidFill>
                <a:schemeClr val="tx2"/>
              </a:solidFill>
              <a:latin typeface="Segoe UI" panose="020B0502040204020203" pitchFamily="34" charset="0"/>
              <a:cs typeface="Segoe UI" panose="020B0502040204020203" pitchFamily="34" charset="0"/>
            </a:rPr>
            <a:t>Uitsplitsing totale kosten per uur (gewogen gemiddeld over alle schalen, jaar 1)</a:t>
          </a:r>
        </a:p>
      </cx:txPr>
    </cx:title>
    <cx:plotArea>
      <cx:plotAreaRegion>
        <cx:series layoutId="waterfall" uniqueId="{11958D2D-BB34-4C5F-AC70-35B1D376FB0C}">
          <cx:spPr>
            <a:solidFill>
              <a:schemeClr val="tx2"/>
            </a:solidFill>
          </cx:spPr>
          <cx:dataPt idx="1">
            <cx:spPr>
              <a:solidFill>
                <a:srgbClr val="1A3877">
                  <a:lumMod val="60000"/>
                  <a:lumOff val="40000"/>
                </a:srgbClr>
              </a:solidFill>
            </cx:spPr>
          </cx:dataPt>
          <cx:dataPt idx="2">
            <cx:spPr>
              <a:solidFill>
                <a:srgbClr val="1A3877">
                  <a:lumMod val="40000"/>
                  <a:lumOff val="60000"/>
                </a:srgbClr>
              </a:solidFill>
            </cx:spPr>
          </cx:dataPt>
          <cx:dataPt idx="3">
            <cx:spPr>
              <a:solidFill>
                <a:srgbClr val="1A3877">
                  <a:lumMod val="20000"/>
                  <a:lumOff val="80000"/>
                </a:srgbClr>
              </a:solidFill>
            </cx:spPr>
          </cx:dataPt>
          <cx:dataPt idx="5">
            <cx:spPr>
              <a:solidFill>
                <a:srgbClr val="41B6E6">
                  <a:lumMod val="75000"/>
                </a:srgbClr>
              </a:solidFill>
            </cx:spPr>
          </cx:dataPt>
          <cx:dataPt idx="7">
            <cx:spPr>
              <a:solidFill>
                <a:srgbClr val="FFD100">
                  <a:lumMod val="40000"/>
                  <a:lumOff val="60000"/>
                </a:srgbClr>
              </a:solidFill>
            </cx:spPr>
          </cx:dataPt>
          <cx:dataPt idx="8">
            <cx:spPr>
              <a:solidFill>
                <a:srgbClr val="FFFFFF">
                  <a:lumMod val="65000"/>
                </a:srgbClr>
              </a:solidFill>
            </cx:spPr>
          </cx:dataPt>
          <cx:dataPt idx="9">
            <cx:spPr>
              <a:solidFill>
                <a:srgbClr val="007749">
                  <a:lumMod val="20000"/>
                  <a:lumOff val="80000"/>
                </a:srgbClr>
              </a:solidFill>
            </cx:spPr>
          </cx:dataPt>
          <cx:dataPt idx="10">
            <cx:spPr>
              <a:solidFill>
                <a:srgbClr val="007749">
                  <a:lumMod val="40000"/>
                  <a:lumOff val="60000"/>
                </a:srgbClr>
              </a:solidFill>
            </cx:spPr>
          </cx:dataPt>
          <cx:dataPt idx="11">
            <cx:spPr>
              <a:solidFill>
                <a:srgbClr val="FFFFFF">
                  <a:lumMod val="50000"/>
                </a:srgbClr>
              </a:solidFill>
            </cx:spPr>
          </cx:dataPt>
          <cx:dataLabels>
            <cx:txPr>
              <a:bodyPr spcFirstLastPara="1" vertOverflow="ellipsis" horzOverflow="overflow" wrap="square" lIns="0" tIns="0" rIns="0" bIns="0" anchor="ctr" anchorCtr="1"/>
              <a:lstStyle/>
              <a:p>
                <a:pPr algn="ctr" rtl="0">
                  <a:defRPr sz="700">
                    <a:solidFill>
                      <a:schemeClr val="tx1"/>
                    </a:solidFill>
                    <a:latin typeface="Segoe UI" panose="020B0502040204020203" pitchFamily="34" charset="0"/>
                    <a:ea typeface="Segoe UI" panose="020B0502040204020203" pitchFamily="34" charset="0"/>
                    <a:cs typeface="Segoe UI" panose="020B0502040204020203" pitchFamily="34" charset="0"/>
                  </a:defRPr>
                </a:pPr>
                <a:endParaRPr lang="en-US" sz="700" b="0" i="0" u="none" strike="noStrike" baseline="0">
                  <a:solidFill>
                    <a:schemeClr val="tx1"/>
                  </a:solidFill>
                  <a:latin typeface="Segoe UI" panose="020B0502040204020203" pitchFamily="34" charset="0"/>
                  <a:cs typeface="Segoe UI" panose="020B0502040204020203" pitchFamily="34" charset="0"/>
                </a:endParaRPr>
              </a:p>
            </cx:txPr>
            <cx:dataLabel idx="0">
              <cx:txPr>
                <a:bodyPr spcFirstLastPara="1" vertOverflow="ellipsis" horzOverflow="overflow" wrap="square" lIns="0" tIns="0" rIns="0" bIns="0" anchor="ctr" anchorCtr="1"/>
                <a:lstStyle/>
                <a:p>
                  <a:pPr algn="ctr" rtl="0">
                    <a:defRPr sz="700"/>
                  </a:pPr>
                  <a:r>
                    <a:rPr lang="en-US" sz="700" b="0" i="0" u="none" strike="noStrike" baseline="0">
                      <a:solidFill>
                        <a:srgbClr val="1A3877">
                          <a:lumMod val="65000"/>
                          <a:lumOff val="35000"/>
                        </a:srgbClr>
                      </a:solidFill>
                      <a:latin typeface="Segoe UI" panose="020B0502040204020203" pitchFamily="34" charset="0"/>
                      <a:cs typeface="Segoe UI" panose="020B0502040204020203" pitchFamily="34" charset="0"/>
                    </a:rPr>
                    <a:t> € 20,83 </a:t>
                  </a:r>
                </a:p>
              </cx:txPr>
            </cx:dataLabel>
            <cx:dataLabel idx="1">
              <cx:txPr>
                <a:bodyPr spcFirstLastPara="1" vertOverflow="ellipsis" horzOverflow="overflow" wrap="square" lIns="0" tIns="0" rIns="0" bIns="0" anchor="ctr" anchorCtr="1"/>
                <a:lstStyle/>
                <a:p>
                  <a:pPr algn="ctr" rtl="0">
                    <a:defRPr sz="700">
                      <a:latin typeface="Segoe UI" panose="020B0502040204020203" pitchFamily="34" charset="0"/>
                      <a:ea typeface="Segoe UI" panose="020B0502040204020203" pitchFamily="34" charset="0"/>
                      <a:cs typeface="Segoe UI" panose="020B0502040204020203" pitchFamily="34" charset="0"/>
                    </a:defRPr>
                  </a:pPr>
                  <a:r>
                    <a:rPr lang="en-US" sz="700" b="0" i="0" u="none" strike="noStrike" baseline="0">
                      <a:solidFill>
                        <a:srgbClr val="1A3877">
                          <a:lumMod val="65000"/>
                          <a:lumOff val="35000"/>
                        </a:srgbClr>
                      </a:solidFill>
                      <a:latin typeface="Segoe UI" panose="020B0502040204020203" pitchFamily="34" charset="0"/>
                      <a:cs typeface="Segoe UI" panose="020B0502040204020203" pitchFamily="34" charset="0"/>
                    </a:rPr>
                    <a:t> € 3,41 </a:t>
                  </a:r>
                </a:p>
              </cx:txPr>
            </cx:dataLabel>
          </cx:dataLabels>
          <cx:dataId val="0"/>
          <cx:layoutPr>
            <cx:subtotals>
              <cx:idx val="4"/>
              <cx:idx val="6"/>
              <cx:idx val="8"/>
              <cx:idx val="11"/>
            </cx:subtotals>
          </cx:layoutPr>
        </cx:series>
      </cx:plotAreaRegion>
      <cx:axis id="0">
        <cx:catScaling gapWidth="0.5"/>
        <cx:tickLabels/>
        <cx:spPr>
          <a:ln>
            <a:solidFill>
              <a:schemeClr val="bg1">
                <a:lumMod val="65000"/>
              </a:schemeClr>
            </a:solidFill>
          </a:ln>
        </cx:spPr>
        <cx:txPr>
          <a:bodyPr spcFirstLastPara="1" vertOverflow="ellipsis" horzOverflow="overflow" wrap="square" lIns="0" tIns="0" rIns="0" bIns="0" anchor="ctr" anchorCtr="1"/>
          <a:lstStyle/>
          <a:p>
            <a:pPr algn="ctr" rtl="0">
              <a:defRPr sz="700">
                <a:solidFill>
                  <a:schemeClr val="tx2"/>
                </a:solidFill>
                <a:latin typeface="Segoe UI" panose="020B0502040204020203" pitchFamily="34" charset="0"/>
                <a:ea typeface="Segoe UI" panose="020B0502040204020203" pitchFamily="34" charset="0"/>
                <a:cs typeface="Segoe UI" panose="020B0502040204020203" pitchFamily="34" charset="0"/>
              </a:defRPr>
            </a:pPr>
            <a:endParaRPr lang="en-US" sz="700" b="0" i="0" u="none" strike="noStrike" baseline="0">
              <a:solidFill>
                <a:schemeClr val="tx2"/>
              </a:solidFill>
              <a:latin typeface="Segoe UI" panose="020B0502040204020203" pitchFamily="34" charset="0"/>
              <a:cs typeface="Segoe UI" panose="020B0502040204020203" pitchFamily="34" charset="0"/>
            </a:endParaRPr>
          </a:p>
        </cx:txPr>
      </cx:axis>
      <cx:axis id="1" hidden="1">
        <cx:valScaling/>
        <cx:tickLabels/>
        <cx:txPr>
          <a:bodyPr vertOverflow="overflow" horzOverflow="overflow" wrap="square" lIns="0" tIns="0" rIns="0" bIns="0"/>
          <a:lstStyle/>
          <a:p>
            <a:pPr algn="ctr" rtl="0">
              <a:defRPr sz="700" b="0" i="0">
                <a:solidFill>
                  <a:srgbClr val="3C6DD4"/>
                </a:solidFill>
                <a:latin typeface="Calibri" panose="020F0502020204030204" pitchFamily="34" charset="0"/>
                <a:ea typeface="Calibri" panose="020F0502020204030204" pitchFamily="34" charset="0"/>
                <a:cs typeface="Calibri" panose="020F0502020204030204" pitchFamily="34" charset="0"/>
              </a:defRPr>
            </a:pPr>
            <a:endParaRPr lang="en-US" sz="700"/>
          </a:p>
        </cx:txPr>
      </cx:axis>
    </cx:plotArea>
  </cx:chart>
  <cx:spPr>
    <a:solidFill>
      <a:schemeClr val="bg1">
        <a:lumMod val="95000"/>
      </a:schemeClr>
    </a:solidFill>
    <a:ln>
      <a:solidFill>
        <a:schemeClr val="bg1">
          <a:lumMod val="50000"/>
        </a:schemeClr>
      </a:solidFill>
    </a:ln>
  </cx:spPr>
  <cx:printSettings>
    <cx:headerFooter alignWithMargins="1" differentOddEven="0" differentFirst="0"/>
    <cx:pageMargins l="0.69999999999999996" r="0.69999999999999996" t="0.75" b="0.75" header="0.29999999999999999" footer="0.29999999999999999"/>
    <cx:pageSetup paperSize="1" firstPageNumber="1" orientation="default" blackAndWhite="0" draft="0" useFirstPageNumber="0" horizontalDpi="600" verticalDpi="600" copies="1"/>
  </cx:printSettings>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strDim type="cat">
        <cx:f>_xlchart.v1.4</cx:f>
      </cx:strDim>
      <cx:numDim type="val">
        <cx:f>_xlchart.v1.5</cx:f>
      </cx:numDim>
    </cx:data>
  </cx:chartData>
  <cx:chart>
    <cx:title pos="t" align="ctr" overlay="0">
      <cx:tx>
        <cx:txData>
          <cx:v>Uitsplitsing totale kosten per uur (gewogen gemiddelde over alle schalen, jaar 1)</cx:v>
        </cx:txData>
      </cx:tx>
      <cx:txPr>
        <a:bodyPr spcFirstLastPara="1" vertOverflow="ellipsis" horzOverflow="overflow" wrap="square" lIns="0" tIns="0" rIns="0" bIns="0" anchor="ctr" anchorCtr="1"/>
        <a:lstStyle/>
        <a:p>
          <a:pPr algn="ctr" rtl="0">
            <a:defRPr sz="900">
              <a:latin typeface="Segoe UI" panose="020B0502040204020203" pitchFamily="34" charset="0"/>
              <a:ea typeface="Segoe UI" panose="020B0502040204020203" pitchFamily="34" charset="0"/>
              <a:cs typeface="Segoe UI" panose="020B0502040204020203" pitchFamily="34" charset="0"/>
            </a:defRPr>
          </a:pPr>
          <a:r>
            <a:rPr lang="en-US" sz="900" b="1" i="0" u="none" strike="noStrike" baseline="0">
              <a:solidFill>
                <a:schemeClr val="tx2"/>
              </a:solidFill>
              <a:latin typeface="Segoe UI" panose="020B0502040204020203" pitchFamily="34" charset="0"/>
              <a:cs typeface="Segoe UI" panose="020B0502040204020203" pitchFamily="34" charset="0"/>
            </a:rPr>
            <a:t>Uitsplitsing totale kosten per uur (gewogen gemiddelde over alle schalen, jaar 1)</a:t>
          </a:r>
        </a:p>
      </cx:txPr>
    </cx:title>
    <cx:plotArea>
      <cx:plotAreaRegion>
        <cx:series layoutId="waterfall" uniqueId="{18897091-CF33-4D17-B5F8-A14688744986}">
          <cx:dataPt idx="0">
            <cx:spPr>
              <a:solidFill>
                <a:srgbClr val="1A3877"/>
              </a:solidFill>
            </cx:spPr>
          </cx:dataPt>
          <cx:dataPt idx="1">
            <cx:spPr>
              <a:solidFill>
                <a:srgbClr val="1A3877">
                  <a:lumMod val="60000"/>
                  <a:lumOff val="40000"/>
                </a:srgbClr>
              </a:solidFill>
            </cx:spPr>
          </cx:dataPt>
          <cx:dataPt idx="2">
            <cx:spPr>
              <a:solidFill>
                <a:srgbClr val="1A3877">
                  <a:lumMod val="40000"/>
                  <a:lumOff val="60000"/>
                </a:srgbClr>
              </a:solidFill>
            </cx:spPr>
          </cx:dataPt>
          <cx:dataPt idx="3">
            <cx:spPr>
              <a:solidFill>
                <a:srgbClr val="1A3877">
                  <a:lumMod val="20000"/>
                  <a:lumOff val="80000"/>
                </a:srgbClr>
              </a:solidFill>
            </cx:spPr>
          </cx:dataPt>
          <cx:dataPt idx="4">
            <cx:spPr>
              <a:solidFill>
                <a:srgbClr val="1A3877"/>
              </a:solidFill>
            </cx:spPr>
          </cx:dataPt>
          <cx:dataPt idx="5">
            <cx:spPr>
              <a:solidFill>
                <a:srgbClr val="41B6E6">
                  <a:lumMod val="60000"/>
                  <a:lumOff val="40000"/>
                </a:srgbClr>
              </a:solidFill>
            </cx:spPr>
          </cx:dataPt>
          <cx:dataPt idx="6">
            <cx:spPr>
              <a:solidFill>
                <a:srgbClr val="1A3877"/>
              </a:solidFill>
            </cx:spPr>
          </cx:dataPt>
          <cx:dataPt idx="7">
            <cx:spPr>
              <a:solidFill>
                <a:srgbClr val="FFD100">
                  <a:lumMod val="40000"/>
                  <a:lumOff val="60000"/>
                </a:srgbClr>
              </a:solidFill>
            </cx:spPr>
          </cx:dataPt>
          <cx:dataPt idx="8">
            <cx:spPr>
              <a:solidFill>
                <a:srgbClr val="FFFFFF">
                  <a:lumMod val="65000"/>
                </a:srgbClr>
              </a:solidFill>
            </cx:spPr>
          </cx:dataPt>
          <cx:dataPt idx="9">
            <cx:spPr>
              <a:solidFill>
                <a:srgbClr val="007749">
                  <a:lumMod val="20000"/>
                  <a:lumOff val="80000"/>
                </a:srgbClr>
              </a:solidFill>
            </cx:spPr>
          </cx:dataPt>
          <cx:dataPt idx="10">
            <cx:spPr>
              <a:solidFill>
                <a:srgbClr val="007749">
                  <a:lumMod val="40000"/>
                  <a:lumOff val="60000"/>
                </a:srgbClr>
              </a:solidFill>
            </cx:spPr>
          </cx:dataPt>
          <cx:dataPt idx="11">
            <cx:spPr>
              <a:solidFill>
                <a:srgbClr val="FFFFFF">
                  <a:lumMod val="50000"/>
                </a:srgbClr>
              </a:solidFill>
            </cx:spPr>
          </cx:dataPt>
          <cx:dataLabels>
            <cx:txPr>
              <a:bodyPr spcFirstLastPara="1" vertOverflow="ellipsis" horzOverflow="overflow" wrap="square" lIns="0" tIns="0" rIns="0" bIns="0" anchor="ctr" anchorCtr="1"/>
              <a:lstStyle/>
              <a:p>
                <a:pPr algn="ctr" rtl="0">
                  <a:defRPr sz="700">
                    <a:solidFill>
                      <a:schemeClr val="tx2"/>
                    </a:solidFill>
                    <a:latin typeface="Segoe UI" panose="020B0502040204020203" pitchFamily="34" charset="0"/>
                    <a:ea typeface="Segoe UI" panose="020B0502040204020203" pitchFamily="34" charset="0"/>
                    <a:cs typeface="Segoe UI" panose="020B0502040204020203" pitchFamily="34" charset="0"/>
                  </a:defRPr>
                </a:pPr>
                <a:endParaRPr lang="en-US" sz="700" b="0" i="0" u="none" strike="noStrike" baseline="0">
                  <a:solidFill>
                    <a:schemeClr val="tx2"/>
                  </a:solidFill>
                  <a:latin typeface="Segoe UI" panose="020B0502040204020203" pitchFamily="34" charset="0"/>
                  <a:cs typeface="Segoe UI" panose="020B0502040204020203" pitchFamily="34" charset="0"/>
                </a:endParaRPr>
              </a:p>
            </cx:txPr>
            <cx:dataLabel idx="0">
              <cx:txPr>
                <a:bodyPr spcFirstLastPara="1" vertOverflow="ellipsis" horzOverflow="overflow" wrap="square" lIns="0" tIns="0" rIns="0" bIns="0" anchor="ctr" anchorCtr="1"/>
                <a:lstStyle/>
                <a:p>
                  <a:pPr algn="ctr" rtl="0">
                    <a:defRPr sz="700">
                      <a:solidFill>
                        <a:schemeClr val="tx1"/>
                      </a:solidFill>
                    </a:defRPr>
                  </a:pPr>
                  <a:r>
                    <a:rPr lang="en-US" sz="700" b="0" i="0" u="none" strike="noStrike" baseline="0">
                      <a:solidFill>
                        <a:schemeClr val="tx1"/>
                      </a:solidFill>
                      <a:latin typeface="Segoe UI" panose="020B0502040204020203" pitchFamily="34" charset="0"/>
                      <a:cs typeface="Segoe UI" panose="020B0502040204020203" pitchFamily="34" charset="0"/>
                    </a:rPr>
                    <a:t> € 21,24 </a:t>
                  </a:r>
                </a:p>
              </cx:txPr>
            </cx:dataLabel>
          </cx:dataLabels>
          <cx:dataId val="0"/>
          <cx:layoutPr>
            <cx:subtotals>
              <cx:idx val="4"/>
              <cx:idx val="6"/>
              <cx:idx val="8"/>
              <cx:idx val="11"/>
            </cx:subtotals>
          </cx:layoutPr>
        </cx:series>
      </cx:plotAreaRegion>
      <cx:axis id="0">
        <cx:catScaling gapWidth="0.5"/>
        <cx:tickLabels/>
        <cx:spPr>
          <a:ln>
            <a:solidFill>
              <a:schemeClr val="bg1">
                <a:lumMod val="65000"/>
              </a:schemeClr>
            </a:solidFill>
          </a:ln>
        </cx:spPr>
        <cx:txPr>
          <a:bodyPr spcFirstLastPara="1" vertOverflow="ellipsis" horzOverflow="overflow" wrap="square" lIns="0" tIns="0" rIns="0" bIns="0" anchor="ctr" anchorCtr="1"/>
          <a:lstStyle/>
          <a:p>
            <a:pPr algn="ctr" rtl="0">
              <a:defRPr sz="700">
                <a:solidFill>
                  <a:schemeClr val="tx2"/>
                </a:solidFill>
                <a:latin typeface="Segoe UI" panose="020B0502040204020203" pitchFamily="34" charset="0"/>
                <a:ea typeface="Segoe UI" panose="020B0502040204020203" pitchFamily="34" charset="0"/>
                <a:cs typeface="Segoe UI" panose="020B0502040204020203" pitchFamily="34" charset="0"/>
              </a:defRPr>
            </a:pPr>
            <a:endParaRPr lang="en-US" sz="700" b="0" i="0" u="none" strike="noStrike" baseline="0">
              <a:solidFill>
                <a:schemeClr val="tx2"/>
              </a:solidFill>
              <a:latin typeface="Segoe UI" panose="020B0502040204020203" pitchFamily="34" charset="0"/>
              <a:cs typeface="Segoe UI" panose="020B0502040204020203" pitchFamily="34" charset="0"/>
            </a:endParaRPr>
          </a:p>
        </cx:txPr>
      </cx:axis>
      <cx:axis id="1" hidden="1">
        <cx:valScaling/>
        <cx:tickLabels/>
        <cx:txPr>
          <a:bodyPr vertOverflow="overflow" horzOverflow="overflow" wrap="square" lIns="0" tIns="0" rIns="0" bIns="0"/>
          <a:lstStyle/>
          <a:p>
            <a:pPr algn="ctr" rtl="0">
              <a:defRPr sz="800" b="0" i="0">
                <a:solidFill>
                  <a:srgbClr val="3C6DD4"/>
                </a:solidFill>
                <a:latin typeface="Calibri" panose="020F0502020204030204" pitchFamily="34" charset="0"/>
                <a:ea typeface="Calibri" panose="020F0502020204030204" pitchFamily="34" charset="0"/>
                <a:cs typeface="Calibri" panose="020F0502020204030204" pitchFamily="34" charset="0"/>
              </a:defRPr>
            </a:pPr>
            <a:endParaRPr lang="en-US" sz="800"/>
          </a:p>
        </cx:txPr>
      </cx:axis>
    </cx:plotArea>
  </cx:chart>
  <cx:spPr>
    <a:solidFill>
      <a:schemeClr val="bg1">
        <a:lumMod val="95000"/>
      </a:schemeClr>
    </a:solidFill>
    <a:ln>
      <a:solidFill>
        <a:schemeClr val="bg1">
          <a:lumMod val="50000"/>
        </a:schemeClr>
      </a:solidFill>
    </a:ln>
  </cx:spPr>
  <cx:printSettings>
    <cx:headerFooter alignWithMargins="1" differentOddEven="0" differentFirst="0"/>
    <cx:pageMargins l="0.69999999999999996" r="0.69999999999999996" t="0.75" b="0.75" header="0.29999999999999999" footer="0.29999999999999999"/>
    <cx:pageSetup paperSize="1" firstPageNumber="1" orientation="default" blackAndWhite="0" draft="0" useFirstPageNumber="0" horizontalDpi="600" verticalDpi="600" copies="1"/>
  </cx:printSettings>
</cx:chartSpace>
</file>

<file path=xl/charts/chartEx4.xml><?xml version="1.0" encoding="utf-8"?>
<cx:chartSpace xmlns:a="http://schemas.openxmlformats.org/drawingml/2006/main" xmlns:r="http://schemas.openxmlformats.org/officeDocument/2006/relationships" xmlns:cx="http://schemas.microsoft.com/office/drawing/2014/chartex">
  <cx:chartData>
    <cx:data id="0">
      <cx:strDim type="cat">
        <cx:f>_xlchart.v1.6</cx:f>
      </cx:strDim>
      <cx:numDim type="val">
        <cx:f>_xlchart.v1.7</cx:f>
      </cx:numDim>
    </cx:data>
  </cx:chartData>
  <cx:chart>
    <cx:title pos="t" align="ctr" overlay="0">
      <cx:tx>
        <cx:txData>
          <cx:v>Uitsplitsing totale kosten per uur (gewogen gemiddelde over alle schalen, jaar 1)</cx:v>
        </cx:txData>
      </cx:tx>
      <cx:txPr>
        <a:bodyPr spcFirstLastPara="1" vertOverflow="ellipsis" horzOverflow="overflow" wrap="square" lIns="0" tIns="0" rIns="0" bIns="0" anchor="ctr" anchorCtr="1"/>
        <a:lstStyle/>
        <a:p>
          <a:pPr algn="ctr" rtl="0">
            <a:defRPr sz="900">
              <a:latin typeface="Segoe UI" panose="020B0502040204020203" pitchFamily="34" charset="0"/>
              <a:ea typeface="Segoe UI" panose="020B0502040204020203" pitchFamily="34" charset="0"/>
              <a:cs typeface="Segoe UI" panose="020B0502040204020203" pitchFamily="34" charset="0"/>
            </a:defRPr>
          </a:pPr>
          <a:r>
            <a:rPr lang="en-US" sz="900" b="1" i="0" u="none" strike="noStrike" baseline="0">
              <a:solidFill>
                <a:schemeClr val="tx2"/>
              </a:solidFill>
              <a:latin typeface="Segoe UI" panose="020B0502040204020203" pitchFamily="34" charset="0"/>
              <a:cs typeface="Segoe UI" panose="020B0502040204020203" pitchFamily="34" charset="0"/>
            </a:rPr>
            <a:t>Uitsplitsing totale kosten per uur (gewogen gemiddelde over alle schalen, jaar 1)</a:t>
          </a:r>
        </a:p>
      </cx:txPr>
    </cx:title>
    <cx:plotArea>
      <cx:plotAreaRegion>
        <cx:series layoutId="waterfall" uniqueId="{3A3F0606-86BA-48AB-B2AA-1B61EA1CEE64}">
          <cx:dataPt idx="0">
            <cx:spPr>
              <a:solidFill>
                <a:srgbClr val="1A3877"/>
              </a:solidFill>
            </cx:spPr>
          </cx:dataPt>
          <cx:dataPt idx="1">
            <cx:spPr>
              <a:solidFill>
                <a:srgbClr val="1A3877">
                  <a:lumMod val="60000"/>
                  <a:lumOff val="40000"/>
                </a:srgbClr>
              </a:solidFill>
            </cx:spPr>
          </cx:dataPt>
          <cx:dataPt idx="2">
            <cx:spPr>
              <a:solidFill>
                <a:srgbClr val="1A3877">
                  <a:lumMod val="40000"/>
                  <a:lumOff val="60000"/>
                </a:srgbClr>
              </a:solidFill>
            </cx:spPr>
          </cx:dataPt>
          <cx:dataPt idx="3">
            <cx:spPr>
              <a:solidFill>
                <a:srgbClr val="1A3877">
                  <a:lumMod val="20000"/>
                  <a:lumOff val="80000"/>
                </a:srgbClr>
              </a:solidFill>
            </cx:spPr>
          </cx:dataPt>
          <cx:dataPt idx="4">
            <cx:spPr>
              <a:solidFill>
                <a:srgbClr val="1A3877"/>
              </a:solidFill>
            </cx:spPr>
          </cx:dataPt>
          <cx:dataPt idx="5">
            <cx:spPr>
              <a:solidFill>
                <a:srgbClr val="41B6E6">
                  <a:lumMod val="60000"/>
                  <a:lumOff val="40000"/>
                </a:srgbClr>
              </a:solidFill>
            </cx:spPr>
          </cx:dataPt>
          <cx:dataPt idx="6">
            <cx:spPr>
              <a:solidFill>
                <a:srgbClr val="1A3877"/>
              </a:solidFill>
            </cx:spPr>
          </cx:dataPt>
          <cx:dataPt idx="7">
            <cx:spPr>
              <a:solidFill>
                <a:srgbClr val="FFD100">
                  <a:lumMod val="40000"/>
                  <a:lumOff val="60000"/>
                </a:srgbClr>
              </a:solidFill>
            </cx:spPr>
          </cx:dataPt>
          <cx:dataPt idx="8">
            <cx:spPr>
              <a:solidFill>
                <a:srgbClr val="FFFFFF">
                  <a:lumMod val="65000"/>
                </a:srgbClr>
              </a:solidFill>
            </cx:spPr>
          </cx:dataPt>
          <cx:dataPt idx="9">
            <cx:spPr>
              <a:solidFill>
                <a:srgbClr val="007749">
                  <a:lumMod val="20000"/>
                  <a:lumOff val="80000"/>
                </a:srgbClr>
              </a:solidFill>
            </cx:spPr>
          </cx:dataPt>
          <cx:dataPt idx="10">
            <cx:spPr>
              <a:solidFill>
                <a:srgbClr val="007749">
                  <a:lumMod val="40000"/>
                  <a:lumOff val="60000"/>
                </a:srgbClr>
              </a:solidFill>
            </cx:spPr>
          </cx:dataPt>
          <cx:dataPt idx="11">
            <cx:spPr>
              <a:solidFill>
                <a:srgbClr val="FFFFFF">
                  <a:lumMod val="50000"/>
                </a:srgbClr>
              </a:solidFill>
            </cx:spPr>
          </cx:dataPt>
          <cx:dataLabels>
            <cx:txPr>
              <a:bodyPr spcFirstLastPara="1" vertOverflow="ellipsis" horzOverflow="overflow" wrap="square" lIns="0" tIns="0" rIns="0" bIns="0" anchor="ctr" anchorCtr="1"/>
              <a:lstStyle/>
              <a:p>
                <a:pPr algn="ctr" rtl="0">
                  <a:defRPr sz="700">
                    <a:solidFill>
                      <a:schemeClr val="tx1"/>
                    </a:solidFill>
                    <a:latin typeface="Segoe UI" panose="020B0502040204020203" pitchFamily="34" charset="0"/>
                    <a:ea typeface="Segoe UI" panose="020B0502040204020203" pitchFamily="34" charset="0"/>
                    <a:cs typeface="Segoe UI" panose="020B0502040204020203" pitchFamily="34" charset="0"/>
                  </a:defRPr>
                </a:pPr>
                <a:endParaRPr lang="en-US" sz="700" b="0" i="0" u="none" strike="noStrike" baseline="0">
                  <a:solidFill>
                    <a:schemeClr val="tx1"/>
                  </a:solidFill>
                  <a:latin typeface="Segoe UI" panose="020B0502040204020203" pitchFamily="34" charset="0"/>
                  <a:cs typeface="Segoe UI" panose="020B0502040204020203" pitchFamily="34" charset="0"/>
                </a:endParaRPr>
              </a:p>
            </cx:txPr>
            <cx:dataLabel idx="0">
              <cx:txPr>
                <a:bodyPr spcFirstLastPara="1" vertOverflow="ellipsis" horzOverflow="overflow" wrap="square" lIns="0" tIns="0" rIns="0" bIns="0" anchor="ctr" anchorCtr="1"/>
                <a:lstStyle/>
                <a:p>
                  <a:pPr algn="ctr" rtl="0">
                    <a:defRPr sz="700"/>
                  </a:pPr>
                  <a:r>
                    <a:rPr lang="en-US" sz="700" b="0" i="0" u="none" strike="noStrike" baseline="0">
                      <a:solidFill>
                        <a:srgbClr val="1A3877">
                          <a:lumMod val="65000"/>
                          <a:lumOff val="35000"/>
                        </a:srgbClr>
                      </a:solidFill>
                      <a:latin typeface="Segoe UI" panose="020B0502040204020203" pitchFamily="34" charset="0"/>
                      <a:cs typeface="Segoe UI" panose="020B0502040204020203" pitchFamily="34" charset="0"/>
                    </a:rPr>
                    <a:t> € 21,31 </a:t>
                  </a:r>
                </a:p>
              </cx:txPr>
            </cx:dataLabel>
          </cx:dataLabels>
          <cx:dataId val="0"/>
          <cx:layoutPr>
            <cx:subtotals>
              <cx:idx val="4"/>
              <cx:idx val="6"/>
              <cx:idx val="8"/>
              <cx:idx val="11"/>
            </cx:subtotals>
          </cx:layoutPr>
        </cx:series>
      </cx:plotAreaRegion>
      <cx:axis id="0">
        <cx:catScaling gapWidth="0.5"/>
        <cx:tickLabels/>
        <cx:spPr>
          <a:ln>
            <a:solidFill>
              <a:schemeClr val="bg1">
                <a:lumMod val="65000"/>
              </a:schemeClr>
            </a:solidFill>
          </a:ln>
        </cx:spPr>
        <cx:txPr>
          <a:bodyPr spcFirstLastPara="1" vertOverflow="ellipsis" horzOverflow="overflow" wrap="square" lIns="0" tIns="0" rIns="0" bIns="0" anchor="ctr" anchorCtr="1"/>
          <a:lstStyle/>
          <a:p>
            <a:pPr algn="ctr" rtl="0">
              <a:defRPr sz="700">
                <a:solidFill>
                  <a:schemeClr val="tx2"/>
                </a:solidFill>
                <a:latin typeface="Segoe UI" panose="020B0502040204020203" pitchFamily="34" charset="0"/>
                <a:ea typeface="Segoe UI" panose="020B0502040204020203" pitchFamily="34" charset="0"/>
                <a:cs typeface="Segoe UI" panose="020B0502040204020203" pitchFamily="34" charset="0"/>
              </a:defRPr>
            </a:pPr>
            <a:endParaRPr lang="en-US" sz="700" b="0" i="0" u="none" strike="noStrike" baseline="0">
              <a:solidFill>
                <a:schemeClr val="tx2"/>
              </a:solidFill>
              <a:latin typeface="Segoe UI" panose="020B0502040204020203" pitchFamily="34" charset="0"/>
              <a:cs typeface="Segoe UI" panose="020B0502040204020203" pitchFamily="34" charset="0"/>
            </a:endParaRPr>
          </a:p>
        </cx:txPr>
      </cx:axis>
      <cx:axis id="1" hidden="1">
        <cx:valScaling/>
        <cx:tickLabels/>
        <cx:txPr>
          <a:bodyPr vertOverflow="overflow" horzOverflow="overflow" wrap="square" lIns="0" tIns="0" rIns="0" bIns="0"/>
          <a:lstStyle/>
          <a:p>
            <a:pPr algn="ctr" rtl="0">
              <a:defRPr sz="700" b="0" i="0">
                <a:solidFill>
                  <a:srgbClr val="3C6DD4"/>
                </a:solidFill>
                <a:latin typeface="Calibri" panose="020F0502020204030204" pitchFamily="34" charset="0"/>
                <a:ea typeface="Calibri" panose="020F0502020204030204" pitchFamily="34" charset="0"/>
                <a:cs typeface="Calibri" panose="020F0502020204030204" pitchFamily="34" charset="0"/>
              </a:defRPr>
            </a:pPr>
            <a:endParaRPr lang="en-US" sz="700"/>
          </a:p>
        </cx:txPr>
      </cx:axis>
    </cx:plotArea>
  </cx:chart>
  <cx:spPr>
    <a:solidFill>
      <a:schemeClr val="bg1">
        <a:lumMod val="95000"/>
      </a:schemeClr>
    </a:solidFill>
    <a:ln>
      <a:solidFill>
        <a:schemeClr val="bg1">
          <a:lumMod val="50000"/>
        </a:schemeClr>
      </a:solidFill>
    </a:ln>
  </cx:spPr>
  <cx:printSettings>
    <cx:headerFooter alignWithMargins="1" differentOddEven="0" differentFirst="0"/>
    <cx:pageMargins l="0.69999999999999996" r="0.69999999999999996" t="0.75" b="0.75" header="0.29999999999999999" footer="0.29999999999999999"/>
    <cx:pageSetup paperSize="1" firstPageNumber="1" orientation="default" blackAndWhite="0" draft="0" useFirstPageNumber="0" horizontalDpi="600" verticalDpi="600" copies="1"/>
  </cx:printSettings>
</cx:chartSpace>
</file>

<file path=xl/charts/chartEx5.xml><?xml version="1.0" encoding="utf-8"?>
<cx:chartSpace xmlns:a="http://schemas.openxmlformats.org/drawingml/2006/main" xmlns:r="http://schemas.openxmlformats.org/officeDocument/2006/relationships" xmlns:cx="http://schemas.microsoft.com/office/drawing/2014/chartex">
  <cx:chartData>
    <cx:data id="0">
      <cx:strDim type="cat">
        <cx:f>_xlchart.v1.8</cx:f>
      </cx:strDim>
      <cx:numDim type="val">
        <cx:f>_xlchart.v1.9</cx:f>
      </cx:numDim>
    </cx:data>
  </cx:chartData>
  <cx:chart>
    <cx:title pos="t" align="ctr" overlay="0">
      <cx:tx>
        <cx:txData>
          <cx:v>Uitsplitsing totale kosten per uur (gewogen gemiddelde over alle schalen, jaar 1)</cx:v>
        </cx:txData>
      </cx:tx>
      <cx:txPr>
        <a:bodyPr spcFirstLastPara="1" vertOverflow="ellipsis" horzOverflow="overflow" wrap="square" lIns="0" tIns="0" rIns="0" bIns="0" anchor="ctr" anchorCtr="1"/>
        <a:lstStyle/>
        <a:p>
          <a:pPr algn="ctr" rtl="0">
            <a:defRPr sz="900">
              <a:latin typeface="Segoe UI" panose="020B0502040204020203" pitchFamily="34" charset="0"/>
              <a:ea typeface="Segoe UI" panose="020B0502040204020203" pitchFamily="34" charset="0"/>
              <a:cs typeface="Segoe UI" panose="020B0502040204020203" pitchFamily="34" charset="0"/>
            </a:defRPr>
          </a:pPr>
          <a:r>
            <a:rPr lang="en-US" sz="900" b="1" i="0" u="none" strike="noStrike" baseline="0">
              <a:solidFill>
                <a:schemeClr val="tx2"/>
              </a:solidFill>
              <a:latin typeface="Segoe UI" panose="020B0502040204020203" pitchFamily="34" charset="0"/>
              <a:cs typeface="Segoe UI" panose="020B0502040204020203" pitchFamily="34" charset="0"/>
            </a:rPr>
            <a:t>Uitsplitsing totale kosten per uur (gewogen gemiddelde over alle schalen, jaar 1)</a:t>
          </a:r>
        </a:p>
      </cx:txPr>
    </cx:title>
    <cx:plotArea>
      <cx:plotAreaRegion>
        <cx:series layoutId="waterfall" uniqueId="{92B4D877-CD73-48B3-AD38-AA8B210BA997}">
          <cx:dataPt idx="0">
            <cx:spPr>
              <a:solidFill>
                <a:srgbClr val="1A3877"/>
              </a:solidFill>
            </cx:spPr>
          </cx:dataPt>
          <cx:dataPt idx="1">
            <cx:spPr>
              <a:solidFill>
                <a:srgbClr val="1A3877">
                  <a:lumMod val="60000"/>
                  <a:lumOff val="40000"/>
                </a:srgbClr>
              </a:solidFill>
            </cx:spPr>
          </cx:dataPt>
          <cx:dataPt idx="2">
            <cx:spPr>
              <a:solidFill>
                <a:srgbClr val="1A3877">
                  <a:lumMod val="40000"/>
                  <a:lumOff val="60000"/>
                </a:srgbClr>
              </a:solidFill>
            </cx:spPr>
          </cx:dataPt>
          <cx:dataPt idx="3">
            <cx:spPr>
              <a:solidFill>
                <a:srgbClr val="1A3877">
                  <a:lumMod val="20000"/>
                  <a:lumOff val="80000"/>
                </a:srgbClr>
              </a:solidFill>
            </cx:spPr>
          </cx:dataPt>
          <cx:dataPt idx="4">
            <cx:spPr>
              <a:solidFill>
                <a:srgbClr val="1A3877"/>
              </a:solidFill>
            </cx:spPr>
          </cx:dataPt>
          <cx:dataPt idx="5">
            <cx:spPr>
              <a:solidFill>
                <a:srgbClr val="41B6E6">
                  <a:lumMod val="60000"/>
                  <a:lumOff val="40000"/>
                </a:srgbClr>
              </a:solidFill>
            </cx:spPr>
          </cx:dataPt>
          <cx:dataPt idx="6">
            <cx:spPr>
              <a:solidFill>
                <a:srgbClr val="1A3877"/>
              </a:solidFill>
            </cx:spPr>
          </cx:dataPt>
          <cx:dataPt idx="7">
            <cx:spPr>
              <a:solidFill>
                <a:srgbClr val="FFD100">
                  <a:lumMod val="40000"/>
                  <a:lumOff val="60000"/>
                </a:srgbClr>
              </a:solidFill>
            </cx:spPr>
          </cx:dataPt>
          <cx:dataPt idx="8">
            <cx:spPr>
              <a:solidFill>
                <a:srgbClr val="FFFFFF">
                  <a:lumMod val="65000"/>
                </a:srgbClr>
              </a:solidFill>
            </cx:spPr>
          </cx:dataPt>
          <cx:dataPt idx="9">
            <cx:spPr>
              <a:solidFill>
                <a:srgbClr val="007749">
                  <a:lumMod val="20000"/>
                  <a:lumOff val="80000"/>
                </a:srgbClr>
              </a:solidFill>
            </cx:spPr>
          </cx:dataPt>
          <cx:dataPt idx="10">
            <cx:spPr>
              <a:solidFill>
                <a:srgbClr val="007749">
                  <a:lumMod val="40000"/>
                  <a:lumOff val="60000"/>
                </a:srgbClr>
              </a:solidFill>
            </cx:spPr>
          </cx:dataPt>
          <cx:dataPt idx="11">
            <cx:spPr>
              <a:solidFill>
                <a:srgbClr val="FFFFFF">
                  <a:lumMod val="50000"/>
                </a:srgbClr>
              </a:solidFill>
            </cx:spPr>
          </cx:dataPt>
          <cx:dataLabels>
            <cx:txPr>
              <a:bodyPr spcFirstLastPara="1" vertOverflow="ellipsis" horzOverflow="overflow" wrap="square" lIns="0" tIns="0" rIns="0" bIns="0" anchor="ctr" anchorCtr="1"/>
              <a:lstStyle/>
              <a:p>
                <a:pPr algn="ctr" rtl="0">
                  <a:defRPr sz="700">
                    <a:solidFill>
                      <a:schemeClr val="tx1"/>
                    </a:solidFill>
                    <a:latin typeface="Segoe UI" panose="020B0502040204020203" pitchFamily="34" charset="0"/>
                    <a:ea typeface="Segoe UI" panose="020B0502040204020203" pitchFamily="34" charset="0"/>
                    <a:cs typeface="Segoe UI" panose="020B0502040204020203" pitchFamily="34" charset="0"/>
                  </a:defRPr>
                </a:pPr>
                <a:endParaRPr lang="en-US" sz="700" b="0" i="0" u="none" strike="noStrike" baseline="0">
                  <a:solidFill>
                    <a:schemeClr val="tx1"/>
                  </a:solidFill>
                  <a:latin typeface="Segoe UI" panose="020B0502040204020203" pitchFamily="34" charset="0"/>
                  <a:cs typeface="Segoe UI" panose="020B0502040204020203" pitchFamily="34" charset="0"/>
                </a:endParaRPr>
              </a:p>
            </cx:txPr>
            <cx:dataLabel idx="0">
              <cx:txPr>
                <a:bodyPr spcFirstLastPara="1" vertOverflow="ellipsis" horzOverflow="overflow" wrap="square" lIns="0" tIns="0" rIns="0" bIns="0" anchor="ctr" anchorCtr="1"/>
                <a:lstStyle/>
                <a:p>
                  <a:pPr algn="ctr" rtl="0">
                    <a:defRPr/>
                  </a:pPr>
                  <a:r>
                    <a:rPr lang="en-US" sz="700" b="0" i="0" u="none" strike="noStrike" baseline="0">
                      <a:solidFill>
                        <a:schemeClr val="tx1"/>
                      </a:solidFill>
                      <a:latin typeface="Segoe UI" panose="020B0502040204020203" pitchFamily="34" charset="0"/>
                      <a:cs typeface="Segoe UI" panose="020B0502040204020203" pitchFamily="34" charset="0"/>
                    </a:rPr>
                    <a:t> € 20,05 </a:t>
                  </a:r>
                </a:p>
              </cx:txPr>
            </cx:dataLabel>
          </cx:dataLabels>
          <cx:dataId val="0"/>
          <cx:layoutPr>
            <cx:subtotals>
              <cx:idx val="4"/>
              <cx:idx val="6"/>
              <cx:idx val="8"/>
              <cx:idx val="11"/>
            </cx:subtotals>
          </cx:layoutPr>
        </cx:series>
      </cx:plotAreaRegion>
      <cx:axis id="0">
        <cx:catScaling gapWidth="0.5"/>
        <cx:tickLabels/>
        <cx:spPr>
          <a:ln>
            <a:solidFill>
              <a:schemeClr val="bg1">
                <a:lumMod val="65000"/>
              </a:schemeClr>
            </a:solidFill>
          </a:ln>
        </cx:spPr>
        <cx:txPr>
          <a:bodyPr spcFirstLastPara="1" vertOverflow="ellipsis" horzOverflow="overflow" wrap="square" lIns="0" tIns="0" rIns="0" bIns="0" anchor="ctr" anchorCtr="1"/>
          <a:lstStyle/>
          <a:p>
            <a:pPr algn="ctr" rtl="0">
              <a:defRPr sz="700">
                <a:solidFill>
                  <a:schemeClr val="tx2"/>
                </a:solidFill>
                <a:latin typeface="Segoe UI" panose="020B0502040204020203" pitchFamily="34" charset="0"/>
                <a:ea typeface="Segoe UI" panose="020B0502040204020203" pitchFamily="34" charset="0"/>
                <a:cs typeface="Segoe UI" panose="020B0502040204020203" pitchFamily="34" charset="0"/>
              </a:defRPr>
            </a:pPr>
            <a:endParaRPr lang="en-US" sz="700" b="0" i="0" u="none" strike="noStrike" baseline="0">
              <a:solidFill>
                <a:schemeClr val="tx2"/>
              </a:solidFill>
              <a:latin typeface="Segoe UI" panose="020B0502040204020203" pitchFamily="34" charset="0"/>
              <a:cs typeface="Segoe UI" panose="020B0502040204020203" pitchFamily="34" charset="0"/>
            </a:endParaRPr>
          </a:p>
        </cx:txPr>
      </cx:axis>
      <cx:axis id="1" hidden="1">
        <cx:valScaling/>
        <cx:tickLabels/>
        <cx:txPr>
          <a:bodyPr vertOverflow="overflow" horzOverflow="overflow" wrap="square" lIns="0" tIns="0" rIns="0" bIns="0"/>
          <a:lstStyle/>
          <a:p>
            <a:pPr algn="ctr" rtl="0">
              <a:defRPr sz="700" b="0" i="0">
                <a:solidFill>
                  <a:srgbClr val="3C6DD4"/>
                </a:solidFill>
                <a:latin typeface="Calibri" panose="020F0502020204030204" pitchFamily="34" charset="0"/>
                <a:ea typeface="Calibri" panose="020F0502020204030204" pitchFamily="34" charset="0"/>
                <a:cs typeface="Calibri" panose="020F0502020204030204" pitchFamily="34" charset="0"/>
              </a:defRPr>
            </a:pPr>
            <a:endParaRPr lang="en-US" sz="700"/>
          </a:p>
        </cx:txPr>
      </cx:axis>
    </cx:plotArea>
  </cx:chart>
  <cx:spPr>
    <a:solidFill>
      <a:schemeClr val="bg1">
        <a:lumMod val="95000"/>
      </a:schemeClr>
    </a:solidFill>
    <a:ln>
      <a:solidFill>
        <a:schemeClr val="bg1">
          <a:lumMod val="50000"/>
        </a:schemeClr>
      </a:solidFill>
    </a:ln>
  </cx:spPr>
  <cx:printSettings>
    <cx:headerFooter alignWithMargins="1" differentOddEven="0" differentFirst="0"/>
    <cx:pageMargins l="0.69999999999999996" r="0.69999999999999996" t="0.75" b="0.75" header="0.29999999999999999" footer="0.29999999999999999"/>
    <cx:pageSetup paperSize="1" firstPageNumber="1" orientation="default" blackAndWhite="0" draft="0" useFirstPageNumber="0" horizontalDpi="600" verticalDpi="600" copies="1"/>
  </cx:printSettings>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microsoft.com/office/2014/relationships/chartEx" Target="../charts/chartEx1.xml"/></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microsoft.com/office/2014/relationships/chartEx" Target="../charts/chartEx2.xml"/></Relationships>
</file>

<file path=xl/drawings/_rels/drawing5.xml.rels><?xml version="1.0" encoding="UTF-8" standalone="yes"?>
<Relationships xmlns="http://schemas.openxmlformats.org/package/2006/relationships"><Relationship Id="rId2" Type="http://schemas.openxmlformats.org/officeDocument/2006/relationships/image" Target="../media/image3.jpeg"/><Relationship Id="rId1" Type="http://schemas.microsoft.com/office/2014/relationships/chartEx" Target="../charts/chartEx3.xml"/></Relationships>
</file>

<file path=xl/drawings/_rels/drawing6.xml.rels><?xml version="1.0" encoding="UTF-8" standalone="yes"?>
<Relationships xmlns="http://schemas.openxmlformats.org/package/2006/relationships"><Relationship Id="rId2" Type="http://schemas.openxmlformats.org/officeDocument/2006/relationships/image" Target="../media/image3.jpeg"/><Relationship Id="rId1" Type="http://schemas.microsoft.com/office/2014/relationships/chartEx" Target="../charts/chartEx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microsoft.com/office/2014/relationships/chartEx" Target="../charts/chartEx5.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7</xdr:row>
      <xdr:rowOff>114300</xdr:rowOff>
    </xdr:from>
    <xdr:to>
      <xdr:col>2</xdr:col>
      <xdr:colOff>4210050</xdr:colOff>
      <xdr:row>14</xdr:row>
      <xdr:rowOff>123825</xdr:rowOff>
    </xdr:to>
    <xdr:pic>
      <xdr:nvPicPr>
        <xdr:cNvPr id="4" name="Picture 3">
          <a:extLst>
            <a:ext uri="{FF2B5EF4-FFF2-40B4-BE49-F238E27FC236}">
              <a16:creationId xmlns:a16="http://schemas.microsoft.com/office/drawing/2014/main" id="{ABC43E88-C188-4477-B437-EDD8F8A3D5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1847850"/>
          <a:ext cx="4210050"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214313</xdr:colOff>
      <xdr:row>2</xdr:row>
      <xdr:rowOff>47625</xdr:rowOff>
    </xdr:from>
    <xdr:to>
      <xdr:col>8</xdr:col>
      <xdr:colOff>460375</xdr:colOff>
      <xdr:row>10</xdr:row>
      <xdr:rowOff>87313</xdr:rowOff>
    </xdr:to>
    <xdr:sp macro="" textlink="">
      <xdr:nvSpPr>
        <xdr:cNvPr id="2" name="Rectangle 1">
          <a:extLst>
            <a:ext uri="{FF2B5EF4-FFF2-40B4-BE49-F238E27FC236}">
              <a16:creationId xmlns:a16="http://schemas.microsoft.com/office/drawing/2014/main" id="{C40F0642-6844-4D0F-AAE4-EDD901FBB091}"/>
            </a:ext>
          </a:extLst>
        </xdr:cNvPr>
        <xdr:cNvSpPr/>
      </xdr:nvSpPr>
      <xdr:spPr>
        <a:xfrm>
          <a:off x="8815388" y="390525"/>
          <a:ext cx="4160837" cy="1830388"/>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1">
              <a:latin typeface="Segoe UI" panose="020B0502040204020203" pitchFamily="34" charset="0"/>
              <a:cs typeface="Segoe UI" panose="020B0502040204020203" pitchFamily="34" charset="0"/>
            </a:rPr>
            <a:t>Wijzigingen</a:t>
          </a:r>
          <a:r>
            <a:rPr lang="en-US" sz="800" b="1" baseline="0">
              <a:latin typeface="Segoe UI" panose="020B0502040204020203" pitchFamily="34" charset="0"/>
              <a:cs typeface="Segoe UI" panose="020B0502040204020203" pitchFamily="34" charset="0"/>
            </a:rPr>
            <a:t> rekentool 2021 t.o.v. rekentool 2020</a:t>
          </a:r>
        </a:p>
        <a:p>
          <a:pPr algn="l"/>
          <a:r>
            <a:rPr lang="en-US" sz="800">
              <a:latin typeface="Segoe UI" panose="020B0502040204020203" pitchFamily="34" charset="0"/>
              <a:cs typeface="Segoe UI" panose="020B0502040204020203" pitchFamily="34" charset="0"/>
            </a:rPr>
            <a:t>Deze</a:t>
          </a:r>
          <a:r>
            <a:rPr lang="en-US" sz="800" baseline="0">
              <a:latin typeface="Segoe UI" panose="020B0502040204020203" pitchFamily="34" charset="0"/>
              <a:cs typeface="Segoe UI" panose="020B0502040204020203" pitchFamily="34" charset="0"/>
            </a:rPr>
            <a:t> rekentool is een geupdate versie van de rekentool van 2020. In deze update zijn de volgende punten gewijzigd die van invloed zijn op de uiteindelijke kostprijs:</a:t>
          </a:r>
        </a:p>
        <a:p>
          <a:pPr rtl="0" fontAlgn="base"/>
          <a:r>
            <a:rPr lang="en-US" sz="800" baseline="0">
              <a:latin typeface="Segoe UI" panose="020B0502040204020203" pitchFamily="34" charset="0"/>
              <a:cs typeface="Segoe UI" panose="020B0502040204020203" pitchFamily="34" charset="0"/>
            </a:rPr>
            <a:t>- Bruto uurlonen </a:t>
          </a:r>
        </a:p>
        <a:p>
          <a:pPr rtl="0" fontAlgn="base"/>
          <a:r>
            <a:rPr lang="nl-NL" sz="800">
              <a:solidFill>
                <a:schemeClr val="lt1"/>
              </a:solidFill>
              <a:effectLst/>
              <a:latin typeface="Segoe UI" panose="020B0502040204020203" pitchFamily="34" charset="0"/>
              <a:ea typeface="+mn-ea"/>
              <a:cs typeface="Segoe UI" panose="020B0502040204020203" pitchFamily="34" charset="0"/>
            </a:rPr>
            <a:t>- Pensioenpremies en sociale lasten</a:t>
          </a:r>
        </a:p>
        <a:p>
          <a:pPr rtl="0" fontAlgn="base"/>
          <a:r>
            <a:rPr lang="nl-NL" sz="800">
              <a:solidFill>
                <a:schemeClr val="lt1"/>
              </a:solidFill>
              <a:effectLst/>
              <a:latin typeface="Segoe UI" panose="020B0502040204020203" pitchFamily="34" charset="0"/>
              <a:ea typeface="+mn-ea"/>
              <a:cs typeface="Segoe UI" panose="020B0502040204020203" pitchFamily="34" charset="0"/>
            </a:rPr>
            <a:t>- Suggesties</a:t>
          </a:r>
          <a:r>
            <a:rPr lang="nl-NL" sz="800" baseline="0">
              <a:solidFill>
                <a:schemeClr val="lt1"/>
              </a:solidFill>
              <a:effectLst/>
              <a:latin typeface="Segoe UI" panose="020B0502040204020203" pitchFamily="34" charset="0"/>
              <a:ea typeface="+mn-ea"/>
              <a:cs typeface="Segoe UI" panose="020B0502040204020203" pitchFamily="34" charset="0"/>
            </a:rPr>
            <a:t> voor overhead cijfers en de inschatting van de sociale lasten </a:t>
          </a:r>
          <a:r>
            <a:rPr lang="nl-NL" sz="800">
              <a:solidFill>
                <a:schemeClr val="lt1"/>
              </a:solidFill>
              <a:effectLst/>
              <a:latin typeface="Segoe UI" panose="020B0502040204020203" pitchFamily="34" charset="0"/>
              <a:ea typeface="+mn-ea"/>
              <a:cs typeface="Segoe UI" panose="020B0502040204020203" pitchFamily="34" charset="0"/>
            </a:rPr>
            <a:t>op basis van Berenschot Benchmark Care</a:t>
          </a:r>
          <a:endParaRPr lang="en-US" sz="800">
            <a:effectLst/>
            <a:latin typeface="Segoe UI" panose="020B0502040204020203" pitchFamily="34" charset="0"/>
            <a:cs typeface="Segoe UI" panose="020B0502040204020203" pitchFamily="34" charset="0"/>
          </a:endParaRPr>
        </a:p>
        <a:p>
          <a:pPr rtl="0" fontAlgn="base"/>
          <a:r>
            <a:rPr lang="nl-NL" sz="800">
              <a:solidFill>
                <a:schemeClr val="lt1"/>
              </a:solidFill>
              <a:effectLst/>
              <a:latin typeface="Segoe UI" panose="020B0502040204020203" pitchFamily="34" charset="0"/>
              <a:ea typeface="+mn-ea"/>
              <a:cs typeface="Segoe UI" panose="020B0502040204020203" pitchFamily="34" charset="0"/>
            </a:rPr>
            <a:t>-Suggesties voor verzuimcijfers</a:t>
          </a:r>
        </a:p>
        <a:p>
          <a:pPr rtl="0" fontAlgn="base"/>
          <a:r>
            <a:rPr lang="nl-NL" sz="800">
              <a:solidFill>
                <a:schemeClr val="lt1"/>
              </a:solidFill>
              <a:effectLst/>
              <a:latin typeface="Segoe UI" panose="020B0502040204020203" pitchFamily="34" charset="0"/>
              <a:ea typeface="+mn-ea"/>
              <a:cs typeface="Segoe UI" panose="020B0502040204020203" pitchFamily="34" charset="0"/>
            </a:rPr>
            <a:t>-Suggesties</a:t>
          </a:r>
          <a:r>
            <a:rPr lang="nl-NL" sz="800" baseline="0">
              <a:solidFill>
                <a:schemeClr val="lt1"/>
              </a:solidFill>
              <a:effectLst/>
              <a:latin typeface="Segoe UI" panose="020B0502040204020203" pitchFamily="34" charset="0"/>
              <a:ea typeface="+mn-ea"/>
              <a:cs typeface="Segoe UI" panose="020B0502040204020203" pitchFamily="34" charset="0"/>
            </a:rPr>
            <a:t> voor de overheadkosten</a:t>
          </a:r>
          <a:endParaRPr lang="en-US" sz="800">
            <a:effectLst/>
            <a:latin typeface="Segoe UI" panose="020B0502040204020203" pitchFamily="34" charset="0"/>
            <a:cs typeface="Segoe UI" panose="020B0502040204020203" pitchFamily="34" charset="0"/>
          </a:endParaRPr>
        </a:p>
        <a:p>
          <a:pPr algn="l"/>
          <a:r>
            <a:rPr lang="en-US" sz="800" baseline="0">
              <a:latin typeface="Segoe UI" panose="020B0502040204020203" pitchFamily="34" charset="0"/>
              <a:cs typeface="Segoe UI" panose="020B0502040204020203" pitchFamily="34" charset="0"/>
            </a:rPr>
            <a:t>Verschillen in de kostprijs gebaseerd op de rekentool 2021 t.o.v. van de kostprijs gebaseerd op de rekentool 2020 kunnen inzichtelijk worden gemaakt door de gegevens uit de rekentool 2020 in te vullen in de rekentool van 2021.</a:t>
          </a:r>
          <a:endParaRPr lang="en-US" sz="800">
            <a:latin typeface="Segoe UI" panose="020B0502040204020203" pitchFamily="34" charset="0"/>
            <a:cs typeface="Segoe UI" panose="020B0502040204020203"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257174</xdr:colOff>
      <xdr:row>16</xdr:row>
      <xdr:rowOff>0</xdr:rowOff>
    </xdr:from>
    <xdr:to>
      <xdr:col>2</xdr:col>
      <xdr:colOff>38099</xdr:colOff>
      <xdr:row>59</xdr:row>
      <xdr:rowOff>114300</xdr:rowOff>
    </xdr:to>
    <xdr:pic>
      <xdr:nvPicPr>
        <xdr:cNvPr id="2" name="Afbeelding 2">
          <a:extLst>
            <a:ext uri="{FF2B5EF4-FFF2-40B4-BE49-F238E27FC236}">
              <a16:creationId xmlns:a16="http://schemas.microsoft.com/office/drawing/2014/main" id="{80FD7A82-5CAD-496E-8817-137458580A0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4" y="4457700"/>
          <a:ext cx="10906125" cy="58483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180975</xdr:colOff>
      <xdr:row>184</xdr:row>
      <xdr:rowOff>9525</xdr:rowOff>
    </xdr:from>
    <xdr:to>
      <xdr:col>3</xdr:col>
      <xdr:colOff>540975</xdr:colOff>
      <xdr:row>185</xdr:row>
      <xdr:rowOff>0</xdr:rowOff>
    </xdr:to>
    <xdr:sp macro="" textlink="">
      <xdr:nvSpPr>
        <xdr:cNvPr id="4" name="PIJL-RECHTS 3">
          <a:extLst>
            <a:ext uri="{FF2B5EF4-FFF2-40B4-BE49-F238E27FC236}">
              <a16:creationId xmlns:a16="http://schemas.microsoft.com/office/drawing/2014/main" id="{BB573B09-487B-49AE-B078-AE9F01586D39}"/>
            </a:ext>
          </a:extLst>
        </xdr:cNvPr>
        <xdr:cNvSpPr/>
      </xdr:nvSpPr>
      <xdr:spPr>
        <a:xfrm>
          <a:off x="5067300" y="20955000"/>
          <a:ext cx="360000" cy="123825"/>
        </a:xfrm>
        <a:prstGeom prst="right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180975</xdr:colOff>
      <xdr:row>185</xdr:row>
      <xdr:rowOff>7144</xdr:rowOff>
    </xdr:from>
    <xdr:to>
      <xdr:col>3</xdr:col>
      <xdr:colOff>540975</xdr:colOff>
      <xdr:row>185</xdr:row>
      <xdr:rowOff>130969</xdr:rowOff>
    </xdr:to>
    <xdr:sp macro="" textlink="">
      <xdr:nvSpPr>
        <xdr:cNvPr id="8" name="PIJL-RECHTS 3">
          <a:extLst>
            <a:ext uri="{FF2B5EF4-FFF2-40B4-BE49-F238E27FC236}">
              <a16:creationId xmlns:a16="http://schemas.microsoft.com/office/drawing/2014/main" id="{F9CEF9F6-8C02-44B8-9D10-2328AF7BDAA8}"/>
            </a:ext>
          </a:extLst>
        </xdr:cNvPr>
        <xdr:cNvSpPr/>
      </xdr:nvSpPr>
      <xdr:spPr>
        <a:xfrm>
          <a:off x="5067300" y="21085969"/>
          <a:ext cx="360000" cy="123825"/>
        </a:xfrm>
        <a:prstGeom prst="right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180975</xdr:colOff>
      <xdr:row>186</xdr:row>
      <xdr:rowOff>4763</xdr:rowOff>
    </xdr:from>
    <xdr:to>
      <xdr:col>3</xdr:col>
      <xdr:colOff>540975</xdr:colOff>
      <xdr:row>186</xdr:row>
      <xdr:rowOff>128588</xdr:rowOff>
    </xdr:to>
    <xdr:sp macro="" textlink="">
      <xdr:nvSpPr>
        <xdr:cNvPr id="9" name="PIJL-RECHTS 3">
          <a:extLst>
            <a:ext uri="{FF2B5EF4-FFF2-40B4-BE49-F238E27FC236}">
              <a16:creationId xmlns:a16="http://schemas.microsoft.com/office/drawing/2014/main" id="{5F23F86A-E4FE-404D-828E-B46DFD697DF5}"/>
            </a:ext>
          </a:extLst>
        </xdr:cNvPr>
        <xdr:cNvSpPr/>
      </xdr:nvSpPr>
      <xdr:spPr>
        <a:xfrm>
          <a:off x="5067300" y="21216938"/>
          <a:ext cx="360000" cy="123825"/>
        </a:xfrm>
        <a:prstGeom prst="right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12</xdr:col>
      <xdr:colOff>47624</xdr:colOff>
      <xdr:row>16</xdr:row>
      <xdr:rowOff>104775</xdr:rowOff>
    </xdr:from>
    <xdr:to>
      <xdr:col>22</xdr:col>
      <xdr:colOff>552449</xdr:colOff>
      <xdr:row>42</xdr:row>
      <xdr:rowOff>66675</xdr:rowOff>
    </xdr:to>
    <mc:AlternateContent xmlns:mc="http://schemas.openxmlformats.org/markup-compatibility/2006">
      <mc:Choice xmlns:cx1="http://schemas.microsoft.com/office/drawing/2015/9/8/chartex" Requires="cx1">
        <xdr:graphicFrame macro="">
          <xdr:nvGraphicFramePr>
            <xdr:cNvPr id="11" name="Chart 10">
              <a:extLst>
                <a:ext uri="{FF2B5EF4-FFF2-40B4-BE49-F238E27FC236}">
                  <a16:creationId xmlns:a16="http://schemas.microsoft.com/office/drawing/2014/main" id="{2608DDDB-B7CC-4C6C-85AF-AA765B7F4ACD}"/>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1106149" y="2390775"/>
              <a:ext cx="7362825" cy="3543300"/>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oneCellAnchor>
    <xdr:from>
      <xdr:col>18</xdr:col>
      <xdr:colOff>1</xdr:colOff>
      <xdr:row>183</xdr:row>
      <xdr:rowOff>114300</xdr:rowOff>
    </xdr:from>
    <xdr:ext cx="1840848" cy="331244"/>
    <xdr:pic>
      <xdr:nvPicPr>
        <xdr:cNvPr id="10" name="Afbeelding 1">
          <a:extLst>
            <a:ext uri="{FF2B5EF4-FFF2-40B4-BE49-F238E27FC236}">
              <a16:creationId xmlns:a16="http://schemas.microsoft.com/office/drawing/2014/main" id="{59B09AFF-6E51-40A9-A733-D8514957768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776615" y="24939914"/>
          <a:ext cx="1840848" cy="33124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3</xdr:col>
      <xdr:colOff>180975</xdr:colOff>
      <xdr:row>193</xdr:row>
      <xdr:rowOff>9525</xdr:rowOff>
    </xdr:from>
    <xdr:to>
      <xdr:col>3</xdr:col>
      <xdr:colOff>540975</xdr:colOff>
      <xdr:row>194</xdr:row>
      <xdr:rowOff>0</xdr:rowOff>
    </xdr:to>
    <xdr:sp macro="" textlink="">
      <xdr:nvSpPr>
        <xdr:cNvPr id="3" name="PIJL-RECHTS 3">
          <a:extLst>
            <a:ext uri="{FF2B5EF4-FFF2-40B4-BE49-F238E27FC236}">
              <a16:creationId xmlns:a16="http://schemas.microsoft.com/office/drawing/2014/main" id="{E22BFADE-D908-49D6-8F75-896D0864363A}"/>
            </a:ext>
          </a:extLst>
        </xdr:cNvPr>
        <xdr:cNvSpPr/>
      </xdr:nvSpPr>
      <xdr:spPr>
        <a:xfrm>
          <a:off x="5067300" y="21202650"/>
          <a:ext cx="360000" cy="123825"/>
        </a:xfrm>
        <a:prstGeom prst="right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180975</xdr:colOff>
      <xdr:row>194</xdr:row>
      <xdr:rowOff>7144</xdr:rowOff>
    </xdr:from>
    <xdr:to>
      <xdr:col>3</xdr:col>
      <xdr:colOff>540975</xdr:colOff>
      <xdr:row>194</xdr:row>
      <xdr:rowOff>130969</xdr:rowOff>
    </xdr:to>
    <xdr:sp macro="" textlink="">
      <xdr:nvSpPr>
        <xdr:cNvPr id="5" name="PIJL-RECHTS 3">
          <a:extLst>
            <a:ext uri="{FF2B5EF4-FFF2-40B4-BE49-F238E27FC236}">
              <a16:creationId xmlns:a16="http://schemas.microsoft.com/office/drawing/2014/main" id="{C20C24C4-055F-4F82-ACEC-B36F03F7AFC8}"/>
            </a:ext>
          </a:extLst>
        </xdr:cNvPr>
        <xdr:cNvSpPr/>
      </xdr:nvSpPr>
      <xdr:spPr>
        <a:xfrm>
          <a:off x="5067300" y="21333619"/>
          <a:ext cx="360000" cy="123825"/>
        </a:xfrm>
        <a:prstGeom prst="right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180975</xdr:colOff>
      <xdr:row>195</xdr:row>
      <xdr:rowOff>4763</xdr:rowOff>
    </xdr:from>
    <xdr:to>
      <xdr:col>3</xdr:col>
      <xdr:colOff>540975</xdr:colOff>
      <xdr:row>195</xdr:row>
      <xdr:rowOff>128588</xdr:rowOff>
    </xdr:to>
    <xdr:sp macro="" textlink="">
      <xdr:nvSpPr>
        <xdr:cNvPr id="6" name="PIJL-RECHTS 3">
          <a:extLst>
            <a:ext uri="{FF2B5EF4-FFF2-40B4-BE49-F238E27FC236}">
              <a16:creationId xmlns:a16="http://schemas.microsoft.com/office/drawing/2014/main" id="{10CB24B2-6731-477B-A36A-BD6231F42FD4}"/>
            </a:ext>
          </a:extLst>
        </xdr:cNvPr>
        <xdr:cNvSpPr/>
      </xdr:nvSpPr>
      <xdr:spPr>
        <a:xfrm>
          <a:off x="5067300" y="21464588"/>
          <a:ext cx="360000" cy="123825"/>
        </a:xfrm>
        <a:prstGeom prst="right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19</xdr:col>
      <xdr:colOff>142876</xdr:colOff>
      <xdr:row>15</xdr:row>
      <xdr:rowOff>38100</xdr:rowOff>
    </xdr:from>
    <xdr:to>
      <xdr:col>29</xdr:col>
      <xdr:colOff>590550</xdr:colOff>
      <xdr:row>41</xdr:row>
      <xdr:rowOff>0</xdr:rowOff>
    </xdr:to>
    <mc:AlternateContent xmlns:mc="http://schemas.openxmlformats.org/markup-compatibility/2006">
      <mc:Choice xmlns:cx1="http://schemas.microsoft.com/office/drawing/2015/9/8/chartex" Requires="cx1">
        <xdr:graphicFrame macro="">
          <xdr:nvGraphicFramePr>
            <xdr:cNvPr id="13" name="Chart 12">
              <a:extLst>
                <a:ext uri="{FF2B5EF4-FFF2-40B4-BE49-F238E27FC236}">
                  <a16:creationId xmlns:a16="http://schemas.microsoft.com/office/drawing/2014/main" id="{23F06E9D-391C-455B-9D0B-4BC6EFF2F048}"/>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6211551" y="2190750"/>
              <a:ext cx="7305674" cy="3543300"/>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oneCellAnchor>
    <xdr:from>
      <xdr:col>20</xdr:col>
      <xdr:colOff>19051</xdr:colOff>
      <xdr:row>193</xdr:row>
      <xdr:rowOff>47625</xdr:rowOff>
    </xdr:from>
    <xdr:ext cx="1825262" cy="353542"/>
    <xdr:pic>
      <xdr:nvPicPr>
        <xdr:cNvPr id="8" name="Afbeelding 1">
          <a:extLst>
            <a:ext uri="{FF2B5EF4-FFF2-40B4-BE49-F238E27FC236}">
              <a16:creationId xmlns:a16="http://schemas.microsoft.com/office/drawing/2014/main" id="{60F4FAAC-7057-4E0A-AF83-213B1007736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87726" y="26546175"/>
          <a:ext cx="1825262" cy="353542"/>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3</xdr:col>
      <xdr:colOff>180975</xdr:colOff>
      <xdr:row>190</xdr:row>
      <xdr:rowOff>9525</xdr:rowOff>
    </xdr:from>
    <xdr:to>
      <xdr:col>3</xdr:col>
      <xdr:colOff>540975</xdr:colOff>
      <xdr:row>191</xdr:row>
      <xdr:rowOff>0</xdr:rowOff>
    </xdr:to>
    <xdr:sp macro="" textlink="">
      <xdr:nvSpPr>
        <xdr:cNvPr id="3" name="PIJL-RECHTS 3">
          <a:extLst>
            <a:ext uri="{FF2B5EF4-FFF2-40B4-BE49-F238E27FC236}">
              <a16:creationId xmlns:a16="http://schemas.microsoft.com/office/drawing/2014/main" id="{C35830C3-DC37-4F43-99D5-6CA6136C3F62}"/>
            </a:ext>
          </a:extLst>
        </xdr:cNvPr>
        <xdr:cNvSpPr/>
      </xdr:nvSpPr>
      <xdr:spPr>
        <a:xfrm>
          <a:off x="5067300" y="22536150"/>
          <a:ext cx="360000" cy="123825"/>
        </a:xfrm>
        <a:prstGeom prst="right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180975</xdr:colOff>
      <xdr:row>191</xdr:row>
      <xdr:rowOff>7144</xdr:rowOff>
    </xdr:from>
    <xdr:to>
      <xdr:col>3</xdr:col>
      <xdr:colOff>540975</xdr:colOff>
      <xdr:row>191</xdr:row>
      <xdr:rowOff>130969</xdr:rowOff>
    </xdr:to>
    <xdr:sp macro="" textlink="">
      <xdr:nvSpPr>
        <xdr:cNvPr id="5" name="PIJL-RECHTS 3">
          <a:extLst>
            <a:ext uri="{FF2B5EF4-FFF2-40B4-BE49-F238E27FC236}">
              <a16:creationId xmlns:a16="http://schemas.microsoft.com/office/drawing/2014/main" id="{DFA56555-6C31-4B79-BDBA-92427CC8CF1A}"/>
            </a:ext>
          </a:extLst>
        </xdr:cNvPr>
        <xdr:cNvSpPr/>
      </xdr:nvSpPr>
      <xdr:spPr>
        <a:xfrm>
          <a:off x="5067300" y="22667119"/>
          <a:ext cx="360000" cy="123825"/>
        </a:xfrm>
        <a:prstGeom prst="right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180975</xdr:colOff>
      <xdr:row>192</xdr:row>
      <xdr:rowOff>4763</xdr:rowOff>
    </xdr:from>
    <xdr:to>
      <xdr:col>3</xdr:col>
      <xdr:colOff>540975</xdr:colOff>
      <xdr:row>192</xdr:row>
      <xdr:rowOff>128588</xdr:rowOff>
    </xdr:to>
    <xdr:sp macro="" textlink="">
      <xdr:nvSpPr>
        <xdr:cNvPr id="6" name="PIJL-RECHTS 3">
          <a:extLst>
            <a:ext uri="{FF2B5EF4-FFF2-40B4-BE49-F238E27FC236}">
              <a16:creationId xmlns:a16="http://schemas.microsoft.com/office/drawing/2014/main" id="{6E5F3412-1F75-42AF-9262-16A7BDD2BFC9}"/>
            </a:ext>
          </a:extLst>
        </xdr:cNvPr>
        <xdr:cNvSpPr/>
      </xdr:nvSpPr>
      <xdr:spPr>
        <a:xfrm>
          <a:off x="5067300" y="22798088"/>
          <a:ext cx="360000" cy="123825"/>
        </a:xfrm>
        <a:prstGeom prst="right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19</xdr:col>
      <xdr:colOff>123825</xdr:colOff>
      <xdr:row>15</xdr:row>
      <xdr:rowOff>9525</xdr:rowOff>
    </xdr:from>
    <xdr:to>
      <xdr:col>29</xdr:col>
      <xdr:colOff>609600</xdr:colOff>
      <xdr:row>40</xdr:row>
      <xdr:rowOff>104775</xdr:rowOff>
    </xdr:to>
    <mc:AlternateContent xmlns:mc="http://schemas.openxmlformats.org/markup-compatibility/2006">
      <mc:Choice xmlns:cx1="http://schemas.microsoft.com/office/drawing/2015/9/8/chartex" Requires="cx1">
        <xdr:graphicFrame macro="">
          <xdr:nvGraphicFramePr>
            <xdr:cNvPr id="12" name="Chart 11">
              <a:extLst>
                <a:ext uri="{FF2B5EF4-FFF2-40B4-BE49-F238E27FC236}">
                  <a16:creationId xmlns:a16="http://schemas.microsoft.com/office/drawing/2014/main" id="{74C81021-3960-4262-9F3B-1DCD52FEE8A6}"/>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6182975" y="2162175"/>
              <a:ext cx="7343775" cy="3543300"/>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oneCellAnchor>
    <xdr:from>
      <xdr:col>20</xdr:col>
      <xdr:colOff>647701</xdr:colOff>
      <xdr:row>190</xdr:row>
      <xdr:rowOff>28575</xdr:rowOff>
    </xdr:from>
    <xdr:ext cx="1836692" cy="351160"/>
    <xdr:pic>
      <xdr:nvPicPr>
        <xdr:cNvPr id="7" name="Afbeelding 1">
          <a:extLst>
            <a:ext uri="{FF2B5EF4-FFF2-40B4-BE49-F238E27FC236}">
              <a16:creationId xmlns:a16="http://schemas.microsoft.com/office/drawing/2014/main" id="{B63AFC6D-4551-45FF-918D-8B89170A838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35076" y="26136600"/>
          <a:ext cx="1836692" cy="35116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3</xdr:col>
      <xdr:colOff>180975</xdr:colOff>
      <xdr:row>190</xdr:row>
      <xdr:rowOff>9525</xdr:rowOff>
    </xdr:from>
    <xdr:to>
      <xdr:col>3</xdr:col>
      <xdr:colOff>540975</xdr:colOff>
      <xdr:row>191</xdr:row>
      <xdr:rowOff>0</xdr:rowOff>
    </xdr:to>
    <xdr:sp macro="" textlink="">
      <xdr:nvSpPr>
        <xdr:cNvPr id="3" name="PIJL-RECHTS 3">
          <a:extLst>
            <a:ext uri="{FF2B5EF4-FFF2-40B4-BE49-F238E27FC236}">
              <a16:creationId xmlns:a16="http://schemas.microsoft.com/office/drawing/2014/main" id="{AE253417-E36D-4827-ACEA-C2EAB1E756CA}"/>
            </a:ext>
          </a:extLst>
        </xdr:cNvPr>
        <xdr:cNvSpPr/>
      </xdr:nvSpPr>
      <xdr:spPr>
        <a:xfrm>
          <a:off x="5067300" y="22536150"/>
          <a:ext cx="360000" cy="123825"/>
        </a:xfrm>
        <a:prstGeom prst="right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180975</xdr:colOff>
      <xdr:row>191</xdr:row>
      <xdr:rowOff>7144</xdr:rowOff>
    </xdr:from>
    <xdr:to>
      <xdr:col>3</xdr:col>
      <xdr:colOff>540975</xdr:colOff>
      <xdr:row>191</xdr:row>
      <xdr:rowOff>130969</xdr:rowOff>
    </xdr:to>
    <xdr:sp macro="" textlink="">
      <xdr:nvSpPr>
        <xdr:cNvPr id="5" name="PIJL-RECHTS 3">
          <a:extLst>
            <a:ext uri="{FF2B5EF4-FFF2-40B4-BE49-F238E27FC236}">
              <a16:creationId xmlns:a16="http://schemas.microsoft.com/office/drawing/2014/main" id="{AE2CB6B7-3ACC-41F1-B400-9AF6A22A6EF3}"/>
            </a:ext>
          </a:extLst>
        </xdr:cNvPr>
        <xdr:cNvSpPr/>
      </xdr:nvSpPr>
      <xdr:spPr>
        <a:xfrm>
          <a:off x="5067300" y="22667119"/>
          <a:ext cx="360000" cy="123825"/>
        </a:xfrm>
        <a:prstGeom prst="right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180975</xdr:colOff>
      <xdr:row>192</xdr:row>
      <xdr:rowOff>4763</xdr:rowOff>
    </xdr:from>
    <xdr:to>
      <xdr:col>3</xdr:col>
      <xdr:colOff>540975</xdr:colOff>
      <xdr:row>192</xdr:row>
      <xdr:rowOff>128588</xdr:rowOff>
    </xdr:to>
    <xdr:sp macro="" textlink="">
      <xdr:nvSpPr>
        <xdr:cNvPr id="6" name="PIJL-RECHTS 3">
          <a:extLst>
            <a:ext uri="{FF2B5EF4-FFF2-40B4-BE49-F238E27FC236}">
              <a16:creationId xmlns:a16="http://schemas.microsoft.com/office/drawing/2014/main" id="{BCD0FF19-E161-4A2A-A064-BFE4432707D1}"/>
            </a:ext>
          </a:extLst>
        </xdr:cNvPr>
        <xdr:cNvSpPr/>
      </xdr:nvSpPr>
      <xdr:spPr>
        <a:xfrm>
          <a:off x="5067300" y="22798088"/>
          <a:ext cx="360000" cy="123825"/>
        </a:xfrm>
        <a:prstGeom prst="right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19</xdr:col>
      <xdr:colOff>133350</xdr:colOff>
      <xdr:row>15</xdr:row>
      <xdr:rowOff>66676</xdr:rowOff>
    </xdr:from>
    <xdr:to>
      <xdr:col>29</xdr:col>
      <xdr:colOff>609599</xdr:colOff>
      <xdr:row>41</xdr:row>
      <xdr:rowOff>9526</xdr:rowOff>
    </xdr:to>
    <mc:AlternateContent xmlns:mc="http://schemas.openxmlformats.org/markup-compatibility/2006">
      <mc:Choice xmlns:cx1="http://schemas.microsoft.com/office/drawing/2015/9/8/chartex" Requires="cx1">
        <xdr:graphicFrame macro="">
          <xdr:nvGraphicFramePr>
            <xdr:cNvPr id="10" name="Chart 9">
              <a:extLst>
                <a:ext uri="{FF2B5EF4-FFF2-40B4-BE49-F238E27FC236}">
                  <a16:creationId xmlns:a16="http://schemas.microsoft.com/office/drawing/2014/main" id="{5C631E5F-DD13-4388-8152-BDD8FBAD03FD}"/>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6211550" y="2219326"/>
              <a:ext cx="7334249" cy="3524250"/>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oneCellAnchor>
    <xdr:from>
      <xdr:col>20</xdr:col>
      <xdr:colOff>676276</xdr:colOff>
      <xdr:row>189</xdr:row>
      <xdr:rowOff>104775</xdr:rowOff>
    </xdr:from>
    <xdr:ext cx="1829072" cy="354970"/>
    <xdr:pic>
      <xdr:nvPicPr>
        <xdr:cNvPr id="7" name="Afbeelding 1">
          <a:extLst>
            <a:ext uri="{FF2B5EF4-FFF2-40B4-BE49-F238E27FC236}">
              <a16:creationId xmlns:a16="http://schemas.microsoft.com/office/drawing/2014/main" id="{5C021EBF-6108-4D5D-9734-7E73584E87A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63651" y="26079450"/>
          <a:ext cx="1829072" cy="35497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xdr:from>
      <xdr:col>3</xdr:col>
      <xdr:colOff>180975</xdr:colOff>
      <xdr:row>194</xdr:row>
      <xdr:rowOff>9525</xdr:rowOff>
    </xdr:from>
    <xdr:to>
      <xdr:col>3</xdr:col>
      <xdr:colOff>540975</xdr:colOff>
      <xdr:row>195</xdr:row>
      <xdr:rowOff>0</xdr:rowOff>
    </xdr:to>
    <xdr:sp macro="" textlink="">
      <xdr:nvSpPr>
        <xdr:cNvPr id="3" name="PIJL-RECHTS 3">
          <a:extLst>
            <a:ext uri="{FF2B5EF4-FFF2-40B4-BE49-F238E27FC236}">
              <a16:creationId xmlns:a16="http://schemas.microsoft.com/office/drawing/2014/main" id="{7D1A6D80-E227-4E18-80CD-4C829D04DAF6}"/>
            </a:ext>
          </a:extLst>
        </xdr:cNvPr>
        <xdr:cNvSpPr/>
      </xdr:nvSpPr>
      <xdr:spPr>
        <a:xfrm>
          <a:off x="5067300" y="22536150"/>
          <a:ext cx="360000" cy="123825"/>
        </a:xfrm>
        <a:prstGeom prst="right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180975</xdr:colOff>
      <xdr:row>195</xdr:row>
      <xdr:rowOff>7144</xdr:rowOff>
    </xdr:from>
    <xdr:to>
      <xdr:col>3</xdr:col>
      <xdr:colOff>540975</xdr:colOff>
      <xdr:row>195</xdr:row>
      <xdr:rowOff>130969</xdr:rowOff>
    </xdr:to>
    <xdr:sp macro="" textlink="">
      <xdr:nvSpPr>
        <xdr:cNvPr id="5" name="PIJL-RECHTS 3">
          <a:extLst>
            <a:ext uri="{FF2B5EF4-FFF2-40B4-BE49-F238E27FC236}">
              <a16:creationId xmlns:a16="http://schemas.microsoft.com/office/drawing/2014/main" id="{D8A25652-5AF8-45CA-9FF8-B8C013DDB4AC}"/>
            </a:ext>
          </a:extLst>
        </xdr:cNvPr>
        <xdr:cNvSpPr/>
      </xdr:nvSpPr>
      <xdr:spPr>
        <a:xfrm>
          <a:off x="5067300" y="22667119"/>
          <a:ext cx="360000" cy="123825"/>
        </a:xfrm>
        <a:prstGeom prst="right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180975</xdr:colOff>
      <xdr:row>196</xdr:row>
      <xdr:rowOff>4763</xdr:rowOff>
    </xdr:from>
    <xdr:to>
      <xdr:col>3</xdr:col>
      <xdr:colOff>540975</xdr:colOff>
      <xdr:row>196</xdr:row>
      <xdr:rowOff>128588</xdr:rowOff>
    </xdr:to>
    <xdr:sp macro="" textlink="">
      <xdr:nvSpPr>
        <xdr:cNvPr id="6" name="PIJL-RECHTS 3">
          <a:extLst>
            <a:ext uri="{FF2B5EF4-FFF2-40B4-BE49-F238E27FC236}">
              <a16:creationId xmlns:a16="http://schemas.microsoft.com/office/drawing/2014/main" id="{4C396E15-A281-473C-AF5A-E4D1DD1CF7AA}"/>
            </a:ext>
          </a:extLst>
        </xdr:cNvPr>
        <xdr:cNvSpPr/>
      </xdr:nvSpPr>
      <xdr:spPr>
        <a:xfrm>
          <a:off x="5067300" y="22798088"/>
          <a:ext cx="360000" cy="123825"/>
        </a:xfrm>
        <a:prstGeom prst="right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19</xdr:col>
      <xdr:colOff>57150</xdr:colOff>
      <xdr:row>15</xdr:row>
      <xdr:rowOff>38100</xdr:rowOff>
    </xdr:from>
    <xdr:to>
      <xdr:col>29</xdr:col>
      <xdr:colOff>600075</xdr:colOff>
      <xdr:row>41</xdr:row>
      <xdr:rowOff>0</xdr:rowOff>
    </xdr:to>
    <mc:AlternateContent xmlns:mc="http://schemas.openxmlformats.org/markup-compatibility/2006">
      <mc:Choice xmlns:cx1="http://schemas.microsoft.com/office/drawing/2015/9/8/chartex" Requires="cx1">
        <xdr:graphicFrame macro="">
          <xdr:nvGraphicFramePr>
            <xdr:cNvPr id="10" name="Chart 9">
              <a:extLst>
                <a:ext uri="{FF2B5EF4-FFF2-40B4-BE49-F238E27FC236}">
                  <a16:creationId xmlns:a16="http://schemas.microsoft.com/office/drawing/2014/main" id="{9420F007-406C-43C6-8516-8E97487F4A86}"/>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6087725" y="2190750"/>
              <a:ext cx="7400925" cy="3543300"/>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oneCellAnchor>
    <xdr:from>
      <xdr:col>20</xdr:col>
      <xdr:colOff>47626</xdr:colOff>
      <xdr:row>194</xdr:row>
      <xdr:rowOff>9525</xdr:rowOff>
    </xdr:from>
    <xdr:ext cx="1840502" cy="351160"/>
    <xdr:pic>
      <xdr:nvPicPr>
        <xdr:cNvPr id="7" name="Afbeelding 1">
          <a:extLst>
            <a:ext uri="{FF2B5EF4-FFF2-40B4-BE49-F238E27FC236}">
              <a16:creationId xmlns:a16="http://schemas.microsoft.com/office/drawing/2014/main" id="{4A37057D-6181-4C5F-8AEA-A5D7B8A1B0A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020801" y="26650950"/>
          <a:ext cx="1840502" cy="35116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xdr:from>
      <xdr:col>31</xdr:col>
      <xdr:colOff>0</xdr:colOff>
      <xdr:row>13</xdr:row>
      <xdr:rowOff>0</xdr:rowOff>
    </xdr:from>
    <xdr:to>
      <xdr:col>35</xdr:col>
      <xdr:colOff>619125</xdr:colOff>
      <xdr:row>23</xdr:row>
      <xdr:rowOff>85725</xdr:rowOff>
    </xdr:to>
    <xdr:sp macro="" textlink="">
      <xdr:nvSpPr>
        <xdr:cNvPr id="2" name="Rectangle 1">
          <a:extLst>
            <a:ext uri="{FF2B5EF4-FFF2-40B4-BE49-F238E27FC236}">
              <a16:creationId xmlns:a16="http://schemas.microsoft.com/office/drawing/2014/main" id="{BEE49058-7954-48EF-9FEC-CA6567B294BB}"/>
            </a:ext>
          </a:extLst>
        </xdr:cNvPr>
        <xdr:cNvSpPr/>
      </xdr:nvSpPr>
      <xdr:spPr>
        <a:xfrm>
          <a:off x="22602825" y="1733550"/>
          <a:ext cx="3362325" cy="1428750"/>
        </a:xfrm>
        <a:prstGeom prst="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i="0">
              <a:solidFill>
                <a:sysClr val="windowText" lastClr="000000"/>
              </a:solidFill>
              <a:latin typeface="Segoe UI" panose="020B0502040204020203" pitchFamily="34" charset="0"/>
              <a:cs typeface="Segoe UI" panose="020B0502040204020203" pitchFamily="34" charset="0"/>
            </a:rPr>
            <a:t>Notities</a:t>
          </a:r>
        </a:p>
        <a:p>
          <a:pPr algn="l"/>
          <a:r>
            <a:rPr lang="en-US" sz="900" b="0" i="0">
              <a:solidFill>
                <a:sysClr val="windowText" lastClr="000000"/>
              </a:solidFill>
              <a:latin typeface="Segoe UI" panose="020B0502040204020203" pitchFamily="34" charset="0"/>
              <a:cs typeface="Segoe UI" panose="020B0502040204020203" pitchFamily="34" charset="0"/>
            </a:rPr>
            <a:t>-  * Het uurloon van de salarisschaal Hulp bij het Huishouden is gebaseerd op 1878 uur ex artikel 1.1 lid 15 sub a.</a:t>
          </a:r>
          <a:r>
            <a:rPr lang="en-US" sz="900" b="0" i="0" baseline="0">
              <a:solidFill>
                <a:sysClr val="windowText" lastClr="000000"/>
              </a:solidFill>
              <a:latin typeface="Segoe UI" panose="020B0502040204020203" pitchFamily="34" charset="0"/>
              <a:cs typeface="Segoe UI" panose="020B0502040204020203" pitchFamily="34" charset="0"/>
            </a:rPr>
            <a:t> </a:t>
          </a:r>
          <a:r>
            <a:rPr lang="en-US" sz="900" b="0" i="0">
              <a:solidFill>
                <a:sysClr val="windowText" lastClr="000000"/>
              </a:solidFill>
              <a:latin typeface="Segoe UI" panose="020B0502040204020203" pitchFamily="34" charset="0"/>
              <a:cs typeface="Segoe UI" panose="020B0502040204020203" pitchFamily="34" charset="0"/>
            </a:rPr>
            <a:t>Dit geldt voor de berekening van vergoedingen/toeslagen en voor de berekening van het uurloon van het periodesalaris.</a:t>
          </a:r>
        </a:p>
        <a:p>
          <a:pPr algn="l"/>
          <a:r>
            <a:rPr lang="en-US" sz="900" b="0" i="0">
              <a:solidFill>
                <a:sysClr val="windowText" lastClr="000000"/>
              </a:solidFill>
              <a:latin typeface="Segoe UI" panose="020B0502040204020203" pitchFamily="34" charset="0"/>
              <a:cs typeface="Segoe UI" panose="020B0502040204020203" pitchFamily="34" charset="0"/>
            </a:rPr>
            <a:t>- Voor schaal</a:t>
          </a:r>
          <a:r>
            <a:rPr lang="en-US" sz="900" b="0" i="0" baseline="0">
              <a:solidFill>
                <a:sysClr val="windowText" lastClr="000000"/>
              </a:solidFill>
              <a:latin typeface="Segoe UI" panose="020B0502040204020203" pitchFamily="34" charset="0"/>
              <a:cs typeface="Segoe UI" panose="020B0502040204020203" pitchFamily="34" charset="0"/>
            </a:rPr>
            <a:t> 5 in salarisschalen geldt het dan geldende actuele jeugduurloon, hier is het loon uit het voorgaande jaar genomen</a:t>
          </a:r>
          <a:endParaRPr lang="en-US" sz="900" b="0" i="0">
            <a:solidFill>
              <a:sysClr val="windowText" lastClr="000000"/>
            </a:solidFill>
            <a:latin typeface="Segoe UI" panose="020B0502040204020203" pitchFamily="34" charset="0"/>
            <a:cs typeface="Segoe UI" panose="020B0502040204020203"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9525</xdr:colOff>
      <xdr:row>132</xdr:row>
      <xdr:rowOff>0</xdr:rowOff>
    </xdr:from>
    <xdr:to>
      <xdr:col>24</xdr:col>
      <xdr:colOff>9525</xdr:colOff>
      <xdr:row>133</xdr:row>
      <xdr:rowOff>47625</xdr:rowOff>
    </xdr:to>
    <xdr:sp macro="" textlink="">
      <xdr:nvSpPr>
        <xdr:cNvPr id="7175" name="Text Box 7">
          <a:extLst>
            <a:ext uri="{FF2B5EF4-FFF2-40B4-BE49-F238E27FC236}">
              <a16:creationId xmlns:a16="http://schemas.microsoft.com/office/drawing/2014/main" id="{91171BC3-E65A-47D0-97E0-7107348C68AF}"/>
            </a:ext>
          </a:extLst>
        </xdr:cNvPr>
        <xdr:cNvSpPr txBox="1">
          <a:spLocks noChangeArrowheads="1"/>
        </xdr:cNvSpPr>
      </xdr:nvSpPr>
      <xdr:spPr bwMode="auto">
        <a:xfrm>
          <a:off x="695325" y="26765250"/>
          <a:ext cx="6172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1100" b="0" i="0" u="none" strike="noStrike" baseline="0">
              <a:solidFill>
                <a:srgbClr val="1A3877"/>
              </a:solidFill>
              <a:latin typeface="Calibri"/>
              <a:cs typeface="Calibri"/>
            </a:rPr>
            <a:t> </a:t>
          </a:r>
        </a:p>
      </xdr:txBody>
    </xdr:sp>
    <xdr:clientData/>
  </xdr:twoCellAnchor>
  <xdr:twoCellAnchor>
    <xdr:from>
      <xdr:col>8</xdr:col>
      <xdr:colOff>9525</xdr:colOff>
      <xdr:row>132</xdr:row>
      <xdr:rowOff>209550</xdr:rowOff>
    </xdr:from>
    <xdr:to>
      <xdr:col>24</xdr:col>
      <xdr:colOff>9525</xdr:colOff>
      <xdr:row>134</xdr:row>
      <xdr:rowOff>38100</xdr:rowOff>
    </xdr:to>
    <xdr:sp macro="" textlink="">
      <xdr:nvSpPr>
        <xdr:cNvPr id="7174" name="Text Box 6">
          <a:extLst>
            <a:ext uri="{FF2B5EF4-FFF2-40B4-BE49-F238E27FC236}">
              <a16:creationId xmlns:a16="http://schemas.microsoft.com/office/drawing/2014/main" id="{724222CC-8DED-4705-AEF0-875D7F5C00ED}"/>
            </a:ext>
          </a:extLst>
        </xdr:cNvPr>
        <xdr:cNvSpPr txBox="1">
          <a:spLocks noChangeArrowheads="1"/>
        </xdr:cNvSpPr>
      </xdr:nvSpPr>
      <xdr:spPr bwMode="auto">
        <a:xfrm>
          <a:off x="695325" y="26974800"/>
          <a:ext cx="6172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1100" b="0" i="0" u="none" strike="noStrike" baseline="0">
              <a:solidFill>
                <a:srgbClr val="1A3877"/>
              </a:solidFill>
              <a:latin typeface="Calibri"/>
              <a:cs typeface="Calibri"/>
            </a:rPr>
            <a:t> </a:t>
          </a:r>
        </a:p>
      </xdr:txBody>
    </xdr:sp>
    <xdr:clientData/>
  </xdr:twoCellAnchor>
  <xdr:twoCellAnchor>
    <xdr:from>
      <xdr:col>8</xdr:col>
      <xdr:colOff>28575</xdr:colOff>
      <xdr:row>132</xdr:row>
      <xdr:rowOff>209550</xdr:rowOff>
    </xdr:from>
    <xdr:to>
      <xdr:col>22</xdr:col>
      <xdr:colOff>85725</xdr:colOff>
      <xdr:row>133</xdr:row>
      <xdr:rowOff>209550</xdr:rowOff>
    </xdr:to>
    <xdr:sp macro="" textlink="">
      <xdr:nvSpPr>
        <xdr:cNvPr id="7173" name="Text Box 5">
          <a:extLst>
            <a:ext uri="{FF2B5EF4-FFF2-40B4-BE49-F238E27FC236}">
              <a16:creationId xmlns:a16="http://schemas.microsoft.com/office/drawing/2014/main" id="{A6CD64C0-A041-4C62-B88D-FAAAD41633F7}"/>
            </a:ext>
          </a:extLst>
        </xdr:cNvPr>
        <xdr:cNvSpPr txBox="1">
          <a:spLocks noChangeArrowheads="1"/>
        </xdr:cNvSpPr>
      </xdr:nvSpPr>
      <xdr:spPr bwMode="auto">
        <a:xfrm>
          <a:off x="714375" y="26974800"/>
          <a:ext cx="48577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38100</xdr:colOff>
      <xdr:row>312</xdr:row>
      <xdr:rowOff>104775</xdr:rowOff>
    </xdr:from>
    <xdr:to>
      <xdr:col>22</xdr:col>
      <xdr:colOff>104775</xdr:colOff>
      <xdr:row>313</xdr:row>
      <xdr:rowOff>85725</xdr:rowOff>
    </xdr:to>
    <xdr:sp macro="" textlink="">
      <xdr:nvSpPr>
        <xdr:cNvPr id="7195" name="Text Box 27">
          <a:extLst>
            <a:ext uri="{FF2B5EF4-FFF2-40B4-BE49-F238E27FC236}">
              <a16:creationId xmlns:a16="http://schemas.microsoft.com/office/drawing/2014/main" id="{BB492ADD-C453-47B6-A350-2DC258709C3E}"/>
            </a:ext>
          </a:extLst>
        </xdr:cNvPr>
        <xdr:cNvSpPr txBox="1">
          <a:spLocks noChangeArrowheads="1"/>
        </xdr:cNvSpPr>
      </xdr:nvSpPr>
      <xdr:spPr bwMode="auto">
        <a:xfrm>
          <a:off x="723900" y="65732025"/>
          <a:ext cx="48672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9525</xdr:colOff>
      <xdr:row>329</xdr:row>
      <xdr:rowOff>28575</xdr:rowOff>
    </xdr:from>
    <xdr:to>
      <xdr:col>24</xdr:col>
      <xdr:colOff>9525</xdr:colOff>
      <xdr:row>330</xdr:row>
      <xdr:rowOff>123825</xdr:rowOff>
    </xdr:to>
    <xdr:sp macro="" textlink="">
      <xdr:nvSpPr>
        <xdr:cNvPr id="7193" name="Text Box 25">
          <a:extLst>
            <a:ext uri="{FF2B5EF4-FFF2-40B4-BE49-F238E27FC236}">
              <a16:creationId xmlns:a16="http://schemas.microsoft.com/office/drawing/2014/main" id="{48FAD1A8-73EF-4B81-B970-21BDCC8FB364}"/>
            </a:ext>
          </a:extLst>
        </xdr:cNvPr>
        <xdr:cNvSpPr txBox="1">
          <a:spLocks noChangeArrowheads="1"/>
        </xdr:cNvSpPr>
      </xdr:nvSpPr>
      <xdr:spPr bwMode="auto">
        <a:xfrm>
          <a:off x="695325" y="69322950"/>
          <a:ext cx="6172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1100" b="0" i="0" u="none" strike="noStrike" baseline="0">
              <a:solidFill>
                <a:srgbClr val="1A3877"/>
              </a:solidFill>
              <a:latin typeface="Calibri"/>
              <a:cs typeface="Calibri"/>
            </a:rPr>
            <a:t> </a:t>
          </a:r>
        </a:p>
      </xdr:txBody>
    </xdr:sp>
    <xdr:clientData/>
  </xdr:twoCellAnchor>
  <xdr:twoCellAnchor>
    <xdr:from>
      <xdr:col>8</xdr:col>
      <xdr:colOff>38100</xdr:colOff>
      <xdr:row>330</xdr:row>
      <xdr:rowOff>19050</xdr:rowOff>
    </xdr:from>
    <xdr:to>
      <xdr:col>22</xdr:col>
      <xdr:colOff>104775</xdr:colOff>
      <xdr:row>331</xdr:row>
      <xdr:rowOff>0</xdr:rowOff>
    </xdr:to>
    <xdr:sp macro="" textlink="">
      <xdr:nvSpPr>
        <xdr:cNvPr id="7191" name="Text Box 23">
          <a:extLst>
            <a:ext uri="{FF2B5EF4-FFF2-40B4-BE49-F238E27FC236}">
              <a16:creationId xmlns:a16="http://schemas.microsoft.com/office/drawing/2014/main" id="{29251965-4938-48D3-ABD3-D0685CFE7E8C}"/>
            </a:ext>
          </a:extLst>
        </xdr:cNvPr>
        <xdr:cNvSpPr txBox="1">
          <a:spLocks noChangeArrowheads="1"/>
        </xdr:cNvSpPr>
      </xdr:nvSpPr>
      <xdr:spPr bwMode="auto">
        <a:xfrm>
          <a:off x="723900" y="69532500"/>
          <a:ext cx="48672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9525</xdr:colOff>
      <xdr:row>346</xdr:row>
      <xdr:rowOff>161925</xdr:rowOff>
    </xdr:from>
    <xdr:to>
      <xdr:col>24</xdr:col>
      <xdr:colOff>9525</xdr:colOff>
      <xdr:row>348</xdr:row>
      <xdr:rowOff>9525</xdr:rowOff>
    </xdr:to>
    <xdr:sp macro="" textlink="">
      <xdr:nvSpPr>
        <xdr:cNvPr id="7189" name="Text Box 21">
          <a:extLst>
            <a:ext uri="{FF2B5EF4-FFF2-40B4-BE49-F238E27FC236}">
              <a16:creationId xmlns:a16="http://schemas.microsoft.com/office/drawing/2014/main" id="{3567D702-AF30-41C9-B9BC-AA22FCAB7412}"/>
            </a:ext>
          </a:extLst>
        </xdr:cNvPr>
        <xdr:cNvSpPr txBox="1">
          <a:spLocks noChangeArrowheads="1"/>
        </xdr:cNvSpPr>
      </xdr:nvSpPr>
      <xdr:spPr bwMode="auto">
        <a:xfrm>
          <a:off x="695325" y="73132950"/>
          <a:ext cx="6172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1100" b="0" i="0" u="none" strike="noStrike" baseline="0">
              <a:solidFill>
                <a:srgbClr val="1A3877"/>
              </a:solidFill>
              <a:latin typeface="Calibri"/>
              <a:cs typeface="Calibri"/>
            </a:rPr>
            <a:t> </a:t>
          </a:r>
        </a:p>
      </xdr:txBody>
    </xdr:sp>
    <xdr:clientData/>
  </xdr:twoCellAnchor>
  <xdr:twoCellAnchor>
    <xdr:from>
      <xdr:col>8</xdr:col>
      <xdr:colOff>9525</xdr:colOff>
      <xdr:row>347</xdr:row>
      <xdr:rowOff>161925</xdr:rowOff>
    </xdr:from>
    <xdr:to>
      <xdr:col>24</xdr:col>
      <xdr:colOff>9525</xdr:colOff>
      <xdr:row>349</xdr:row>
      <xdr:rowOff>0</xdr:rowOff>
    </xdr:to>
    <xdr:sp macro="" textlink="">
      <xdr:nvSpPr>
        <xdr:cNvPr id="7188" name="Text Box 20">
          <a:extLst>
            <a:ext uri="{FF2B5EF4-FFF2-40B4-BE49-F238E27FC236}">
              <a16:creationId xmlns:a16="http://schemas.microsoft.com/office/drawing/2014/main" id="{E3FB11EC-7529-46A9-9553-C7A6DB171540}"/>
            </a:ext>
          </a:extLst>
        </xdr:cNvPr>
        <xdr:cNvSpPr txBox="1">
          <a:spLocks noChangeArrowheads="1"/>
        </xdr:cNvSpPr>
      </xdr:nvSpPr>
      <xdr:spPr bwMode="auto">
        <a:xfrm>
          <a:off x="695325" y="73342500"/>
          <a:ext cx="6172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1100" b="0" i="0" u="none" strike="noStrike" baseline="0">
              <a:solidFill>
                <a:srgbClr val="1A3877"/>
              </a:solidFill>
              <a:latin typeface="Calibri"/>
              <a:cs typeface="Calibri"/>
            </a:rPr>
            <a:t> </a:t>
          </a:r>
        </a:p>
      </xdr:txBody>
    </xdr:sp>
    <xdr:clientData/>
  </xdr:twoCellAnchor>
  <xdr:twoCellAnchor>
    <xdr:from>
      <xdr:col>8</xdr:col>
      <xdr:colOff>38100</xdr:colOff>
      <xdr:row>347</xdr:row>
      <xdr:rowOff>161925</xdr:rowOff>
    </xdr:from>
    <xdr:to>
      <xdr:col>22</xdr:col>
      <xdr:colOff>104775</xdr:colOff>
      <xdr:row>348</xdr:row>
      <xdr:rowOff>152400</xdr:rowOff>
    </xdr:to>
    <xdr:sp macro="" textlink="">
      <xdr:nvSpPr>
        <xdr:cNvPr id="7187" name="Text Box 19">
          <a:extLst>
            <a:ext uri="{FF2B5EF4-FFF2-40B4-BE49-F238E27FC236}">
              <a16:creationId xmlns:a16="http://schemas.microsoft.com/office/drawing/2014/main" id="{947C5AAF-21C8-43B9-8D26-6A0A239058D8}"/>
            </a:ext>
          </a:extLst>
        </xdr:cNvPr>
        <xdr:cNvSpPr txBox="1">
          <a:spLocks noChangeArrowheads="1"/>
        </xdr:cNvSpPr>
      </xdr:nvSpPr>
      <xdr:spPr bwMode="auto">
        <a:xfrm>
          <a:off x="723900" y="73342500"/>
          <a:ext cx="48672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9525</xdr:colOff>
      <xdr:row>350</xdr:row>
      <xdr:rowOff>76200</xdr:rowOff>
    </xdr:from>
    <xdr:to>
      <xdr:col>24</xdr:col>
      <xdr:colOff>9525</xdr:colOff>
      <xdr:row>351</xdr:row>
      <xdr:rowOff>133350</xdr:rowOff>
    </xdr:to>
    <xdr:sp macro="" textlink="">
      <xdr:nvSpPr>
        <xdr:cNvPr id="7182" name="Text Box 14">
          <a:extLst>
            <a:ext uri="{FF2B5EF4-FFF2-40B4-BE49-F238E27FC236}">
              <a16:creationId xmlns:a16="http://schemas.microsoft.com/office/drawing/2014/main" id="{606367C4-C984-4967-A02E-47D673B24330}"/>
            </a:ext>
          </a:extLst>
        </xdr:cNvPr>
        <xdr:cNvSpPr txBox="1">
          <a:spLocks noChangeArrowheads="1"/>
        </xdr:cNvSpPr>
      </xdr:nvSpPr>
      <xdr:spPr bwMode="auto">
        <a:xfrm>
          <a:off x="695325" y="73904475"/>
          <a:ext cx="6172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1100" b="0" i="0" u="none" strike="noStrike" baseline="0">
              <a:solidFill>
                <a:srgbClr val="1A3877"/>
              </a:solidFill>
              <a:latin typeface="Calibri"/>
              <a:cs typeface="Calibri"/>
            </a:rPr>
            <a:t> </a:t>
          </a:r>
        </a:p>
      </xdr:txBody>
    </xdr:sp>
    <xdr:clientData/>
  </xdr:twoCellAnchor>
  <xdr:twoCellAnchor>
    <xdr:from>
      <xdr:col>8</xdr:col>
      <xdr:colOff>9525</xdr:colOff>
      <xdr:row>351</xdr:row>
      <xdr:rowOff>66675</xdr:rowOff>
    </xdr:from>
    <xdr:to>
      <xdr:col>24</xdr:col>
      <xdr:colOff>9525</xdr:colOff>
      <xdr:row>352</xdr:row>
      <xdr:rowOff>123825</xdr:rowOff>
    </xdr:to>
    <xdr:sp macro="" textlink="">
      <xdr:nvSpPr>
        <xdr:cNvPr id="7181" name="Text Box 13">
          <a:extLst>
            <a:ext uri="{FF2B5EF4-FFF2-40B4-BE49-F238E27FC236}">
              <a16:creationId xmlns:a16="http://schemas.microsoft.com/office/drawing/2014/main" id="{EBC52939-E6A6-47FE-A3F5-7A180F30547D}"/>
            </a:ext>
          </a:extLst>
        </xdr:cNvPr>
        <xdr:cNvSpPr txBox="1">
          <a:spLocks noChangeArrowheads="1"/>
        </xdr:cNvSpPr>
      </xdr:nvSpPr>
      <xdr:spPr bwMode="auto">
        <a:xfrm>
          <a:off x="695325" y="74114025"/>
          <a:ext cx="6172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1100" b="0" i="0" u="none" strike="noStrike" baseline="0">
              <a:solidFill>
                <a:srgbClr val="1A3877"/>
              </a:solidFill>
              <a:latin typeface="Calibri"/>
              <a:cs typeface="Calibri"/>
            </a:rPr>
            <a:t> </a:t>
          </a:r>
        </a:p>
      </xdr:txBody>
    </xdr:sp>
    <xdr:clientData/>
  </xdr:twoCellAnchor>
  <xdr:twoCellAnchor>
    <xdr:from>
      <xdr:col>8</xdr:col>
      <xdr:colOff>38100</xdr:colOff>
      <xdr:row>351</xdr:row>
      <xdr:rowOff>66675</xdr:rowOff>
    </xdr:from>
    <xdr:to>
      <xdr:col>22</xdr:col>
      <xdr:colOff>104775</xdr:colOff>
      <xdr:row>352</xdr:row>
      <xdr:rowOff>66675</xdr:rowOff>
    </xdr:to>
    <xdr:sp macro="" textlink="">
      <xdr:nvSpPr>
        <xdr:cNvPr id="7180" name="Text Box 12">
          <a:extLst>
            <a:ext uri="{FF2B5EF4-FFF2-40B4-BE49-F238E27FC236}">
              <a16:creationId xmlns:a16="http://schemas.microsoft.com/office/drawing/2014/main" id="{DBF7C1D5-6FF1-42DB-8EB4-8E858DEDA8D7}"/>
            </a:ext>
          </a:extLst>
        </xdr:cNvPr>
        <xdr:cNvSpPr txBox="1">
          <a:spLocks noChangeArrowheads="1"/>
        </xdr:cNvSpPr>
      </xdr:nvSpPr>
      <xdr:spPr bwMode="auto">
        <a:xfrm>
          <a:off x="723900" y="74114025"/>
          <a:ext cx="48672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Berenschot PowerPoint">
      <a:dk1>
        <a:srgbClr val="1A3877"/>
      </a:dk1>
      <a:lt1>
        <a:srgbClr val="FFFFFF"/>
      </a:lt1>
      <a:dk2>
        <a:srgbClr val="1A3877"/>
      </a:dk2>
      <a:lt2>
        <a:srgbClr val="FFFFFF"/>
      </a:lt2>
      <a:accent1>
        <a:srgbClr val="41B6E6"/>
      </a:accent1>
      <a:accent2>
        <a:srgbClr val="007749"/>
      </a:accent2>
      <a:accent3>
        <a:srgbClr val="BA0C2F"/>
      </a:accent3>
      <a:accent4>
        <a:srgbClr val="FF8200"/>
      </a:accent4>
      <a:accent5>
        <a:srgbClr val="FFD100"/>
      </a:accent5>
      <a:accent6>
        <a:srgbClr val="1A3877"/>
      </a:accent6>
      <a:hlink>
        <a:srgbClr val="41B6E6"/>
      </a:hlink>
      <a:folHlink>
        <a:srgbClr val="00774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uwv.nl/werkgevers/bedragen-en-premies/detail/ww-premie;%20WIA%20bestaat%20uit%20IVA%20en%20WG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9333E-A372-407A-B9BC-C8786560A2C0}">
  <sheetPr codeName="Blad1">
    <tabColor theme="0" tint="-0.34998626667073579"/>
  </sheetPr>
  <dimension ref="A1:XFD88"/>
  <sheetViews>
    <sheetView showGridLines="0" zoomScale="170" zoomScaleNormal="170" workbookViewId="0">
      <selection activeCell="A2" sqref="A2"/>
    </sheetView>
  </sheetViews>
  <sheetFormatPr defaultColWidth="0" defaultRowHeight="10.5" zeroHeight="1" x14ac:dyDescent="0.15"/>
  <cols>
    <col min="1" max="2" width="2.25" style="44" customWidth="1"/>
    <col min="3" max="3" width="155.375" style="44" customWidth="1"/>
    <col min="4" max="4" width="9" style="44" customWidth="1"/>
    <col min="5" max="16384" width="0" style="44" hidden="1"/>
  </cols>
  <sheetData>
    <row r="1" spans="1:19" ht="16.5" x14ac:dyDescent="0.3">
      <c r="A1" s="175" t="s">
        <v>150</v>
      </c>
      <c r="B1" s="176"/>
      <c r="C1" s="177"/>
      <c r="D1" s="178"/>
      <c r="E1" s="191"/>
      <c r="F1" s="191"/>
      <c r="G1" s="191"/>
      <c r="H1" s="191"/>
      <c r="I1" s="191"/>
      <c r="J1" s="191"/>
      <c r="K1" s="191"/>
      <c r="L1" s="191"/>
      <c r="M1" s="191"/>
      <c r="N1" s="191"/>
      <c r="O1" s="191"/>
      <c r="P1" s="191"/>
      <c r="Q1" s="191"/>
      <c r="R1" s="191"/>
      <c r="S1" s="191"/>
    </row>
    <row r="2" spans="1:19" x14ac:dyDescent="0.15">
      <c r="A2" s="179"/>
      <c r="B2" s="28"/>
      <c r="C2" s="28"/>
      <c r="D2" s="180"/>
    </row>
    <row r="3" spans="1:19" x14ac:dyDescent="0.15">
      <c r="A3" s="179"/>
      <c r="B3" s="28" t="s">
        <v>461</v>
      </c>
      <c r="C3" s="28"/>
      <c r="D3" s="180"/>
    </row>
    <row r="4" spans="1:19" x14ac:dyDescent="0.15">
      <c r="A4" s="179"/>
      <c r="B4" s="28" t="s">
        <v>434</v>
      </c>
      <c r="C4" s="28"/>
      <c r="D4" s="180"/>
    </row>
    <row r="5" spans="1:19" x14ac:dyDescent="0.15">
      <c r="A5" s="179"/>
      <c r="B5" s="28"/>
      <c r="C5" s="28"/>
      <c r="D5" s="180"/>
    </row>
    <row r="6" spans="1:19" x14ac:dyDescent="0.15">
      <c r="A6" s="179"/>
      <c r="B6" s="181" t="s">
        <v>151</v>
      </c>
      <c r="C6" s="28"/>
      <c r="D6" s="180"/>
    </row>
    <row r="7" spans="1:19" ht="21" x14ac:dyDescent="0.15">
      <c r="A7" s="179"/>
      <c r="B7" s="173" t="s">
        <v>161</v>
      </c>
      <c r="C7" s="174" t="s">
        <v>297</v>
      </c>
      <c r="D7" s="180"/>
    </row>
    <row r="8" spans="1:19" ht="21" x14ac:dyDescent="0.15">
      <c r="A8" s="179"/>
      <c r="B8" s="173" t="s">
        <v>161</v>
      </c>
      <c r="C8" s="174" t="s">
        <v>248</v>
      </c>
      <c r="D8" s="180"/>
    </row>
    <row r="9" spans="1:19" ht="21" x14ac:dyDescent="0.15">
      <c r="A9" s="179"/>
      <c r="B9" s="173" t="s">
        <v>161</v>
      </c>
      <c r="C9" s="174" t="s">
        <v>388</v>
      </c>
      <c r="D9" s="180"/>
    </row>
    <row r="10" spans="1:19" ht="11.45" customHeight="1" x14ac:dyDescent="0.15">
      <c r="A10" s="179"/>
      <c r="B10" s="173" t="s">
        <v>161</v>
      </c>
      <c r="C10" s="224" t="s">
        <v>236</v>
      </c>
      <c r="D10" s="180"/>
    </row>
    <row r="11" spans="1:19" x14ac:dyDescent="0.15">
      <c r="A11" s="179"/>
      <c r="B11" s="173" t="s">
        <v>161</v>
      </c>
      <c r="C11" s="174" t="s">
        <v>179</v>
      </c>
      <c r="D11" s="180"/>
    </row>
    <row r="12" spans="1:19" x14ac:dyDescent="0.15">
      <c r="A12" s="179"/>
      <c r="B12" s="173" t="s">
        <v>161</v>
      </c>
      <c r="C12" s="174" t="s">
        <v>303</v>
      </c>
      <c r="D12" s="180"/>
    </row>
    <row r="13" spans="1:19" x14ac:dyDescent="0.15">
      <c r="A13" s="179"/>
      <c r="B13" s="172"/>
      <c r="C13" s="182" t="s">
        <v>180</v>
      </c>
      <c r="D13" s="180"/>
    </row>
    <row r="14" spans="1:19" x14ac:dyDescent="0.15">
      <c r="A14" s="179"/>
      <c r="B14" s="172"/>
      <c r="C14" s="182" t="s">
        <v>389</v>
      </c>
      <c r="D14" s="180"/>
    </row>
    <row r="15" spans="1:19" x14ac:dyDescent="0.15">
      <c r="A15" s="179"/>
      <c r="B15" s="172"/>
      <c r="C15" s="182" t="s">
        <v>304</v>
      </c>
      <c r="D15" s="180"/>
    </row>
    <row r="16" spans="1:19" ht="31.5" x14ac:dyDescent="0.15">
      <c r="A16" s="179"/>
      <c r="B16" s="173" t="s">
        <v>161</v>
      </c>
      <c r="C16" s="195" t="s">
        <v>298</v>
      </c>
      <c r="D16" s="180"/>
    </row>
    <row r="17" spans="1:4" x14ac:dyDescent="0.15">
      <c r="A17" s="179"/>
      <c r="B17" s="172"/>
      <c r="C17" s="182"/>
      <c r="D17" s="180"/>
    </row>
    <row r="18" spans="1:4" x14ac:dyDescent="0.15">
      <c r="A18" s="179"/>
      <c r="B18" s="183" t="s">
        <v>152</v>
      </c>
      <c r="C18" s="184"/>
      <c r="D18" s="180"/>
    </row>
    <row r="19" spans="1:4" x14ac:dyDescent="0.15">
      <c r="A19" s="179"/>
      <c r="B19" s="173" t="s">
        <v>161</v>
      </c>
      <c r="C19" s="174" t="s">
        <v>162</v>
      </c>
      <c r="D19" s="180"/>
    </row>
    <row r="20" spans="1:4" x14ac:dyDescent="0.15">
      <c r="A20" s="179"/>
      <c r="B20" s="492">
        <v>1</v>
      </c>
      <c r="C20" s="174" t="s">
        <v>57</v>
      </c>
      <c r="D20" s="180"/>
    </row>
    <row r="21" spans="1:4" x14ac:dyDescent="0.15">
      <c r="A21" s="179"/>
      <c r="B21" s="492">
        <v>2</v>
      </c>
      <c r="C21" s="174" t="s">
        <v>62</v>
      </c>
      <c r="D21" s="180"/>
    </row>
    <row r="22" spans="1:4" x14ac:dyDescent="0.15">
      <c r="A22" s="179"/>
      <c r="B22" s="492">
        <v>3</v>
      </c>
      <c r="C22" s="174" t="s">
        <v>76</v>
      </c>
      <c r="D22" s="180"/>
    </row>
    <row r="23" spans="1:4" x14ac:dyDescent="0.15">
      <c r="A23" s="179"/>
      <c r="B23" s="492">
        <v>4</v>
      </c>
      <c r="C23" s="174" t="s">
        <v>64</v>
      </c>
      <c r="D23" s="180"/>
    </row>
    <row r="24" spans="1:4" x14ac:dyDescent="0.15">
      <c r="A24" s="179"/>
      <c r="B24" s="492">
        <v>5</v>
      </c>
      <c r="C24" s="174" t="s">
        <v>163</v>
      </c>
      <c r="D24" s="180"/>
    </row>
    <row r="25" spans="1:4" x14ac:dyDescent="0.15">
      <c r="A25" s="179"/>
      <c r="B25" s="492">
        <v>6</v>
      </c>
      <c r="C25" s="174" t="s">
        <v>68</v>
      </c>
      <c r="D25" s="180"/>
    </row>
    <row r="26" spans="1:4" x14ac:dyDescent="0.15">
      <c r="A26" s="179"/>
      <c r="B26" s="173" t="s">
        <v>161</v>
      </c>
      <c r="C26" s="174" t="s">
        <v>173</v>
      </c>
      <c r="D26" s="180"/>
    </row>
    <row r="27" spans="1:4" x14ac:dyDescent="0.15">
      <c r="A27" s="179"/>
      <c r="B27" s="173"/>
      <c r="C27" s="174"/>
      <c r="D27" s="180"/>
    </row>
    <row r="28" spans="1:4" x14ac:dyDescent="0.15">
      <c r="A28" s="179"/>
      <c r="B28" s="183" t="s">
        <v>164</v>
      </c>
      <c r="C28" s="174"/>
      <c r="D28" s="180"/>
    </row>
    <row r="29" spans="1:4" x14ac:dyDescent="0.15">
      <c r="A29" s="179"/>
      <c r="B29" s="173" t="s">
        <v>161</v>
      </c>
      <c r="C29" s="174" t="s">
        <v>305</v>
      </c>
      <c r="D29" s="180"/>
    </row>
    <row r="30" spans="1:4" x14ac:dyDescent="0.15">
      <c r="A30" s="179"/>
      <c r="B30" s="196" t="s">
        <v>79</v>
      </c>
      <c r="C30" s="174"/>
      <c r="D30" s="180"/>
    </row>
    <row r="31" spans="1:4" x14ac:dyDescent="0.15">
      <c r="A31" s="179"/>
      <c r="B31" s="173" t="s">
        <v>161</v>
      </c>
      <c r="C31" s="174" t="s">
        <v>397</v>
      </c>
      <c r="D31" s="180"/>
    </row>
    <row r="32" spans="1:4" ht="42" x14ac:dyDescent="0.15">
      <c r="A32" s="179"/>
      <c r="B32" s="173" t="s">
        <v>161</v>
      </c>
      <c r="C32" s="186" t="s">
        <v>460</v>
      </c>
      <c r="D32" s="180"/>
    </row>
    <row r="33" spans="1:4" ht="31.5" x14ac:dyDescent="0.15">
      <c r="A33" s="179"/>
      <c r="B33" s="173" t="s">
        <v>161</v>
      </c>
      <c r="C33" s="174" t="s">
        <v>361</v>
      </c>
      <c r="D33" s="180"/>
    </row>
    <row r="34" spans="1:4" x14ac:dyDescent="0.15">
      <c r="A34" s="179"/>
      <c r="B34" s="173" t="s">
        <v>161</v>
      </c>
      <c r="C34" s="174" t="s">
        <v>390</v>
      </c>
      <c r="D34" s="180"/>
    </row>
    <row r="35" spans="1:4" x14ac:dyDescent="0.15">
      <c r="A35" s="179"/>
      <c r="B35" s="196" t="s">
        <v>202</v>
      </c>
      <c r="C35" s="174"/>
      <c r="D35" s="180"/>
    </row>
    <row r="36" spans="1:4" x14ac:dyDescent="0.15">
      <c r="A36" s="179"/>
      <c r="B36" s="173" t="s">
        <v>161</v>
      </c>
      <c r="C36" s="185" t="s">
        <v>181</v>
      </c>
      <c r="D36" s="180"/>
    </row>
    <row r="37" spans="1:4" x14ac:dyDescent="0.15">
      <c r="A37" s="179"/>
      <c r="B37" s="173" t="s">
        <v>161</v>
      </c>
      <c r="C37" s="174" t="s">
        <v>306</v>
      </c>
      <c r="D37" s="180"/>
    </row>
    <row r="38" spans="1:4" x14ac:dyDescent="0.15">
      <c r="A38" s="179"/>
      <c r="B38" s="197" t="s">
        <v>161</v>
      </c>
      <c r="C38" s="198" t="s">
        <v>307</v>
      </c>
      <c r="D38" s="180"/>
    </row>
    <row r="39" spans="1:4" x14ac:dyDescent="0.15">
      <c r="A39" s="179"/>
      <c r="B39" s="199" t="s">
        <v>61</v>
      </c>
      <c r="C39" s="198"/>
      <c r="D39" s="180"/>
    </row>
    <row r="40" spans="1:4" ht="31.5" x14ac:dyDescent="0.15">
      <c r="A40" s="179"/>
      <c r="B40" s="173" t="s">
        <v>161</v>
      </c>
      <c r="C40" s="174" t="s">
        <v>391</v>
      </c>
      <c r="D40" s="180"/>
    </row>
    <row r="41" spans="1:4" x14ac:dyDescent="0.15">
      <c r="A41" s="179"/>
      <c r="B41" s="173"/>
      <c r="C41" s="174"/>
      <c r="D41" s="180"/>
    </row>
    <row r="42" spans="1:4" x14ac:dyDescent="0.15">
      <c r="A42" s="179"/>
      <c r="B42" s="183" t="s">
        <v>166</v>
      </c>
      <c r="C42" s="28"/>
      <c r="D42" s="180"/>
    </row>
    <row r="43" spans="1:4" ht="21" x14ac:dyDescent="0.15">
      <c r="A43" s="179"/>
      <c r="B43" s="173" t="s">
        <v>161</v>
      </c>
      <c r="C43" s="186" t="s">
        <v>393</v>
      </c>
      <c r="D43" s="180"/>
    </row>
    <row r="44" spans="1:4" s="496" customFormat="1" ht="21" x14ac:dyDescent="0.3">
      <c r="A44" s="493"/>
      <c r="B44" s="173" t="s">
        <v>161</v>
      </c>
      <c r="C44" s="494" t="s">
        <v>308</v>
      </c>
      <c r="D44" s="495"/>
    </row>
    <row r="45" spans="1:4" x14ac:dyDescent="0.15">
      <c r="A45" s="179"/>
      <c r="B45" s="173" t="s">
        <v>161</v>
      </c>
      <c r="C45" s="185" t="s">
        <v>167</v>
      </c>
      <c r="D45" s="180"/>
    </row>
    <row r="46" spans="1:4" x14ac:dyDescent="0.15">
      <c r="A46" s="179"/>
      <c r="B46" s="173"/>
      <c r="C46" s="174"/>
      <c r="D46" s="180"/>
    </row>
    <row r="47" spans="1:4" x14ac:dyDescent="0.15">
      <c r="A47" s="179"/>
      <c r="B47" s="183" t="s">
        <v>168</v>
      </c>
      <c r="C47" s="28"/>
      <c r="D47" s="180"/>
    </row>
    <row r="48" spans="1:4" x14ac:dyDescent="0.15">
      <c r="A48" s="179"/>
      <c r="B48" s="173" t="s">
        <v>161</v>
      </c>
      <c r="C48" s="174" t="s">
        <v>169</v>
      </c>
      <c r="D48" s="180"/>
    </row>
    <row r="49" spans="1:4" ht="21" x14ac:dyDescent="0.15">
      <c r="A49" s="179"/>
      <c r="B49" s="197" t="s">
        <v>161</v>
      </c>
      <c r="C49" s="200" t="s">
        <v>354</v>
      </c>
      <c r="D49" s="180"/>
    </row>
    <row r="50" spans="1:4" x14ac:dyDescent="0.15">
      <c r="A50" s="179"/>
      <c r="B50" s="173"/>
      <c r="C50" s="174"/>
      <c r="D50" s="180"/>
    </row>
    <row r="51" spans="1:4" s="31" customFormat="1" x14ac:dyDescent="0.15">
      <c r="A51" s="179"/>
      <c r="B51" s="183" t="s">
        <v>165</v>
      </c>
      <c r="C51" s="174"/>
      <c r="D51" s="180"/>
    </row>
    <row r="52" spans="1:4" s="247" customFormat="1" ht="21" x14ac:dyDescent="0.15">
      <c r="A52" s="245"/>
      <c r="B52" s="173" t="s">
        <v>161</v>
      </c>
      <c r="C52" s="249" t="s">
        <v>383</v>
      </c>
      <c r="D52" s="246"/>
    </row>
    <row r="53" spans="1:4" ht="21" x14ac:dyDescent="0.15">
      <c r="A53" s="179"/>
      <c r="B53" s="173" t="s">
        <v>161</v>
      </c>
      <c r="C53" s="174" t="s">
        <v>404</v>
      </c>
      <c r="D53" s="180"/>
    </row>
    <row r="54" spans="1:4" ht="21" x14ac:dyDescent="0.15">
      <c r="A54" s="179"/>
      <c r="B54" s="173" t="s">
        <v>161</v>
      </c>
      <c r="C54" s="174" t="s">
        <v>309</v>
      </c>
      <c r="D54" s="180"/>
    </row>
    <row r="55" spans="1:4" ht="21" x14ac:dyDescent="0.15">
      <c r="A55" s="179"/>
      <c r="B55" s="173" t="s">
        <v>161</v>
      </c>
      <c r="C55" s="174" t="s">
        <v>384</v>
      </c>
      <c r="D55" s="180"/>
    </row>
    <row r="56" spans="1:4" x14ac:dyDescent="0.15">
      <c r="A56" s="179"/>
      <c r="B56" s="173" t="s">
        <v>161</v>
      </c>
      <c r="C56" s="174" t="s">
        <v>375</v>
      </c>
      <c r="D56" s="180"/>
    </row>
    <row r="57" spans="1:4" ht="42" x14ac:dyDescent="0.15">
      <c r="A57" s="179"/>
      <c r="B57" s="197" t="s">
        <v>161</v>
      </c>
      <c r="C57" s="205" t="s">
        <v>458</v>
      </c>
      <c r="D57" s="180"/>
    </row>
    <row r="58" spans="1:4" ht="21" x14ac:dyDescent="0.15">
      <c r="A58" s="179"/>
      <c r="B58" s="197" t="s">
        <v>161</v>
      </c>
      <c r="C58" s="198" t="s">
        <v>310</v>
      </c>
      <c r="D58" s="180"/>
    </row>
    <row r="59" spans="1:4" x14ac:dyDescent="0.15">
      <c r="A59" s="179"/>
      <c r="B59" s="173"/>
      <c r="C59" s="174"/>
      <c r="D59" s="180"/>
    </row>
    <row r="60" spans="1:4" x14ac:dyDescent="0.15">
      <c r="A60" s="179"/>
      <c r="B60" s="183" t="s">
        <v>170</v>
      </c>
      <c r="C60" s="28"/>
      <c r="D60" s="180"/>
    </row>
    <row r="61" spans="1:4" x14ac:dyDescent="0.15">
      <c r="A61" s="179"/>
      <c r="B61" s="49" t="s">
        <v>161</v>
      </c>
      <c r="C61" s="174" t="s">
        <v>171</v>
      </c>
      <c r="D61" s="180"/>
    </row>
    <row r="62" spans="1:4" x14ac:dyDescent="0.15">
      <c r="A62" s="179"/>
      <c r="B62" s="49" t="s">
        <v>161</v>
      </c>
      <c r="C62" s="174" t="s">
        <v>312</v>
      </c>
      <c r="D62" s="180"/>
    </row>
    <row r="63" spans="1:4" x14ac:dyDescent="0.15">
      <c r="A63" s="179"/>
      <c r="B63" s="49" t="s">
        <v>161</v>
      </c>
      <c r="C63" s="211" t="s">
        <v>311</v>
      </c>
      <c r="D63" s="180"/>
    </row>
    <row r="64" spans="1:4" ht="21" x14ac:dyDescent="0.15">
      <c r="A64" s="179"/>
      <c r="B64" s="49" t="s">
        <v>161</v>
      </c>
      <c r="C64" s="211" t="s">
        <v>435</v>
      </c>
      <c r="D64" s="180"/>
    </row>
    <row r="65" spans="1:16384" ht="31.5" x14ac:dyDescent="0.15">
      <c r="A65" s="179"/>
      <c r="B65" s="173" t="s">
        <v>161</v>
      </c>
      <c r="C65" s="164" t="s">
        <v>313</v>
      </c>
      <c r="D65" s="180"/>
    </row>
    <row r="66" spans="1:16384" ht="21" x14ac:dyDescent="0.15">
      <c r="A66" s="179"/>
      <c r="B66" s="173" t="s">
        <v>161</v>
      </c>
      <c r="C66" s="164" t="s">
        <v>394</v>
      </c>
      <c r="D66" s="180"/>
    </row>
    <row r="67" spans="1:16384" x14ac:dyDescent="0.15">
      <c r="A67" s="179"/>
      <c r="B67" s="173"/>
      <c r="C67" s="28" t="s">
        <v>314</v>
      </c>
      <c r="D67" s="180"/>
    </row>
    <row r="68" spans="1:16384" x14ac:dyDescent="0.15">
      <c r="A68" s="179"/>
      <c r="B68" s="183" t="s">
        <v>172</v>
      </c>
      <c r="C68" s="28"/>
      <c r="D68" s="180"/>
    </row>
    <row r="69" spans="1:16384" x14ac:dyDescent="0.15">
      <c r="A69" s="179"/>
      <c r="B69" s="49" t="s">
        <v>161</v>
      </c>
      <c r="C69" s="174" t="s">
        <v>395</v>
      </c>
      <c r="D69" s="180"/>
    </row>
    <row r="70" spans="1:16384" s="5" customFormat="1" ht="31.5" x14ac:dyDescent="0.15">
      <c r="A70" s="201"/>
      <c r="B70" s="202" t="s">
        <v>161</v>
      </c>
      <c r="C70" s="186" t="s">
        <v>376</v>
      </c>
      <c r="D70" s="203"/>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c r="GN70" s="44"/>
      <c r="GO70" s="44"/>
      <c r="GP70" s="44"/>
      <c r="GQ70" s="44"/>
      <c r="GR70" s="44"/>
      <c r="GS70" s="44"/>
      <c r="GT70" s="44"/>
      <c r="GU70" s="44"/>
      <c r="GV70" s="44"/>
      <c r="GW70" s="44"/>
      <c r="GX70" s="44"/>
      <c r="GY70" s="44"/>
      <c r="GZ70" s="44"/>
      <c r="HA70" s="44"/>
      <c r="HB70" s="44"/>
      <c r="HC70" s="44"/>
      <c r="HD70" s="44"/>
      <c r="HE70" s="44"/>
      <c r="HF70" s="44"/>
      <c r="HG70" s="44"/>
      <c r="HH70" s="44"/>
      <c r="HI70" s="44"/>
      <c r="HJ70" s="44"/>
      <c r="HK70" s="44"/>
      <c r="HL70" s="44"/>
      <c r="HM70" s="44"/>
      <c r="HN70" s="44"/>
      <c r="HO70" s="44"/>
      <c r="HP70" s="44"/>
      <c r="HQ70" s="44"/>
      <c r="HR70" s="44"/>
      <c r="HS70" s="44"/>
      <c r="HT70" s="44"/>
      <c r="HU70" s="44"/>
      <c r="HV70" s="44"/>
      <c r="HW70" s="44"/>
      <c r="HX70" s="44"/>
      <c r="HY70" s="44"/>
      <c r="HZ70" s="44"/>
      <c r="IA70" s="44"/>
      <c r="IB70" s="44"/>
      <c r="IC70" s="44"/>
      <c r="ID70" s="44"/>
      <c r="IE70" s="44"/>
      <c r="IF70" s="44"/>
      <c r="IG70" s="44"/>
      <c r="IH70" s="44"/>
      <c r="II70" s="44"/>
      <c r="IJ70" s="44"/>
      <c r="IK70" s="44"/>
      <c r="IL70" s="44"/>
      <c r="IM70" s="44"/>
      <c r="IN70" s="44"/>
      <c r="IO70" s="44"/>
      <c r="IP70" s="44"/>
      <c r="IQ70" s="44"/>
      <c r="IR70" s="44"/>
      <c r="IS70" s="44"/>
      <c r="IT70" s="44"/>
      <c r="IU70" s="44"/>
      <c r="IV70" s="44"/>
      <c r="IW70" s="44"/>
      <c r="IX70" s="44"/>
      <c r="IY70" s="44"/>
      <c r="IZ70" s="44"/>
      <c r="JA70" s="44"/>
      <c r="JB70" s="44"/>
      <c r="JC70" s="44"/>
      <c r="JD70" s="44"/>
      <c r="JE70" s="44"/>
      <c r="JF70" s="44"/>
      <c r="JG70" s="44"/>
      <c r="JH70" s="44"/>
      <c r="JI70" s="44"/>
      <c r="JJ70" s="44"/>
      <c r="JK70" s="44"/>
      <c r="JL70" s="44"/>
      <c r="JM70" s="44"/>
      <c r="JN70" s="44"/>
      <c r="JO70" s="44"/>
      <c r="JP70" s="44"/>
      <c r="JQ70" s="44"/>
      <c r="JR70" s="44"/>
      <c r="JS70" s="44"/>
      <c r="JT70" s="44"/>
      <c r="JU70" s="44"/>
      <c r="JV70" s="44"/>
      <c r="JW70" s="44"/>
      <c r="JX70" s="44"/>
      <c r="JY70" s="44"/>
      <c r="JZ70" s="44"/>
      <c r="KA70" s="44"/>
      <c r="KB70" s="44"/>
      <c r="KC70" s="44"/>
      <c r="KD70" s="44"/>
      <c r="KE70" s="44"/>
      <c r="KF70" s="44"/>
      <c r="KG70" s="44"/>
      <c r="KH70" s="44"/>
      <c r="KI70" s="44"/>
      <c r="KJ70" s="44"/>
      <c r="KK70" s="44"/>
      <c r="KL70" s="44"/>
      <c r="KM70" s="44"/>
      <c r="KN70" s="44"/>
      <c r="KO70" s="44"/>
      <c r="KP70" s="44"/>
      <c r="KQ70" s="44"/>
      <c r="KR70" s="44"/>
      <c r="KS70" s="44"/>
      <c r="KT70" s="44"/>
      <c r="KU70" s="44"/>
      <c r="KV70" s="44"/>
      <c r="KW70" s="44"/>
      <c r="KX70" s="44"/>
      <c r="KY70" s="44"/>
      <c r="KZ70" s="44"/>
      <c r="LA70" s="44"/>
      <c r="LB70" s="44"/>
      <c r="LC70" s="44"/>
      <c r="LD70" s="44"/>
      <c r="LE70" s="44"/>
      <c r="LF70" s="44"/>
      <c r="LG70" s="44"/>
      <c r="LH70" s="44"/>
      <c r="LI70" s="44"/>
      <c r="LJ70" s="44"/>
      <c r="LK70" s="44"/>
      <c r="LL70" s="44"/>
      <c r="LM70" s="44"/>
      <c r="LN70" s="44"/>
      <c r="LO70" s="44"/>
      <c r="LP70" s="44"/>
      <c r="LQ70" s="44"/>
      <c r="LR70" s="44"/>
      <c r="LS70" s="44"/>
      <c r="LT70" s="44"/>
      <c r="LU70" s="44"/>
      <c r="LV70" s="44"/>
      <c r="LW70" s="44"/>
      <c r="LX70" s="44"/>
      <c r="LY70" s="44"/>
      <c r="LZ70" s="44"/>
      <c r="MA70" s="44"/>
      <c r="MB70" s="44"/>
      <c r="MC70" s="44"/>
      <c r="MD70" s="44"/>
      <c r="ME70" s="44"/>
      <c r="MF70" s="44"/>
      <c r="MG70" s="44"/>
      <c r="MH70" s="44"/>
      <c r="MI70" s="44"/>
      <c r="MJ70" s="44"/>
      <c r="MK70" s="44"/>
      <c r="ML70" s="44"/>
      <c r="MM70" s="44"/>
      <c r="MN70" s="44"/>
      <c r="MO70" s="44"/>
      <c r="MP70" s="44"/>
      <c r="MQ70" s="44"/>
      <c r="MR70" s="44"/>
      <c r="MS70" s="44"/>
      <c r="MT70" s="44"/>
      <c r="MU70" s="44"/>
      <c r="MV70" s="44"/>
      <c r="MW70" s="44"/>
      <c r="MX70" s="44"/>
      <c r="MY70" s="44"/>
      <c r="MZ70" s="44"/>
      <c r="NA70" s="44"/>
      <c r="NB70" s="44"/>
      <c r="NC70" s="44"/>
      <c r="ND70" s="44"/>
      <c r="NE70" s="44"/>
      <c r="NF70" s="44"/>
      <c r="NG70" s="44"/>
      <c r="NH70" s="44"/>
      <c r="NI70" s="44"/>
      <c r="NJ70" s="44"/>
      <c r="NK70" s="44"/>
      <c r="NL70" s="44"/>
      <c r="NM70" s="44"/>
      <c r="NN70" s="44"/>
      <c r="NO70" s="44"/>
      <c r="NP70" s="44"/>
      <c r="NQ70" s="44"/>
      <c r="NR70" s="44"/>
      <c r="NS70" s="44"/>
      <c r="NT70" s="44"/>
      <c r="NU70" s="44"/>
      <c r="NV70" s="44"/>
      <c r="NW70" s="44"/>
      <c r="NX70" s="44"/>
      <c r="NY70" s="44"/>
      <c r="NZ70" s="44"/>
      <c r="OA70" s="44"/>
      <c r="OB70" s="44"/>
      <c r="OC70" s="44"/>
      <c r="OD70" s="44"/>
      <c r="OE70" s="44"/>
      <c r="OF70" s="44"/>
      <c r="OG70" s="44"/>
      <c r="OH70" s="44"/>
      <c r="OI70" s="44"/>
      <c r="OJ70" s="44"/>
      <c r="OK70" s="44"/>
      <c r="OL70" s="44"/>
      <c r="OM70" s="44"/>
      <c r="ON70" s="44"/>
      <c r="OO70" s="44"/>
      <c r="OP70" s="44"/>
      <c r="OQ70" s="44"/>
      <c r="OR70" s="44"/>
      <c r="OS70" s="44"/>
      <c r="OT70" s="44"/>
      <c r="OU70" s="44"/>
      <c r="OV70" s="44"/>
      <c r="OW70" s="44"/>
      <c r="OX70" s="44"/>
      <c r="OY70" s="44"/>
      <c r="OZ70" s="44"/>
      <c r="PA70" s="44"/>
      <c r="PB70" s="44"/>
      <c r="PC70" s="44"/>
      <c r="PD70" s="44"/>
      <c r="PE70" s="44"/>
      <c r="PF70" s="44"/>
      <c r="PG70" s="44"/>
      <c r="PH70" s="44"/>
      <c r="PI70" s="44"/>
      <c r="PJ70" s="44"/>
      <c r="PK70" s="44"/>
      <c r="PL70" s="44"/>
      <c r="PM70" s="44"/>
      <c r="PN70" s="44"/>
      <c r="PO70" s="44"/>
      <c r="PP70" s="44"/>
      <c r="PQ70" s="44"/>
      <c r="PR70" s="44"/>
      <c r="PS70" s="44"/>
      <c r="PT70" s="44"/>
      <c r="PU70" s="44"/>
      <c r="PV70" s="44"/>
      <c r="PW70" s="44"/>
      <c r="PX70" s="44"/>
      <c r="PY70" s="44"/>
      <c r="PZ70" s="44"/>
      <c r="QA70" s="44"/>
      <c r="QB70" s="44"/>
      <c r="QC70" s="44"/>
      <c r="QD70" s="44"/>
      <c r="QE70" s="44"/>
      <c r="QF70" s="44"/>
      <c r="QG70" s="44"/>
      <c r="QH70" s="44"/>
      <c r="QI70" s="44"/>
      <c r="QJ70" s="44"/>
      <c r="QK70" s="44"/>
      <c r="QL70" s="44"/>
      <c r="QM70" s="44"/>
      <c r="QN70" s="44"/>
      <c r="QO70" s="44"/>
      <c r="QP70" s="44"/>
      <c r="QQ70" s="44"/>
      <c r="QR70" s="44"/>
      <c r="QS70" s="44"/>
      <c r="QT70" s="44"/>
      <c r="QU70" s="44"/>
      <c r="QV70" s="44"/>
      <c r="QW70" s="44"/>
      <c r="QX70" s="44"/>
      <c r="QY70" s="44"/>
      <c r="QZ70" s="44"/>
      <c r="RA70" s="44"/>
      <c r="RB70" s="44"/>
      <c r="RC70" s="44"/>
      <c r="RD70" s="44"/>
      <c r="RE70" s="44"/>
      <c r="RF70" s="44"/>
      <c r="RG70" s="44"/>
      <c r="RH70" s="44"/>
      <c r="RI70" s="44"/>
      <c r="RJ70" s="44"/>
      <c r="RK70" s="44"/>
      <c r="RL70" s="44"/>
      <c r="RM70" s="44"/>
      <c r="RN70" s="44"/>
      <c r="RO70" s="44"/>
      <c r="RP70" s="44"/>
      <c r="RQ70" s="44"/>
      <c r="RR70" s="44"/>
      <c r="RS70" s="44"/>
      <c r="RT70" s="44"/>
      <c r="RU70" s="44"/>
      <c r="RV70" s="44"/>
      <c r="RW70" s="44"/>
      <c r="RX70" s="44"/>
      <c r="RY70" s="44"/>
      <c r="RZ70" s="44"/>
      <c r="SA70" s="44"/>
      <c r="SB70" s="44"/>
      <c r="SC70" s="44"/>
      <c r="SD70" s="44"/>
      <c r="SE70" s="44"/>
      <c r="SF70" s="44"/>
      <c r="SG70" s="44"/>
      <c r="SH70" s="44"/>
      <c r="SI70" s="44"/>
      <c r="SJ70" s="44"/>
      <c r="SK70" s="44"/>
      <c r="SL70" s="44"/>
      <c r="SM70" s="44"/>
      <c r="SN70" s="44"/>
      <c r="SO70" s="44"/>
      <c r="SP70" s="44"/>
      <c r="SQ70" s="44"/>
      <c r="SR70" s="44"/>
      <c r="SS70" s="44"/>
      <c r="ST70" s="44"/>
      <c r="SU70" s="44"/>
      <c r="SV70" s="44"/>
      <c r="SW70" s="44"/>
      <c r="SX70" s="44"/>
      <c r="SY70" s="44"/>
      <c r="SZ70" s="44"/>
      <c r="TA70" s="44"/>
      <c r="TB70" s="44"/>
      <c r="TC70" s="44"/>
      <c r="TD70" s="44"/>
      <c r="TE70" s="44"/>
      <c r="TF70" s="44"/>
      <c r="TG70" s="44"/>
      <c r="TH70" s="44"/>
      <c r="TI70" s="44"/>
      <c r="TJ70" s="44"/>
      <c r="TK70" s="44"/>
      <c r="TL70" s="44"/>
      <c r="TM70" s="44"/>
      <c r="TN70" s="44"/>
      <c r="TO70" s="44"/>
      <c r="TP70" s="44"/>
      <c r="TQ70" s="44"/>
      <c r="TR70" s="44"/>
      <c r="TS70" s="44"/>
      <c r="TT70" s="44"/>
      <c r="TU70" s="44"/>
      <c r="TV70" s="44"/>
      <c r="TW70" s="44"/>
      <c r="TX70" s="44"/>
      <c r="TY70" s="44"/>
      <c r="TZ70" s="44"/>
      <c r="UA70" s="44"/>
      <c r="UB70" s="44"/>
      <c r="UC70" s="44"/>
      <c r="UD70" s="44"/>
      <c r="UE70" s="44"/>
      <c r="UF70" s="44"/>
      <c r="UG70" s="44"/>
      <c r="UH70" s="44"/>
      <c r="UI70" s="44"/>
      <c r="UJ70" s="44"/>
      <c r="UK70" s="44"/>
      <c r="UL70" s="44"/>
      <c r="UM70" s="44"/>
      <c r="UN70" s="44"/>
      <c r="UO70" s="44"/>
      <c r="UP70" s="44"/>
      <c r="UQ70" s="44"/>
      <c r="UR70" s="44"/>
      <c r="US70" s="44"/>
      <c r="UT70" s="44"/>
      <c r="UU70" s="44"/>
      <c r="UV70" s="44"/>
      <c r="UW70" s="44"/>
      <c r="UX70" s="44"/>
      <c r="UY70" s="44"/>
      <c r="UZ70" s="44"/>
      <c r="VA70" s="44"/>
      <c r="VB70" s="44"/>
      <c r="VC70" s="44"/>
      <c r="VD70" s="44"/>
      <c r="VE70" s="44"/>
      <c r="VF70" s="44"/>
      <c r="VG70" s="44"/>
      <c r="VH70" s="44"/>
      <c r="VI70" s="44"/>
      <c r="VJ70" s="44"/>
      <c r="VK70" s="44"/>
      <c r="VL70" s="44"/>
      <c r="VM70" s="44"/>
      <c r="VN70" s="44"/>
      <c r="VO70" s="44"/>
      <c r="VP70" s="44"/>
      <c r="VQ70" s="44"/>
      <c r="VR70" s="44"/>
      <c r="VS70" s="44"/>
      <c r="VT70" s="44"/>
      <c r="VU70" s="44"/>
      <c r="VV70" s="44"/>
      <c r="VW70" s="44"/>
      <c r="VX70" s="44"/>
      <c r="VY70" s="44"/>
      <c r="VZ70" s="44"/>
      <c r="WA70" s="44"/>
      <c r="WB70" s="44"/>
      <c r="WC70" s="44"/>
      <c r="WD70" s="44"/>
      <c r="WE70" s="44"/>
      <c r="WF70" s="44"/>
      <c r="WG70" s="44"/>
      <c r="WH70" s="44"/>
      <c r="WI70" s="44"/>
      <c r="WJ70" s="44"/>
      <c r="WK70" s="44"/>
      <c r="WL70" s="44"/>
      <c r="WM70" s="44"/>
      <c r="WN70" s="44"/>
      <c r="WO70" s="44"/>
      <c r="WP70" s="44"/>
      <c r="WQ70" s="44"/>
      <c r="WR70" s="44"/>
      <c r="WS70" s="44"/>
      <c r="WT70" s="44"/>
      <c r="WU70" s="44"/>
      <c r="WV70" s="44"/>
      <c r="WW70" s="44"/>
      <c r="WX70" s="44"/>
      <c r="WY70" s="44"/>
      <c r="WZ70" s="44"/>
      <c r="XA70" s="44"/>
      <c r="XB70" s="44"/>
      <c r="XC70" s="44"/>
      <c r="XD70" s="44"/>
      <c r="XE70" s="44"/>
      <c r="XF70" s="44"/>
      <c r="XG70" s="44"/>
      <c r="XH70" s="44"/>
      <c r="XI70" s="44"/>
      <c r="XJ70" s="44"/>
      <c r="XK70" s="44"/>
      <c r="XL70" s="44"/>
      <c r="XM70" s="44"/>
      <c r="XN70" s="44"/>
      <c r="XO70" s="44"/>
      <c r="XP70" s="44"/>
      <c r="XQ70" s="44"/>
      <c r="XR70" s="44"/>
      <c r="XS70" s="44"/>
      <c r="XT70" s="44"/>
      <c r="XU70" s="44"/>
      <c r="XV70" s="44"/>
      <c r="XW70" s="44"/>
      <c r="XX70" s="44"/>
      <c r="XY70" s="44"/>
      <c r="XZ70" s="44"/>
      <c r="YA70" s="44"/>
      <c r="YB70" s="44"/>
      <c r="YC70" s="44"/>
      <c r="YD70" s="44"/>
      <c r="YE70" s="44"/>
      <c r="YF70" s="44"/>
      <c r="YG70" s="44"/>
      <c r="YH70" s="44"/>
      <c r="YI70" s="44"/>
      <c r="YJ70" s="44"/>
      <c r="YK70" s="44"/>
      <c r="YL70" s="44"/>
      <c r="YM70" s="44"/>
      <c r="YN70" s="44"/>
      <c r="YO70" s="44"/>
      <c r="YP70" s="44"/>
      <c r="YQ70" s="44"/>
      <c r="YR70" s="44"/>
      <c r="YS70" s="44"/>
      <c r="YT70" s="44"/>
      <c r="YU70" s="44"/>
      <c r="YV70" s="44"/>
      <c r="YW70" s="44"/>
      <c r="YX70" s="44"/>
      <c r="YY70" s="44"/>
      <c r="YZ70" s="44"/>
      <c r="ZA70" s="44"/>
      <c r="ZB70" s="44"/>
      <c r="ZC70" s="44"/>
      <c r="ZD70" s="44"/>
      <c r="ZE70" s="44"/>
      <c r="ZF70" s="44"/>
      <c r="ZG70" s="44"/>
      <c r="ZH70" s="44"/>
      <c r="ZI70" s="44"/>
      <c r="ZJ70" s="44"/>
      <c r="ZK70" s="44"/>
      <c r="ZL70" s="44"/>
      <c r="ZM70" s="44"/>
      <c r="ZN70" s="44"/>
      <c r="ZO70" s="44"/>
      <c r="ZP70" s="44"/>
      <c r="ZQ70" s="44"/>
      <c r="ZR70" s="44"/>
      <c r="ZS70" s="44"/>
      <c r="ZT70" s="44"/>
      <c r="ZU70" s="44"/>
      <c r="ZV70" s="44"/>
      <c r="ZW70" s="44"/>
      <c r="ZX70" s="44"/>
      <c r="ZY70" s="44"/>
      <c r="ZZ70" s="44"/>
      <c r="AAA70" s="44"/>
      <c r="AAB70" s="44"/>
      <c r="AAC70" s="44"/>
      <c r="AAD70" s="44"/>
      <c r="AAE70" s="44"/>
      <c r="AAF70" s="44"/>
      <c r="AAG70" s="44"/>
      <c r="AAH70" s="44"/>
      <c r="AAI70" s="44"/>
      <c r="AAJ70" s="44"/>
      <c r="AAK70" s="44"/>
      <c r="AAL70" s="44"/>
      <c r="AAM70" s="44"/>
      <c r="AAN70" s="44"/>
      <c r="AAO70" s="44"/>
      <c r="AAP70" s="44"/>
      <c r="AAQ70" s="44"/>
      <c r="AAR70" s="44"/>
      <c r="AAS70" s="44"/>
      <c r="AAT70" s="44"/>
      <c r="AAU70" s="44"/>
      <c r="AAV70" s="44"/>
      <c r="AAW70" s="44"/>
      <c r="AAX70" s="44"/>
      <c r="AAY70" s="44"/>
      <c r="AAZ70" s="44"/>
      <c r="ABA70" s="44"/>
      <c r="ABB70" s="44"/>
      <c r="ABC70" s="44"/>
      <c r="ABD70" s="44"/>
      <c r="ABE70" s="44"/>
      <c r="ABF70" s="44"/>
      <c r="ABG70" s="44"/>
      <c r="ABH70" s="44"/>
      <c r="ABI70" s="44"/>
      <c r="ABJ70" s="44"/>
      <c r="ABK70" s="44"/>
      <c r="ABL70" s="44"/>
      <c r="ABM70" s="44"/>
      <c r="ABN70" s="44"/>
      <c r="ABO70" s="44"/>
      <c r="ABP70" s="44"/>
      <c r="ABQ70" s="44"/>
      <c r="ABR70" s="44"/>
      <c r="ABS70" s="44"/>
      <c r="ABT70" s="44"/>
      <c r="ABU70" s="44"/>
      <c r="ABV70" s="44"/>
      <c r="ABW70" s="44"/>
      <c r="ABX70" s="44"/>
      <c r="ABY70" s="44"/>
      <c r="ABZ70" s="44"/>
      <c r="ACA70" s="44"/>
      <c r="ACB70" s="44"/>
      <c r="ACC70" s="44"/>
      <c r="ACD70" s="44"/>
      <c r="ACE70" s="44"/>
      <c r="ACF70" s="44"/>
      <c r="ACG70" s="44"/>
      <c r="ACH70" s="44"/>
      <c r="ACI70" s="44"/>
      <c r="ACJ70" s="44"/>
      <c r="ACK70" s="44"/>
      <c r="ACL70" s="44"/>
      <c r="ACM70" s="44"/>
      <c r="ACN70" s="44"/>
      <c r="ACO70" s="44"/>
      <c r="ACP70" s="44"/>
      <c r="ACQ70" s="44"/>
      <c r="ACR70" s="44"/>
      <c r="ACS70" s="44"/>
      <c r="ACT70" s="44"/>
      <c r="ACU70" s="44"/>
      <c r="ACV70" s="44"/>
      <c r="ACW70" s="44"/>
      <c r="ACX70" s="44"/>
      <c r="ACY70" s="44"/>
      <c r="ACZ70" s="44"/>
      <c r="ADA70" s="44"/>
      <c r="ADB70" s="44"/>
      <c r="ADC70" s="44"/>
      <c r="ADD70" s="44"/>
      <c r="ADE70" s="44"/>
      <c r="ADF70" s="44"/>
      <c r="ADG70" s="44"/>
      <c r="ADH70" s="44"/>
      <c r="ADI70" s="44"/>
      <c r="ADJ70" s="44"/>
      <c r="ADK70" s="44"/>
      <c r="ADL70" s="44"/>
      <c r="ADM70" s="44"/>
      <c r="ADN70" s="44"/>
      <c r="ADO70" s="44"/>
      <c r="ADP70" s="44"/>
      <c r="ADQ70" s="44"/>
      <c r="ADR70" s="44"/>
      <c r="ADS70" s="44"/>
      <c r="ADT70" s="44"/>
      <c r="ADU70" s="44"/>
      <c r="ADV70" s="44"/>
      <c r="ADW70" s="44"/>
      <c r="ADX70" s="44"/>
      <c r="ADY70" s="44"/>
      <c r="ADZ70" s="44"/>
      <c r="AEA70" s="44"/>
      <c r="AEB70" s="44"/>
      <c r="AEC70" s="44"/>
      <c r="AED70" s="44"/>
      <c r="AEE70" s="44"/>
      <c r="AEF70" s="44"/>
      <c r="AEG70" s="44"/>
      <c r="AEH70" s="44"/>
      <c r="AEI70" s="44"/>
      <c r="AEJ70" s="44"/>
      <c r="AEK70" s="44"/>
      <c r="AEL70" s="44"/>
      <c r="AEM70" s="44"/>
      <c r="AEN70" s="44"/>
      <c r="AEO70" s="44"/>
      <c r="AEP70" s="44"/>
      <c r="AEQ70" s="44"/>
      <c r="AER70" s="44"/>
      <c r="AES70" s="44"/>
      <c r="AET70" s="44"/>
      <c r="AEU70" s="44"/>
      <c r="AEV70" s="44"/>
      <c r="AEW70" s="44"/>
      <c r="AEX70" s="44"/>
      <c r="AEY70" s="44"/>
      <c r="AEZ70" s="44"/>
      <c r="AFA70" s="44"/>
      <c r="AFB70" s="44"/>
      <c r="AFC70" s="44"/>
      <c r="AFD70" s="44"/>
      <c r="AFE70" s="44"/>
      <c r="AFF70" s="44"/>
      <c r="AFG70" s="44"/>
      <c r="AFH70" s="44"/>
      <c r="AFI70" s="44"/>
      <c r="AFJ70" s="44"/>
      <c r="AFK70" s="44"/>
      <c r="AFL70" s="44"/>
      <c r="AFM70" s="44"/>
      <c r="AFN70" s="44"/>
      <c r="AFO70" s="44"/>
      <c r="AFP70" s="44"/>
      <c r="AFQ70" s="44"/>
      <c r="AFR70" s="44"/>
      <c r="AFS70" s="44"/>
      <c r="AFT70" s="44"/>
      <c r="AFU70" s="44"/>
      <c r="AFV70" s="44"/>
      <c r="AFW70" s="44"/>
      <c r="AFX70" s="44"/>
      <c r="AFY70" s="44"/>
      <c r="AFZ70" s="44"/>
      <c r="AGA70" s="44"/>
      <c r="AGB70" s="44"/>
      <c r="AGC70" s="44"/>
      <c r="AGD70" s="44"/>
      <c r="AGE70" s="44"/>
      <c r="AGF70" s="44"/>
      <c r="AGG70" s="44"/>
      <c r="AGH70" s="44"/>
      <c r="AGI70" s="44"/>
      <c r="AGJ70" s="44"/>
      <c r="AGK70" s="44"/>
      <c r="AGL70" s="44"/>
      <c r="AGM70" s="44"/>
      <c r="AGN70" s="44"/>
      <c r="AGO70" s="44"/>
      <c r="AGP70" s="44"/>
      <c r="AGQ70" s="44"/>
      <c r="AGR70" s="44"/>
      <c r="AGS70" s="44"/>
      <c r="AGT70" s="44"/>
      <c r="AGU70" s="44"/>
      <c r="AGV70" s="44"/>
      <c r="AGW70" s="44"/>
      <c r="AGX70" s="44"/>
      <c r="AGY70" s="44"/>
      <c r="AGZ70" s="44"/>
      <c r="AHA70" s="44"/>
      <c r="AHB70" s="44"/>
      <c r="AHC70" s="44"/>
      <c r="AHD70" s="44"/>
      <c r="AHE70" s="44"/>
      <c r="AHF70" s="44"/>
      <c r="AHG70" s="44"/>
      <c r="AHH70" s="44"/>
      <c r="AHI70" s="44"/>
      <c r="AHJ70" s="44"/>
      <c r="AHK70" s="44"/>
      <c r="AHL70" s="44"/>
      <c r="AHM70" s="44"/>
      <c r="AHN70" s="44"/>
      <c r="AHO70" s="44"/>
      <c r="AHP70" s="44"/>
      <c r="AHQ70" s="44"/>
      <c r="AHR70" s="44"/>
      <c r="AHS70" s="44"/>
      <c r="AHT70" s="44"/>
      <c r="AHU70" s="44"/>
      <c r="AHV70" s="44"/>
      <c r="AHW70" s="44"/>
      <c r="AHX70" s="44"/>
      <c r="AHY70" s="44"/>
      <c r="AHZ70" s="44"/>
      <c r="AIA70" s="44"/>
      <c r="AIB70" s="44"/>
      <c r="AIC70" s="44"/>
      <c r="AID70" s="44"/>
      <c r="AIE70" s="44"/>
      <c r="AIF70" s="44"/>
      <c r="AIG70" s="44"/>
      <c r="AIH70" s="44"/>
      <c r="AII70" s="44"/>
      <c r="AIJ70" s="44"/>
      <c r="AIK70" s="44"/>
      <c r="AIL70" s="44"/>
      <c r="AIM70" s="44"/>
      <c r="AIN70" s="44"/>
      <c r="AIO70" s="44"/>
      <c r="AIP70" s="44"/>
      <c r="AIQ70" s="44"/>
      <c r="AIR70" s="44"/>
      <c r="AIS70" s="44"/>
      <c r="AIT70" s="44"/>
      <c r="AIU70" s="44"/>
      <c r="AIV70" s="44"/>
      <c r="AIW70" s="44"/>
      <c r="AIX70" s="44"/>
      <c r="AIY70" s="44"/>
      <c r="AIZ70" s="44"/>
      <c r="AJA70" s="44"/>
      <c r="AJB70" s="44"/>
      <c r="AJC70" s="44"/>
      <c r="AJD70" s="44"/>
      <c r="AJE70" s="44"/>
      <c r="AJF70" s="44"/>
      <c r="AJG70" s="44"/>
      <c r="AJH70" s="44"/>
      <c r="AJI70" s="44"/>
      <c r="AJJ70" s="44"/>
      <c r="AJK70" s="44"/>
      <c r="AJL70" s="44"/>
      <c r="AJM70" s="44"/>
      <c r="AJN70" s="44"/>
      <c r="AJO70" s="44"/>
      <c r="AJP70" s="44"/>
      <c r="AJQ70" s="44"/>
      <c r="AJR70" s="44"/>
      <c r="AJS70" s="44"/>
      <c r="AJT70" s="44"/>
      <c r="AJU70" s="44"/>
      <c r="AJV70" s="44"/>
      <c r="AJW70" s="44"/>
      <c r="AJX70" s="44"/>
      <c r="AJY70" s="44"/>
      <c r="AJZ70" s="44"/>
      <c r="AKA70" s="44"/>
      <c r="AKB70" s="44"/>
      <c r="AKC70" s="44"/>
      <c r="AKD70" s="44"/>
      <c r="AKE70" s="44"/>
      <c r="AKF70" s="44"/>
      <c r="AKG70" s="44"/>
      <c r="AKH70" s="44"/>
      <c r="AKI70" s="44"/>
      <c r="AKJ70" s="44"/>
      <c r="AKK70" s="44"/>
      <c r="AKL70" s="44"/>
      <c r="AKM70" s="44"/>
      <c r="AKN70" s="44"/>
      <c r="AKO70" s="44"/>
      <c r="AKP70" s="44"/>
      <c r="AKQ70" s="44"/>
      <c r="AKR70" s="44"/>
      <c r="AKS70" s="44"/>
      <c r="AKT70" s="44"/>
      <c r="AKU70" s="44"/>
      <c r="AKV70" s="44"/>
      <c r="AKW70" s="44"/>
      <c r="AKX70" s="44"/>
      <c r="AKY70" s="44"/>
      <c r="AKZ70" s="44"/>
      <c r="ALA70" s="44"/>
      <c r="ALB70" s="44"/>
      <c r="ALC70" s="44"/>
      <c r="ALD70" s="44"/>
      <c r="ALE70" s="44"/>
      <c r="ALF70" s="44"/>
      <c r="ALG70" s="44"/>
      <c r="ALH70" s="44"/>
      <c r="ALI70" s="44"/>
      <c r="ALJ70" s="44"/>
      <c r="ALK70" s="44"/>
      <c r="ALL70" s="44"/>
      <c r="ALM70" s="44"/>
      <c r="ALN70" s="44"/>
      <c r="ALO70" s="44"/>
      <c r="ALP70" s="44"/>
      <c r="ALQ70" s="44"/>
      <c r="ALR70" s="44"/>
      <c r="ALS70" s="44"/>
      <c r="ALT70" s="44"/>
      <c r="ALU70" s="44"/>
      <c r="ALV70" s="44"/>
      <c r="ALW70" s="44"/>
      <c r="ALX70" s="44"/>
      <c r="ALY70" s="44"/>
      <c r="ALZ70" s="44"/>
      <c r="AMA70" s="44"/>
      <c r="AMB70" s="44"/>
      <c r="AMC70" s="44"/>
      <c r="AMD70" s="44"/>
      <c r="AME70" s="44"/>
      <c r="AMF70" s="44"/>
      <c r="AMG70" s="44"/>
      <c r="AMH70" s="44"/>
      <c r="AMI70" s="44"/>
      <c r="AMJ70" s="44"/>
      <c r="AMK70" s="44"/>
      <c r="AML70" s="44"/>
      <c r="AMM70" s="44"/>
      <c r="AMN70" s="44"/>
      <c r="AMO70" s="44"/>
      <c r="AMP70" s="44"/>
      <c r="AMQ70" s="44"/>
      <c r="AMR70" s="44"/>
      <c r="AMS70" s="44"/>
      <c r="AMT70" s="44"/>
      <c r="AMU70" s="44"/>
      <c r="AMV70" s="44"/>
      <c r="AMW70" s="44"/>
      <c r="AMX70" s="44"/>
      <c r="AMY70" s="44"/>
      <c r="AMZ70" s="44"/>
      <c r="ANA70" s="44"/>
      <c r="ANB70" s="44"/>
      <c r="ANC70" s="44"/>
      <c r="AND70" s="44"/>
      <c r="ANE70" s="44"/>
      <c r="ANF70" s="44"/>
      <c r="ANG70" s="44"/>
      <c r="ANH70" s="44"/>
      <c r="ANI70" s="44"/>
      <c r="ANJ70" s="44"/>
      <c r="ANK70" s="44"/>
      <c r="ANL70" s="44"/>
      <c r="ANM70" s="44"/>
      <c r="ANN70" s="44"/>
      <c r="ANO70" s="44"/>
      <c r="ANP70" s="44"/>
      <c r="ANQ70" s="44"/>
      <c r="ANR70" s="44"/>
      <c r="ANS70" s="44"/>
      <c r="ANT70" s="44"/>
      <c r="ANU70" s="44"/>
      <c r="ANV70" s="44"/>
      <c r="ANW70" s="44"/>
      <c r="ANX70" s="44"/>
      <c r="ANY70" s="44"/>
      <c r="ANZ70" s="44"/>
      <c r="AOA70" s="44"/>
      <c r="AOB70" s="44"/>
      <c r="AOC70" s="44"/>
      <c r="AOD70" s="44"/>
      <c r="AOE70" s="44"/>
      <c r="AOF70" s="44"/>
      <c r="AOG70" s="44"/>
      <c r="AOH70" s="44"/>
      <c r="AOI70" s="44"/>
      <c r="AOJ70" s="44"/>
      <c r="AOK70" s="44"/>
      <c r="AOL70" s="44"/>
      <c r="AOM70" s="44"/>
      <c r="AON70" s="44"/>
      <c r="AOO70" s="44"/>
      <c r="AOP70" s="44"/>
      <c r="AOQ70" s="44"/>
      <c r="AOR70" s="44"/>
      <c r="AOS70" s="44"/>
      <c r="AOT70" s="44"/>
      <c r="AOU70" s="44"/>
      <c r="AOV70" s="44"/>
      <c r="AOW70" s="44"/>
      <c r="AOX70" s="44"/>
      <c r="AOY70" s="44"/>
      <c r="AOZ70" s="44"/>
      <c r="APA70" s="44"/>
      <c r="APB70" s="44"/>
      <c r="APC70" s="44"/>
      <c r="APD70" s="44"/>
      <c r="APE70" s="44"/>
      <c r="APF70" s="44"/>
      <c r="APG70" s="44"/>
      <c r="APH70" s="44"/>
      <c r="API70" s="44"/>
      <c r="APJ70" s="44"/>
      <c r="APK70" s="44"/>
      <c r="APL70" s="44"/>
      <c r="APM70" s="44"/>
      <c r="APN70" s="44"/>
      <c r="APO70" s="44"/>
      <c r="APP70" s="44"/>
      <c r="APQ70" s="44"/>
      <c r="APR70" s="44"/>
      <c r="APS70" s="44"/>
      <c r="APT70" s="44"/>
      <c r="APU70" s="44"/>
      <c r="APV70" s="44"/>
      <c r="APW70" s="44"/>
      <c r="APX70" s="44"/>
      <c r="APY70" s="44"/>
      <c r="APZ70" s="44"/>
      <c r="AQA70" s="44"/>
      <c r="AQB70" s="44"/>
      <c r="AQC70" s="44"/>
      <c r="AQD70" s="44"/>
      <c r="AQE70" s="44"/>
      <c r="AQF70" s="44"/>
      <c r="AQG70" s="44"/>
      <c r="AQH70" s="44"/>
      <c r="AQI70" s="44"/>
      <c r="AQJ70" s="44"/>
      <c r="AQK70" s="44"/>
      <c r="AQL70" s="44"/>
      <c r="AQM70" s="44"/>
      <c r="AQN70" s="44"/>
      <c r="AQO70" s="44"/>
      <c r="AQP70" s="44"/>
      <c r="AQQ70" s="44"/>
      <c r="AQR70" s="44"/>
      <c r="AQS70" s="44"/>
      <c r="AQT70" s="44"/>
      <c r="AQU70" s="44"/>
      <c r="AQV70" s="44"/>
      <c r="AQW70" s="44"/>
      <c r="AQX70" s="44"/>
      <c r="AQY70" s="44"/>
      <c r="AQZ70" s="44"/>
      <c r="ARA70" s="44"/>
      <c r="ARB70" s="44"/>
      <c r="ARC70" s="44"/>
      <c r="ARD70" s="44"/>
      <c r="ARE70" s="44"/>
      <c r="ARF70" s="44"/>
      <c r="ARG70" s="44"/>
      <c r="ARH70" s="44"/>
      <c r="ARI70" s="44"/>
      <c r="ARJ70" s="44"/>
      <c r="ARK70" s="44"/>
      <c r="ARL70" s="44"/>
      <c r="ARM70" s="44"/>
      <c r="ARN70" s="44"/>
      <c r="ARO70" s="44"/>
      <c r="ARP70" s="44"/>
      <c r="ARQ70" s="44"/>
      <c r="ARR70" s="44"/>
      <c r="ARS70" s="44"/>
      <c r="ART70" s="44"/>
      <c r="ARU70" s="44"/>
      <c r="ARV70" s="44"/>
      <c r="ARW70" s="44"/>
      <c r="ARX70" s="44"/>
      <c r="ARY70" s="44"/>
      <c r="ARZ70" s="44"/>
      <c r="ASA70" s="44"/>
      <c r="ASB70" s="44"/>
      <c r="ASC70" s="44"/>
      <c r="ASD70" s="44"/>
      <c r="ASE70" s="44"/>
      <c r="ASF70" s="44"/>
      <c r="ASG70" s="44"/>
      <c r="ASH70" s="44"/>
      <c r="ASI70" s="44"/>
      <c r="ASJ70" s="44"/>
      <c r="ASK70" s="44"/>
      <c r="ASL70" s="44"/>
      <c r="ASM70" s="44"/>
      <c r="ASN70" s="44"/>
      <c r="ASO70" s="44"/>
      <c r="ASP70" s="44"/>
      <c r="ASQ70" s="44"/>
      <c r="ASR70" s="44"/>
      <c r="ASS70" s="44"/>
      <c r="AST70" s="44"/>
      <c r="ASU70" s="44"/>
      <c r="ASV70" s="44"/>
      <c r="ASW70" s="44"/>
      <c r="ASX70" s="44"/>
      <c r="ASY70" s="44"/>
      <c r="ASZ70" s="44"/>
      <c r="ATA70" s="44"/>
      <c r="ATB70" s="44"/>
      <c r="ATC70" s="44"/>
      <c r="ATD70" s="44"/>
      <c r="ATE70" s="44"/>
      <c r="ATF70" s="44"/>
      <c r="ATG70" s="44"/>
      <c r="ATH70" s="44"/>
      <c r="ATI70" s="44"/>
      <c r="ATJ70" s="44"/>
      <c r="ATK70" s="44"/>
      <c r="ATL70" s="44"/>
      <c r="ATM70" s="44"/>
      <c r="ATN70" s="44"/>
      <c r="ATO70" s="44"/>
      <c r="ATP70" s="44"/>
      <c r="ATQ70" s="44"/>
      <c r="ATR70" s="44"/>
      <c r="ATS70" s="44"/>
      <c r="ATT70" s="44"/>
      <c r="ATU70" s="44"/>
      <c r="ATV70" s="44"/>
      <c r="ATW70" s="44"/>
      <c r="ATX70" s="44"/>
      <c r="ATY70" s="44"/>
      <c r="ATZ70" s="44"/>
      <c r="AUA70" s="44"/>
      <c r="AUB70" s="44"/>
      <c r="AUC70" s="44"/>
      <c r="AUD70" s="44"/>
      <c r="AUE70" s="44"/>
      <c r="AUF70" s="44"/>
      <c r="AUG70" s="44"/>
      <c r="AUH70" s="44"/>
      <c r="AUI70" s="44"/>
      <c r="AUJ70" s="44"/>
      <c r="AUK70" s="44"/>
      <c r="AUL70" s="44"/>
      <c r="AUM70" s="44"/>
      <c r="AUN70" s="44"/>
      <c r="AUO70" s="44"/>
      <c r="AUP70" s="44"/>
      <c r="AUQ70" s="44"/>
      <c r="AUR70" s="44"/>
      <c r="AUS70" s="44"/>
      <c r="AUT70" s="44"/>
      <c r="AUU70" s="44"/>
      <c r="AUV70" s="44"/>
      <c r="AUW70" s="44"/>
      <c r="AUX70" s="44"/>
      <c r="AUY70" s="44"/>
      <c r="AUZ70" s="44"/>
      <c r="AVA70" s="44"/>
      <c r="AVB70" s="44"/>
      <c r="AVC70" s="44"/>
      <c r="AVD70" s="44"/>
      <c r="AVE70" s="44"/>
      <c r="AVF70" s="44"/>
      <c r="AVG70" s="44"/>
      <c r="AVH70" s="44"/>
      <c r="AVI70" s="44"/>
      <c r="AVJ70" s="44"/>
      <c r="AVK70" s="44"/>
      <c r="AVL70" s="44"/>
      <c r="AVM70" s="44"/>
      <c r="AVN70" s="44"/>
      <c r="AVO70" s="44"/>
      <c r="AVP70" s="44"/>
      <c r="AVQ70" s="44"/>
      <c r="AVR70" s="44"/>
      <c r="AVS70" s="44"/>
      <c r="AVT70" s="44"/>
      <c r="AVU70" s="44"/>
      <c r="AVV70" s="44"/>
      <c r="AVW70" s="44"/>
      <c r="AVX70" s="44"/>
      <c r="AVY70" s="44"/>
      <c r="AVZ70" s="44"/>
      <c r="AWA70" s="44"/>
      <c r="AWB70" s="44"/>
      <c r="AWC70" s="44"/>
      <c r="AWD70" s="44"/>
      <c r="AWE70" s="44"/>
      <c r="AWF70" s="44"/>
      <c r="AWG70" s="44"/>
      <c r="AWH70" s="44"/>
      <c r="AWI70" s="44"/>
      <c r="AWJ70" s="44"/>
      <c r="AWK70" s="44"/>
      <c r="AWL70" s="44"/>
      <c r="AWM70" s="44"/>
      <c r="AWN70" s="44"/>
      <c r="AWO70" s="44"/>
      <c r="AWP70" s="44"/>
      <c r="AWQ70" s="44"/>
      <c r="AWR70" s="44"/>
      <c r="AWS70" s="44"/>
      <c r="AWT70" s="44"/>
      <c r="AWU70" s="44"/>
      <c r="AWV70" s="44"/>
      <c r="AWW70" s="44"/>
      <c r="AWX70" s="44"/>
      <c r="AWY70" s="44"/>
      <c r="AWZ70" s="44"/>
      <c r="AXA70" s="44"/>
      <c r="AXB70" s="44"/>
      <c r="AXC70" s="44"/>
      <c r="AXD70" s="44"/>
      <c r="AXE70" s="44"/>
      <c r="AXF70" s="44"/>
      <c r="AXG70" s="44"/>
      <c r="AXH70" s="44"/>
      <c r="AXI70" s="44"/>
      <c r="AXJ70" s="44"/>
      <c r="AXK70" s="44"/>
      <c r="AXL70" s="44"/>
      <c r="AXM70" s="44"/>
      <c r="AXN70" s="44"/>
      <c r="AXO70" s="44"/>
      <c r="AXP70" s="44"/>
      <c r="AXQ70" s="44"/>
      <c r="AXR70" s="44"/>
      <c r="AXS70" s="44"/>
      <c r="AXT70" s="44"/>
      <c r="AXU70" s="44"/>
      <c r="AXV70" s="44"/>
      <c r="AXW70" s="44"/>
      <c r="AXX70" s="44"/>
      <c r="AXY70" s="44"/>
      <c r="AXZ70" s="44"/>
      <c r="AYA70" s="44"/>
      <c r="AYB70" s="44"/>
      <c r="AYC70" s="44"/>
      <c r="AYD70" s="44"/>
      <c r="AYE70" s="44"/>
      <c r="AYF70" s="44"/>
      <c r="AYG70" s="44"/>
      <c r="AYH70" s="44"/>
      <c r="AYI70" s="44"/>
      <c r="AYJ70" s="44"/>
      <c r="AYK70" s="44"/>
      <c r="AYL70" s="44"/>
      <c r="AYM70" s="44"/>
      <c r="AYN70" s="44"/>
      <c r="AYO70" s="44"/>
      <c r="AYP70" s="44"/>
      <c r="AYQ70" s="44"/>
      <c r="AYR70" s="44"/>
      <c r="AYS70" s="44"/>
      <c r="AYT70" s="44"/>
      <c r="AYU70" s="44"/>
      <c r="AYV70" s="44"/>
      <c r="AYW70" s="44"/>
      <c r="AYX70" s="44"/>
      <c r="AYY70" s="44"/>
      <c r="AYZ70" s="44"/>
      <c r="AZA70" s="44"/>
      <c r="AZB70" s="44"/>
      <c r="AZC70" s="44"/>
      <c r="AZD70" s="44"/>
      <c r="AZE70" s="44"/>
      <c r="AZF70" s="44"/>
      <c r="AZG70" s="44"/>
      <c r="AZH70" s="44"/>
      <c r="AZI70" s="44"/>
      <c r="AZJ70" s="44"/>
      <c r="AZK70" s="44"/>
      <c r="AZL70" s="44"/>
      <c r="AZM70" s="44"/>
      <c r="AZN70" s="44"/>
      <c r="AZO70" s="44"/>
      <c r="AZP70" s="44"/>
      <c r="AZQ70" s="44"/>
      <c r="AZR70" s="44"/>
      <c r="AZS70" s="44"/>
      <c r="AZT70" s="44"/>
      <c r="AZU70" s="44"/>
      <c r="AZV70" s="44"/>
      <c r="AZW70" s="44"/>
      <c r="AZX70" s="44"/>
      <c r="AZY70" s="44"/>
      <c r="AZZ70" s="44"/>
      <c r="BAA70" s="44"/>
      <c r="BAB70" s="44"/>
      <c r="BAC70" s="44"/>
      <c r="BAD70" s="44"/>
      <c r="BAE70" s="44"/>
      <c r="BAF70" s="44"/>
      <c r="BAG70" s="44"/>
      <c r="BAH70" s="44"/>
      <c r="BAI70" s="44"/>
      <c r="BAJ70" s="44"/>
      <c r="BAK70" s="44"/>
      <c r="BAL70" s="44"/>
      <c r="BAM70" s="44"/>
      <c r="BAN70" s="44"/>
      <c r="BAO70" s="44"/>
      <c r="BAP70" s="44"/>
      <c r="BAQ70" s="44"/>
      <c r="BAR70" s="44"/>
      <c r="BAS70" s="44"/>
      <c r="BAT70" s="44"/>
      <c r="BAU70" s="44"/>
      <c r="BAV70" s="44"/>
      <c r="BAW70" s="44"/>
      <c r="BAX70" s="44"/>
      <c r="BAY70" s="44"/>
      <c r="BAZ70" s="44"/>
      <c r="BBA70" s="44"/>
      <c r="BBB70" s="44"/>
      <c r="BBC70" s="44"/>
      <c r="BBD70" s="44"/>
      <c r="BBE70" s="44"/>
      <c r="BBF70" s="44"/>
      <c r="BBG70" s="44"/>
      <c r="BBH70" s="44"/>
      <c r="BBI70" s="44"/>
      <c r="BBJ70" s="44"/>
      <c r="BBK70" s="44"/>
      <c r="BBL70" s="44"/>
      <c r="BBM70" s="44"/>
      <c r="BBN70" s="44"/>
      <c r="BBO70" s="44"/>
      <c r="BBP70" s="44"/>
      <c r="BBQ70" s="44"/>
      <c r="BBR70" s="44"/>
      <c r="BBS70" s="44"/>
      <c r="BBT70" s="44"/>
      <c r="BBU70" s="44"/>
      <c r="BBV70" s="44"/>
      <c r="BBW70" s="44"/>
      <c r="BBX70" s="44"/>
      <c r="BBY70" s="44"/>
      <c r="BBZ70" s="44"/>
      <c r="BCA70" s="44"/>
      <c r="BCB70" s="44"/>
      <c r="BCC70" s="44"/>
      <c r="BCD70" s="44"/>
      <c r="BCE70" s="44"/>
      <c r="BCF70" s="44"/>
      <c r="BCG70" s="44"/>
      <c r="BCH70" s="44"/>
      <c r="BCI70" s="44"/>
      <c r="BCJ70" s="44"/>
      <c r="BCK70" s="44"/>
      <c r="BCL70" s="44"/>
      <c r="BCM70" s="44"/>
      <c r="BCN70" s="44"/>
      <c r="BCO70" s="44"/>
      <c r="BCP70" s="44"/>
      <c r="BCQ70" s="44"/>
      <c r="BCR70" s="44"/>
      <c r="BCS70" s="44"/>
      <c r="BCT70" s="44"/>
      <c r="BCU70" s="44"/>
      <c r="BCV70" s="44"/>
      <c r="BCW70" s="44"/>
      <c r="BCX70" s="44"/>
      <c r="BCY70" s="44"/>
      <c r="BCZ70" s="44"/>
      <c r="BDA70" s="44"/>
      <c r="BDB70" s="44"/>
      <c r="BDC70" s="44"/>
      <c r="BDD70" s="44"/>
      <c r="BDE70" s="44"/>
      <c r="BDF70" s="44"/>
      <c r="BDG70" s="44"/>
      <c r="BDH70" s="44"/>
      <c r="BDI70" s="44"/>
      <c r="BDJ70" s="44"/>
      <c r="BDK70" s="44"/>
      <c r="BDL70" s="44"/>
      <c r="BDM70" s="44"/>
      <c r="BDN70" s="44"/>
      <c r="BDO70" s="44"/>
      <c r="BDP70" s="44"/>
      <c r="BDQ70" s="44"/>
      <c r="BDR70" s="44"/>
      <c r="BDS70" s="44"/>
      <c r="BDT70" s="44"/>
      <c r="BDU70" s="44"/>
      <c r="BDV70" s="44"/>
      <c r="BDW70" s="44"/>
      <c r="BDX70" s="44"/>
      <c r="BDY70" s="44"/>
      <c r="BDZ70" s="44"/>
      <c r="BEA70" s="44"/>
      <c r="BEB70" s="44"/>
      <c r="BEC70" s="44"/>
      <c r="BED70" s="44"/>
      <c r="BEE70" s="44"/>
      <c r="BEF70" s="44"/>
      <c r="BEG70" s="44"/>
      <c r="BEH70" s="44"/>
      <c r="BEI70" s="44"/>
      <c r="BEJ70" s="44"/>
      <c r="BEK70" s="44"/>
      <c r="BEL70" s="44"/>
      <c r="BEM70" s="44"/>
      <c r="BEN70" s="44"/>
      <c r="BEO70" s="44"/>
      <c r="BEP70" s="44"/>
      <c r="BEQ70" s="44"/>
      <c r="BER70" s="44"/>
      <c r="BES70" s="44"/>
      <c r="BET70" s="44"/>
      <c r="BEU70" s="44"/>
      <c r="BEV70" s="44"/>
      <c r="BEW70" s="44"/>
      <c r="BEX70" s="44"/>
      <c r="BEY70" s="44"/>
      <c r="BEZ70" s="44"/>
      <c r="BFA70" s="44"/>
      <c r="BFB70" s="44"/>
      <c r="BFC70" s="44"/>
      <c r="BFD70" s="44"/>
      <c r="BFE70" s="44"/>
      <c r="BFF70" s="44"/>
      <c r="BFG70" s="44"/>
      <c r="BFH70" s="44"/>
      <c r="BFI70" s="44"/>
      <c r="BFJ70" s="44"/>
      <c r="BFK70" s="44"/>
      <c r="BFL70" s="44"/>
      <c r="BFM70" s="44"/>
      <c r="BFN70" s="44"/>
      <c r="BFO70" s="44"/>
      <c r="BFP70" s="44"/>
      <c r="BFQ70" s="44"/>
      <c r="BFR70" s="44"/>
      <c r="BFS70" s="44"/>
      <c r="BFT70" s="44"/>
      <c r="BFU70" s="44"/>
      <c r="BFV70" s="44"/>
      <c r="BFW70" s="44"/>
      <c r="BFX70" s="44"/>
      <c r="BFY70" s="44"/>
      <c r="BFZ70" s="44"/>
      <c r="BGA70" s="44"/>
      <c r="BGB70" s="44"/>
      <c r="BGC70" s="44"/>
      <c r="BGD70" s="44"/>
      <c r="BGE70" s="44"/>
      <c r="BGF70" s="44"/>
      <c r="BGG70" s="44"/>
      <c r="BGH70" s="44"/>
      <c r="BGI70" s="44"/>
      <c r="BGJ70" s="44"/>
      <c r="BGK70" s="44"/>
      <c r="BGL70" s="44"/>
      <c r="BGM70" s="44"/>
      <c r="BGN70" s="44"/>
      <c r="BGO70" s="44"/>
      <c r="BGP70" s="44"/>
      <c r="BGQ70" s="44"/>
      <c r="BGR70" s="44"/>
      <c r="BGS70" s="44"/>
      <c r="BGT70" s="44"/>
      <c r="BGU70" s="44"/>
      <c r="BGV70" s="44"/>
      <c r="BGW70" s="44"/>
      <c r="BGX70" s="44"/>
      <c r="BGY70" s="44"/>
      <c r="BGZ70" s="44"/>
      <c r="BHA70" s="44"/>
      <c r="BHB70" s="44"/>
      <c r="BHC70" s="44"/>
      <c r="BHD70" s="44"/>
      <c r="BHE70" s="44"/>
      <c r="BHF70" s="44"/>
      <c r="BHG70" s="44"/>
      <c r="BHH70" s="44"/>
      <c r="BHI70" s="44"/>
      <c r="BHJ70" s="44"/>
      <c r="BHK70" s="44"/>
      <c r="BHL70" s="44"/>
      <c r="BHM70" s="44"/>
      <c r="BHN70" s="44"/>
      <c r="BHO70" s="44"/>
      <c r="BHP70" s="44"/>
      <c r="BHQ70" s="44"/>
      <c r="BHR70" s="44"/>
      <c r="BHS70" s="44"/>
      <c r="BHT70" s="44"/>
      <c r="BHU70" s="44"/>
      <c r="BHV70" s="44"/>
      <c r="BHW70" s="44"/>
      <c r="BHX70" s="44"/>
      <c r="BHY70" s="44"/>
      <c r="BHZ70" s="44"/>
      <c r="BIA70" s="44"/>
      <c r="BIB70" s="44"/>
      <c r="BIC70" s="44"/>
      <c r="BID70" s="44"/>
      <c r="BIE70" s="44"/>
      <c r="BIF70" s="44"/>
      <c r="BIG70" s="44"/>
      <c r="BIH70" s="44"/>
      <c r="BII70" s="44"/>
      <c r="BIJ70" s="44"/>
      <c r="BIK70" s="44"/>
      <c r="BIL70" s="44"/>
      <c r="BIM70" s="44"/>
      <c r="BIN70" s="44"/>
      <c r="BIO70" s="44"/>
      <c r="BIP70" s="44"/>
      <c r="BIQ70" s="44"/>
      <c r="BIR70" s="44"/>
      <c r="BIS70" s="44"/>
      <c r="BIT70" s="44"/>
      <c r="BIU70" s="44"/>
      <c r="BIV70" s="44"/>
      <c r="BIW70" s="44"/>
      <c r="BIX70" s="44"/>
      <c r="BIY70" s="44"/>
      <c r="BIZ70" s="44"/>
      <c r="BJA70" s="44"/>
      <c r="BJB70" s="44"/>
      <c r="BJC70" s="44"/>
      <c r="BJD70" s="44"/>
      <c r="BJE70" s="44"/>
      <c r="BJF70" s="44"/>
      <c r="BJG70" s="44"/>
      <c r="BJH70" s="44"/>
      <c r="BJI70" s="44"/>
      <c r="BJJ70" s="44"/>
      <c r="BJK70" s="44"/>
      <c r="BJL70" s="44"/>
      <c r="BJM70" s="44"/>
      <c r="BJN70" s="44"/>
      <c r="BJO70" s="44"/>
      <c r="BJP70" s="44"/>
      <c r="BJQ70" s="44"/>
      <c r="BJR70" s="44"/>
      <c r="BJS70" s="44"/>
      <c r="BJT70" s="44"/>
      <c r="BJU70" s="44"/>
      <c r="BJV70" s="44"/>
      <c r="BJW70" s="44"/>
      <c r="BJX70" s="44"/>
      <c r="BJY70" s="44"/>
      <c r="BJZ70" s="44"/>
      <c r="BKA70" s="44"/>
      <c r="BKB70" s="44"/>
      <c r="BKC70" s="44"/>
      <c r="BKD70" s="44"/>
      <c r="BKE70" s="44"/>
      <c r="BKF70" s="44"/>
      <c r="BKG70" s="44"/>
      <c r="BKH70" s="44"/>
      <c r="BKI70" s="44"/>
      <c r="BKJ70" s="44"/>
      <c r="BKK70" s="44"/>
      <c r="BKL70" s="44"/>
      <c r="BKM70" s="44"/>
      <c r="BKN70" s="44"/>
      <c r="BKO70" s="44"/>
      <c r="BKP70" s="44"/>
      <c r="BKQ70" s="44"/>
      <c r="BKR70" s="44"/>
      <c r="BKS70" s="44"/>
      <c r="BKT70" s="44"/>
      <c r="BKU70" s="44"/>
      <c r="BKV70" s="44"/>
      <c r="BKW70" s="44"/>
      <c r="BKX70" s="44"/>
      <c r="BKY70" s="44"/>
      <c r="BKZ70" s="44"/>
      <c r="BLA70" s="44"/>
      <c r="BLB70" s="44"/>
      <c r="BLC70" s="44"/>
      <c r="BLD70" s="44"/>
      <c r="BLE70" s="44"/>
      <c r="BLF70" s="44"/>
      <c r="BLG70" s="44"/>
      <c r="BLH70" s="44"/>
      <c r="BLI70" s="44"/>
      <c r="BLJ70" s="44"/>
      <c r="BLK70" s="44"/>
      <c r="BLL70" s="44"/>
      <c r="BLM70" s="44"/>
      <c r="BLN70" s="44"/>
      <c r="BLO70" s="44"/>
      <c r="BLP70" s="44"/>
      <c r="BLQ70" s="44"/>
      <c r="BLR70" s="44"/>
      <c r="BLS70" s="44"/>
      <c r="BLT70" s="44"/>
      <c r="BLU70" s="44"/>
      <c r="BLV70" s="44"/>
      <c r="BLW70" s="44"/>
      <c r="BLX70" s="44"/>
      <c r="BLY70" s="44"/>
      <c r="BLZ70" s="44"/>
      <c r="BMA70" s="44"/>
      <c r="BMB70" s="44"/>
      <c r="BMC70" s="44"/>
      <c r="BMD70" s="44"/>
      <c r="BME70" s="44"/>
      <c r="BMF70" s="44"/>
      <c r="BMG70" s="44"/>
      <c r="BMH70" s="44"/>
      <c r="BMI70" s="44"/>
      <c r="BMJ70" s="44"/>
      <c r="BMK70" s="44"/>
      <c r="BML70" s="44"/>
      <c r="BMM70" s="44"/>
      <c r="BMN70" s="44"/>
      <c r="BMO70" s="44"/>
      <c r="BMP70" s="44"/>
      <c r="BMQ70" s="44"/>
      <c r="BMR70" s="44"/>
      <c r="BMS70" s="44"/>
      <c r="BMT70" s="44"/>
      <c r="BMU70" s="44"/>
      <c r="BMV70" s="44"/>
      <c r="BMW70" s="44"/>
      <c r="BMX70" s="44"/>
      <c r="BMY70" s="44"/>
      <c r="BMZ70" s="44"/>
      <c r="BNA70" s="44"/>
      <c r="BNB70" s="44"/>
      <c r="BNC70" s="44"/>
      <c r="BND70" s="44"/>
      <c r="BNE70" s="44"/>
      <c r="BNF70" s="44"/>
      <c r="BNG70" s="44"/>
      <c r="BNH70" s="44"/>
      <c r="BNI70" s="44"/>
      <c r="BNJ70" s="44"/>
      <c r="BNK70" s="44"/>
      <c r="BNL70" s="44"/>
      <c r="BNM70" s="44"/>
      <c r="BNN70" s="44"/>
      <c r="BNO70" s="44"/>
      <c r="BNP70" s="44"/>
      <c r="BNQ70" s="44"/>
      <c r="BNR70" s="44"/>
      <c r="BNS70" s="44"/>
      <c r="BNT70" s="44"/>
      <c r="BNU70" s="44"/>
      <c r="BNV70" s="44"/>
      <c r="BNW70" s="44"/>
      <c r="BNX70" s="44"/>
      <c r="BNY70" s="44"/>
      <c r="BNZ70" s="44"/>
      <c r="BOA70" s="44"/>
      <c r="BOB70" s="44"/>
      <c r="BOC70" s="44"/>
      <c r="BOD70" s="44"/>
      <c r="BOE70" s="44"/>
      <c r="BOF70" s="44"/>
      <c r="BOG70" s="44"/>
      <c r="BOH70" s="44"/>
      <c r="BOI70" s="44"/>
      <c r="BOJ70" s="44"/>
      <c r="BOK70" s="44"/>
      <c r="BOL70" s="44"/>
      <c r="BOM70" s="44"/>
      <c r="BON70" s="44"/>
      <c r="BOO70" s="44"/>
      <c r="BOP70" s="44"/>
      <c r="BOQ70" s="44"/>
      <c r="BOR70" s="44"/>
      <c r="BOS70" s="44"/>
      <c r="BOT70" s="44"/>
      <c r="BOU70" s="44"/>
      <c r="BOV70" s="44"/>
      <c r="BOW70" s="44"/>
      <c r="BOX70" s="44"/>
      <c r="BOY70" s="44"/>
      <c r="BOZ70" s="44"/>
      <c r="BPA70" s="44"/>
      <c r="BPB70" s="44"/>
      <c r="BPC70" s="44"/>
      <c r="BPD70" s="44"/>
      <c r="BPE70" s="44"/>
      <c r="BPF70" s="44"/>
      <c r="BPG70" s="44"/>
      <c r="BPH70" s="44"/>
      <c r="BPI70" s="44"/>
      <c r="BPJ70" s="44"/>
      <c r="BPK70" s="44"/>
      <c r="BPL70" s="44"/>
      <c r="BPM70" s="44"/>
      <c r="BPN70" s="44"/>
      <c r="BPO70" s="44"/>
      <c r="BPP70" s="44"/>
      <c r="BPQ70" s="44"/>
      <c r="BPR70" s="44"/>
      <c r="BPS70" s="44"/>
      <c r="BPT70" s="44"/>
      <c r="BPU70" s="44"/>
      <c r="BPV70" s="44"/>
      <c r="BPW70" s="44"/>
      <c r="BPX70" s="44"/>
      <c r="BPY70" s="44"/>
      <c r="BPZ70" s="44"/>
      <c r="BQA70" s="44"/>
      <c r="BQB70" s="44"/>
      <c r="BQC70" s="44"/>
      <c r="BQD70" s="44"/>
      <c r="BQE70" s="44"/>
      <c r="BQF70" s="44"/>
      <c r="BQG70" s="44"/>
      <c r="BQH70" s="44"/>
      <c r="BQI70" s="44"/>
      <c r="BQJ70" s="44"/>
      <c r="BQK70" s="44"/>
      <c r="BQL70" s="44"/>
      <c r="BQM70" s="44"/>
      <c r="BQN70" s="44"/>
      <c r="BQO70" s="44"/>
      <c r="BQP70" s="44"/>
      <c r="BQQ70" s="44"/>
      <c r="BQR70" s="44"/>
      <c r="BQS70" s="44"/>
      <c r="BQT70" s="44"/>
      <c r="BQU70" s="44"/>
      <c r="BQV70" s="44"/>
      <c r="BQW70" s="44"/>
      <c r="BQX70" s="44"/>
      <c r="BQY70" s="44"/>
      <c r="BQZ70" s="44"/>
      <c r="BRA70" s="44"/>
      <c r="BRB70" s="44"/>
      <c r="BRC70" s="44"/>
      <c r="BRD70" s="44"/>
      <c r="BRE70" s="44"/>
      <c r="BRF70" s="44"/>
      <c r="BRG70" s="44"/>
      <c r="BRH70" s="44"/>
      <c r="BRI70" s="44"/>
      <c r="BRJ70" s="44"/>
      <c r="BRK70" s="44"/>
      <c r="BRL70" s="44"/>
      <c r="BRM70" s="44"/>
      <c r="BRN70" s="44"/>
      <c r="BRO70" s="44"/>
      <c r="BRP70" s="44"/>
      <c r="BRQ70" s="44"/>
      <c r="BRR70" s="44"/>
      <c r="BRS70" s="44"/>
      <c r="BRT70" s="44"/>
      <c r="BRU70" s="44"/>
      <c r="BRV70" s="44"/>
      <c r="BRW70" s="44"/>
      <c r="BRX70" s="44"/>
      <c r="BRY70" s="44"/>
      <c r="BRZ70" s="44"/>
      <c r="BSA70" s="44"/>
      <c r="BSB70" s="44"/>
      <c r="BSC70" s="44"/>
      <c r="BSD70" s="44"/>
      <c r="BSE70" s="44"/>
      <c r="BSF70" s="44"/>
      <c r="BSG70" s="44"/>
      <c r="BSH70" s="44"/>
      <c r="BSI70" s="44"/>
      <c r="BSJ70" s="44"/>
      <c r="BSK70" s="44"/>
      <c r="BSL70" s="44"/>
      <c r="BSM70" s="44"/>
      <c r="BSN70" s="44"/>
      <c r="BSO70" s="44"/>
      <c r="BSP70" s="44"/>
      <c r="BSQ70" s="44"/>
      <c r="BSR70" s="44"/>
      <c r="BSS70" s="44"/>
      <c r="BST70" s="44"/>
      <c r="BSU70" s="44"/>
      <c r="BSV70" s="44"/>
      <c r="BSW70" s="44"/>
      <c r="BSX70" s="44"/>
      <c r="BSY70" s="44"/>
      <c r="BSZ70" s="44"/>
      <c r="BTA70" s="44"/>
      <c r="BTB70" s="44"/>
      <c r="BTC70" s="44"/>
      <c r="BTD70" s="44"/>
      <c r="BTE70" s="44"/>
      <c r="BTF70" s="44"/>
      <c r="BTG70" s="44"/>
      <c r="BTH70" s="44"/>
      <c r="BTI70" s="44"/>
      <c r="BTJ70" s="44"/>
      <c r="BTK70" s="44"/>
      <c r="BTL70" s="44"/>
      <c r="BTM70" s="44"/>
      <c r="BTN70" s="44"/>
      <c r="BTO70" s="44"/>
      <c r="BTP70" s="44"/>
      <c r="BTQ70" s="44"/>
      <c r="BTR70" s="44"/>
      <c r="BTS70" s="44"/>
      <c r="BTT70" s="44"/>
      <c r="BTU70" s="44"/>
      <c r="BTV70" s="44"/>
      <c r="BTW70" s="44"/>
      <c r="BTX70" s="44"/>
      <c r="BTY70" s="44"/>
      <c r="BTZ70" s="44"/>
      <c r="BUA70" s="44"/>
      <c r="BUB70" s="44"/>
      <c r="BUC70" s="44"/>
      <c r="BUD70" s="44"/>
      <c r="BUE70" s="44"/>
      <c r="BUF70" s="44"/>
      <c r="BUG70" s="44"/>
      <c r="BUH70" s="44"/>
      <c r="BUI70" s="44"/>
      <c r="BUJ70" s="44"/>
      <c r="BUK70" s="44"/>
      <c r="BUL70" s="44"/>
      <c r="BUM70" s="44"/>
      <c r="BUN70" s="44"/>
      <c r="BUO70" s="44"/>
      <c r="BUP70" s="44"/>
      <c r="BUQ70" s="44"/>
      <c r="BUR70" s="44"/>
      <c r="BUS70" s="44"/>
      <c r="BUT70" s="44"/>
      <c r="BUU70" s="44"/>
      <c r="BUV70" s="44"/>
      <c r="BUW70" s="44"/>
      <c r="BUX70" s="44"/>
      <c r="BUY70" s="44"/>
      <c r="BUZ70" s="44"/>
      <c r="BVA70" s="44"/>
      <c r="BVB70" s="44"/>
      <c r="BVC70" s="44"/>
      <c r="BVD70" s="44"/>
      <c r="BVE70" s="44"/>
      <c r="BVF70" s="44"/>
      <c r="BVG70" s="44"/>
      <c r="BVH70" s="44"/>
      <c r="BVI70" s="44"/>
      <c r="BVJ70" s="44"/>
      <c r="BVK70" s="44"/>
      <c r="BVL70" s="44"/>
      <c r="BVM70" s="44"/>
      <c r="BVN70" s="44"/>
      <c r="BVO70" s="44"/>
      <c r="BVP70" s="44"/>
      <c r="BVQ70" s="44"/>
      <c r="BVR70" s="44"/>
      <c r="BVS70" s="44"/>
      <c r="BVT70" s="44"/>
      <c r="BVU70" s="44"/>
      <c r="BVV70" s="44"/>
      <c r="BVW70" s="44"/>
      <c r="BVX70" s="44"/>
      <c r="BVY70" s="44"/>
      <c r="BVZ70" s="44"/>
      <c r="BWA70" s="44"/>
      <c r="BWB70" s="44"/>
      <c r="BWC70" s="44"/>
      <c r="BWD70" s="44"/>
      <c r="BWE70" s="44"/>
      <c r="BWF70" s="44"/>
      <c r="BWG70" s="44"/>
      <c r="BWH70" s="44"/>
      <c r="BWI70" s="44"/>
      <c r="BWJ70" s="44"/>
      <c r="BWK70" s="44"/>
      <c r="BWL70" s="44"/>
      <c r="BWM70" s="44"/>
      <c r="BWN70" s="44"/>
      <c r="BWO70" s="44"/>
      <c r="BWP70" s="44"/>
      <c r="BWQ70" s="44"/>
      <c r="BWR70" s="44"/>
      <c r="BWS70" s="44"/>
      <c r="BWT70" s="44"/>
      <c r="BWU70" s="44"/>
      <c r="BWV70" s="44"/>
      <c r="BWW70" s="44"/>
      <c r="BWX70" s="44"/>
      <c r="BWY70" s="44"/>
      <c r="BWZ70" s="44"/>
      <c r="BXA70" s="44"/>
      <c r="BXB70" s="44"/>
      <c r="BXC70" s="44"/>
      <c r="BXD70" s="44"/>
      <c r="BXE70" s="44"/>
      <c r="BXF70" s="44"/>
      <c r="BXG70" s="44"/>
      <c r="BXH70" s="44"/>
      <c r="BXI70" s="44"/>
      <c r="BXJ70" s="44"/>
      <c r="BXK70" s="44"/>
      <c r="BXL70" s="44"/>
      <c r="BXM70" s="44"/>
      <c r="BXN70" s="44"/>
      <c r="BXO70" s="44"/>
      <c r="BXP70" s="44"/>
      <c r="BXQ70" s="44"/>
      <c r="BXR70" s="44"/>
      <c r="BXS70" s="44"/>
      <c r="BXT70" s="44"/>
      <c r="BXU70" s="44"/>
      <c r="BXV70" s="44"/>
      <c r="BXW70" s="44"/>
      <c r="BXX70" s="44"/>
      <c r="BXY70" s="44"/>
      <c r="BXZ70" s="44"/>
      <c r="BYA70" s="44"/>
      <c r="BYB70" s="44"/>
      <c r="BYC70" s="44"/>
      <c r="BYD70" s="44"/>
      <c r="BYE70" s="44"/>
      <c r="BYF70" s="44"/>
      <c r="BYG70" s="44"/>
      <c r="BYH70" s="44"/>
      <c r="BYI70" s="44"/>
      <c r="BYJ70" s="44"/>
      <c r="BYK70" s="44"/>
      <c r="BYL70" s="44"/>
      <c r="BYM70" s="44"/>
      <c r="BYN70" s="44"/>
      <c r="BYO70" s="44"/>
      <c r="BYP70" s="44"/>
      <c r="BYQ70" s="44"/>
      <c r="BYR70" s="44"/>
      <c r="BYS70" s="44"/>
      <c r="BYT70" s="44"/>
      <c r="BYU70" s="44"/>
      <c r="BYV70" s="44"/>
      <c r="BYW70" s="44"/>
      <c r="BYX70" s="44"/>
      <c r="BYY70" s="44"/>
      <c r="BYZ70" s="44"/>
      <c r="BZA70" s="44"/>
      <c r="BZB70" s="44"/>
      <c r="BZC70" s="44"/>
      <c r="BZD70" s="44"/>
      <c r="BZE70" s="44"/>
      <c r="BZF70" s="44"/>
      <c r="BZG70" s="44"/>
      <c r="BZH70" s="44"/>
      <c r="BZI70" s="44"/>
      <c r="BZJ70" s="44"/>
      <c r="BZK70" s="44"/>
      <c r="BZL70" s="44"/>
      <c r="BZM70" s="44"/>
      <c r="BZN70" s="44"/>
      <c r="BZO70" s="44"/>
      <c r="BZP70" s="44"/>
      <c r="BZQ70" s="44"/>
      <c r="BZR70" s="44"/>
      <c r="BZS70" s="44"/>
      <c r="BZT70" s="44"/>
      <c r="BZU70" s="44"/>
      <c r="BZV70" s="44"/>
      <c r="BZW70" s="44"/>
      <c r="BZX70" s="44"/>
      <c r="BZY70" s="44"/>
      <c r="BZZ70" s="44"/>
      <c r="CAA70" s="44"/>
      <c r="CAB70" s="44"/>
      <c r="CAC70" s="44"/>
      <c r="CAD70" s="44"/>
      <c r="CAE70" s="44"/>
      <c r="CAF70" s="44"/>
      <c r="CAG70" s="44"/>
      <c r="CAH70" s="44"/>
      <c r="CAI70" s="44"/>
      <c r="CAJ70" s="44"/>
      <c r="CAK70" s="44"/>
      <c r="CAL70" s="44"/>
      <c r="CAM70" s="44"/>
      <c r="CAN70" s="44"/>
      <c r="CAO70" s="44"/>
      <c r="CAP70" s="44"/>
      <c r="CAQ70" s="44"/>
      <c r="CAR70" s="44"/>
      <c r="CAS70" s="44"/>
      <c r="CAT70" s="44"/>
      <c r="CAU70" s="44"/>
      <c r="CAV70" s="44"/>
      <c r="CAW70" s="44"/>
      <c r="CAX70" s="44"/>
      <c r="CAY70" s="44"/>
      <c r="CAZ70" s="44"/>
      <c r="CBA70" s="44"/>
      <c r="CBB70" s="44"/>
      <c r="CBC70" s="44"/>
      <c r="CBD70" s="44"/>
      <c r="CBE70" s="44"/>
      <c r="CBF70" s="44"/>
      <c r="CBG70" s="44"/>
      <c r="CBH70" s="44"/>
      <c r="CBI70" s="44"/>
      <c r="CBJ70" s="44"/>
      <c r="CBK70" s="44"/>
      <c r="CBL70" s="44"/>
      <c r="CBM70" s="44"/>
      <c r="CBN70" s="44"/>
      <c r="CBO70" s="44"/>
      <c r="CBP70" s="44"/>
      <c r="CBQ70" s="44"/>
      <c r="CBR70" s="44"/>
      <c r="CBS70" s="44"/>
      <c r="CBT70" s="44"/>
      <c r="CBU70" s="44"/>
      <c r="CBV70" s="44"/>
      <c r="CBW70" s="44"/>
      <c r="CBX70" s="44"/>
      <c r="CBY70" s="44"/>
      <c r="CBZ70" s="44"/>
      <c r="CCA70" s="44"/>
      <c r="CCB70" s="44"/>
      <c r="CCC70" s="44"/>
      <c r="CCD70" s="44"/>
      <c r="CCE70" s="44"/>
      <c r="CCF70" s="44"/>
      <c r="CCG70" s="44"/>
      <c r="CCH70" s="44"/>
      <c r="CCI70" s="44"/>
      <c r="CCJ70" s="44"/>
      <c r="CCK70" s="44"/>
      <c r="CCL70" s="44"/>
      <c r="CCM70" s="44"/>
      <c r="CCN70" s="44"/>
      <c r="CCO70" s="44"/>
      <c r="CCP70" s="44"/>
      <c r="CCQ70" s="44"/>
      <c r="CCR70" s="44"/>
      <c r="CCS70" s="44"/>
      <c r="CCT70" s="44"/>
      <c r="CCU70" s="44"/>
      <c r="CCV70" s="44"/>
      <c r="CCW70" s="44"/>
      <c r="CCX70" s="44"/>
      <c r="CCY70" s="44"/>
      <c r="CCZ70" s="44"/>
      <c r="CDA70" s="44"/>
      <c r="CDB70" s="44"/>
      <c r="CDC70" s="44"/>
      <c r="CDD70" s="44"/>
      <c r="CDE70" s="44"/>
      <c r="CDF70" s="44"/>
      <c r="CDG70" s="44"/>
      <c r="CDH70" s="44"/>
      <c r="CDI70" s="44"/>
      <c r="CDJ70" s="44"/>
      <c r="CDK70" s="44"/>
      <c r="CDL70" s="44"/>
      <c r="CDM70" s="44"/>
      <c r="CDN70" s="44"/>
      <c r="CDO70" s="44"/>
      <c r="CDP70" s="44"/>
      <c r="CDQ70" s="44"/>
      <c r="CDR70" s="44"/>
      <c r="CDS70" s="44"/>
      <c r="CDT70" s="44"/>
      <c r="CDU70" s="44"/>
      <c r="CDV70" s="44"/>
      <c r="CDW70" s="44"/>
      <c r="CDX70" s="44"/>
      <c r="CDY70" s="44"/>
      <c r="CDZ70" s="44"/>
      <c r="CEA70" s="44"/>
      <c r="CEB70" s="44"/>
      <c r="CEC70" s="44"/>
      <c r="CED70" s="44"/>
      <c r="CEE70" s="44"/>
      <c r="CEF70" s="44"/>
      <c r="CEG70" s="44"/>
      <c r="CEH70" s="44"/>
      <c r="CEI70" s="44"/>
      <c r="CEJ70" s="44"/>
      <c r="CEK70" s="44"/>
      <c r="CEL70" s="44"/>
      <c r="CEM70" s="44"/>
      <c r="CEN70" s="44"/>
      <c r="CEO70" s="44"/>
      <c r="CEP70" s="44"/>
      <c r="CEQ70" s="44"/>
      <c r="CER70" s="44"/>
      <c r="CES70" s="44"/>
      <c r="CET70" s="44"/>
      <c r="CEU70" s="44"/>
      <c r="CEV70" s="44"/>
      <c r="CEW70" s="44"/>
      <c r="CEX70" s="44"/>
      <c r="CEY70" s="44"/>
      <c r="CEZ70" s="44"/>
      <c r="CFA70" s="44"/>
      <c r="CFB70" s="44"/>
      <c r="CFC70" s="44"/>
      <c r="CFD70" s="44"/>
      <c r="CFE70" s="44"/>
      <c r="CFF70" s="44"/>
      <c r="CFG70" s="44"/>
      <c r="CFH70" s="44"/>
      <c r="CFI70" s="44"/>
      <c r="CFJ70" s="44"/>
      <c r="CFK70" s="44"/>
      <c r="CFL70" s="44"/>
      <c r="CFM70" s="44"/>
      <c r="CFN70" s="44"/>
      <c r="CFO70" s="44"/>
      <c r="CFP70" s="44"/>
      <c r="CFQ70" s="44"/>
      <c r="CFR70" s="44"/>
      <c r="CFS70" s="44"/>
      <c r="CFT70" s="44"/>
      <c r="CFU70" s="44"/>
      <c r="CFV70" s="44"/>
      <c r="CFW70" s="44"/>
      <c r="CFX70" s="44"/>
      <c r="CFY70" s="44"/>
      <c r="CFZ70" s="44"/>
      <c r="CGA70" s="44"/>
      <c r="CGB70" s="44"/>
      <c r="CGC70" s="44"/>
      <c r="CGD70" s="44"/>
      <c r="CGE70" s="44"/>
      <c r="CGF70" s="44"/>
      <c r="CGG70" s="44"/>
      <c r="CGH70" s="44"/>
      <c r="CGI70" s="44"/>
      <c r="CGJ70" s="44"/>
      <c r="CGK70" s="44"/>
      <c r="CGL70" s="44"/>
      <c r="CGM70" s="44"/>
      <c r="CGN70" s="44"/>
      <c r="CGO70" s="44"/>
      <c r="CGP70" s="44"/>
      <c r="CGQ70" s="44"/>
      <c r="CGR70" s="44"/>
      <c r="CGS70" s="44"/>
      <c r="CGT70" s="44"/>
      <c r="CGU70" s="44"/>
      <c r="CGV70" s="44"/>
      <c r="CGW70" s="44"/>
      <c r="CGX70" s="44"/>
      <c r="CGY70" s="44"/>
      <c r="CGZ70" s="44"/>
      <c r="CHA70" s="44"/>
      <c r="CHB70" s="44"/>
      <c r="CHC70" s="44"/>
      <c r="CHD70" s="44"/>
      <c r="CHE70" s="44"/>
      <c r="CHF70" s="44"/>
      <c r="CHG70" s="44"/>
      <c r="CHH70" s="44"/>
      <c r="CHI70" s="44"/>
      <c r="CHJ70" s="44"/>
      <c r="CHK70" s="44"/>
      <c r="CHL70" s="44"/>
      <c r="CHM70" s="44"/>
      <c r="CHN70" s="44"/>
      <c r="CHO70" s="44"/>
      <c r="CHP70" s="44"/>
      <c r="CHQ70" s="44"/>
      <c r="CHR70" s="44"/>
      <c r="CHS70" s="44"/>
      <c r="CHT70" s="44"/>
      <c r="CHU70" s="44"/>
      <c r="CHV70" s="44"/>
      <c r="CHW70" s="44"/>
      <c r="CHX70" s="44"/>
      <c r="CHY70" s="44"/>
      <c r="CHZ70" s="44"/>
      <c r="CIA70" s="44"/>
      <c r="CIB70" s="44"/>
      <c r="CIC70" s="44"/>
      <c r="CID70" s="44"/>
      <c r="CIE70" s="44"/>
      <c r="CIF70" s="44"/>
      <c r="CIG70" s="44"/>
      <c r="CIH70" s="44"/>
      <c r="CII70" s="44"/>
      <c r="CIJ70" s="44"/>
      <c r="CIK70" s="44"/>
      <c r="CIL70" s="44"/>
      <c r="CIM70" s="44"/>
      <c r="CIN70" s="44"/>
      <c r="CIO70" s="44"/>
      <c r="CIP70" s="44"/>
      <c r="CIQ70" s="44"/>
      <c r="CIR70" s="44"/>
      <c r="CIS70" s="44"/>
      <c r="CIT70" s="44"/>
      <c r="CIU70" s="44"/>
      <c r="CIV70" s="44"/>
      <c r="CIW70" s="44"/>
      <c r="CIX70" s="44"/>
      <c r="CIY70" s="44"/>
      <c r="CIZ70" s="44"/>
      <c r="CJA70" s="44"/>
      <c r="CJB70" s="44"/>
      <c r="CJC70" s="44"/>
      <c r="CJD70" s="44"/>
      <c r="CJE70" s="44"/>
      <c r="CJF70" s="44"/>
      <c r="CJG70" s="44"/>
      <c r="CJH70" s="44"/>
      <c r="CJI70" s="44"/>
      <c r="CJJ70" s="44"/>
      <c r="CJK70" s="44"/>
      <c r="CJL70" s="44"/>
      <c r="CJM70" s="44"/>
      <c r="CJN70" s="44"/>
      <c r="CJO70" s="44"/>
      <c r="CJP70" s="44"/>
      <c r="CJQ70" s="44"/>
      <c r="CJR70" s="44"/>
      <c r="CJS70" s="44"/>
      <c r="CJT70" s="44"/>
      <c r="CJU70" s="44"/>
      <c r="CJV70" s="44"/>
      <c r="CJW70" s="44"/>
      <c r="CJX70" s="44"/>
      <c r="CJY70" s="44"/>
      <c r="CJZ70" s="44"/>
      <c r="CKA70" s="44"/>
      <c r="CKB70" s="44"/>
      <c r="CKC70" s="44"/>
      <c r="CKD70" s="44"/>
      <c r="CKE70" s="44"/>
      <c r="CKF70" s="44"/>
      <c r="CKG70" s="44"/>
      <c r="CKH70" s="44"/>
      <c r="CKI70" s="44"/>
      <c r="CKJ70" s="44"/>
      <c r="CKK70" s="44"/>
      <c r="CKL70" s="44"/>
      <c r="CKM70" s="44"/>
      <c r="CKN70" s="44"/>
      <c r="CKO70" s="44"/>
      <c r="CKP70" s="44"/>
      <c r="CKQ70" s="44"/>
      <c r="CKR70" s="44"/>
      <c r="CKS70" s="44"/>
      <c r="CKT70" s="44"/>
      <c r="CKU70" s="44"/>
      <c r="CKV70" s="44"/>
      <c r="CKW70" s="44"/>
      <c r="CKX70" s="44"/>
      <c r="CKY70" s="44"/>
      <c r="CKZ70" s="44"/>
      <c r="CLA70" s="44"/>
      <c r="CLB70" s="44"/>
      <c r="CLC70" s="44"/>
      <c r="CLD70" s="44"/>
      <c r="CLE70" s="44"/>
      <c r="CLF70" s="44"/>
      <c r="CLG70" s="44"/>
      <c r="CLH70" s="44"/>
      <c r="CLI70" s="44"/>
      <c r="CLJ70" s="44"/>
      <c r="CLK70" s="44"/>
      <c r="CLL70" s="44"/>
      <c r="CLM70" s="44"/>
      <c r="CLN70" s="44"/>
      <c r="CLO70" s="44"/>
      <c r="CLP70" s="44"/>
      <c r="CLQ70" s="44"/>
      <c r="CLR70" s="44"/>
      <c r="CLS70" s="44"/>
      <c r="CLT70" s="44"/>
      <c r="CLU70" s="44"/>
      <c r="CLV70" s="44"/>
      <c r="CLW70" s="44"/>
      <c r="CLX70" s="44"/>
      <c r="CLY70" s="44"/>
      <c r="CLZ70" s="44"/>
      <c r="CMA70" s="44"/>
      <c r="CMB70" s="44"/>
      <c r="CMC70" s="44"/>
      <c r="CMD70" s="44"/>
      <c r="CME70" s="44"/>
      <c r="CMF70" s="44"/>
      <c r="CMG70" s="44"/>
      <c r="CMH70" s="44"/>
      <c r="CMI70" s="44"/>
      <c r="CMJ70" s="44"/>
      <c r="CMK70" s="44"/>
      <c r="CML70" s="44"/>
      <c r="CMM70" s="44"/>
      <c r="CMN70" s="44"/>
      <c r="CMO70" s="44"/>
      <c r="CMP70" s="44"/>
      <c r="CMQ70" s="44"/>
      <c r="CMR70" s="44"/>
      <c r="CMS70" s="44"/>
      <c r="CMT70" s="44"/>
      <c r="CMU70" s="44"/>
      <c r="CMV70" s="44"/>
      <c r="CMW70" s="44"/>
      <c r="CMX70" s="44"/>
      <c r="CMY70" s="44"/>
      <c r="CMZ70" s="44"/>
      <c r="CNA70" s="44"/>
      <c r="CNB70" s="44"/>
      <c r="CNC70" s="44"/>
      <c r="CND70" s="44"/>
      <c r="CNE70" s="44"/>
      <c r="CNF70" s="44"/>
      <c r="CNG70" s="44"/>
      <c r="CNH70" s="44"/>
      <c r="CNI70" s="44"/>
      <c r="CNJ70" s="44"/>
      <c r="CNK70" s="44"/>
      <c r="CNL70" s="44"/>
      <c r="CNM70" s="44"/>
      <c r="CNN70" s="44"/>
      <c r="CNO70" s="44"/>
      <c r="CNP70" s="44"/>
      <c r="CNQ70" s="44"/>
      <c r="CNR70" s="44"/>
      <c r="CNS70" s="44"/>
      <c r="CNT70" s="44"/>
      <c r="CNU70" s="44"/>
      <c r="CNV70" s="44"/>
      <c r="CNW70" s="44"/>
      <c r="CNX70" s="44"/>
      <c r="CNY70" s="44"/>
      <c r="CNZ70" s="44"/>
      <c r="COA70" s="44"/>
      <c r="COB70" s="44"/>
      <c r="COC70" s="44"/>
      <c r="COD70" s="44"/>
      <c r="COE70" s="44"/>
      <c r="COF70" s="44"/>
      <c r="COG70" s="44"/>
      <c r="COH70" s="44"/>
      <c r="COI70" s="44"/>
      <c r="COJ70" s="44"/>
      <c r="COK70" s="44"/>
      <c r="COL70" s="44"/>
      <c r="COM70" s="44"/>
      <c r="CON70" s="44"/>
      <c r="COO70" s="44"/>
      <c r="COP70" s="44"/>
      <c r="COQ70" s="44"/>
      <c r="COR70" s="44"/>
      <c r="COS70" s="44"/>
      <c r="COT70" s="44"/>
      <c r="COU70" s="44"/>
      <c r="COV70" s="44"/>
      <c r="COW70" s="44"/>
      <c r="COX70" s="44"/>
      <c r="COY70" s="44"/>
      <c r="COZ70" s="44"/>
      <c r="CPA70" s="44"/>
      <c r="CPB70" s="44"/>
      <c r="CPC70" s="44"/>
      <c r="CPD70" s="44"/>
      <c r="CPE70" s="44"/>
      <c r="CPF70" s="44"/>
      <c r="CPG70" s="44"/>
      <c r="CPH70" s="44"/>
      <c r="CPI70" s="44"/>
      <c r="CPJ70" s="44"/>
      <c r="CPK70" s="44"/>
      <c r="CPL70" s="44"/>
      <c r="CPM70" s="44"/>
      <c r="CPN70" s="44"/>
      <c r="CPO70" s="44"/>
      <c r="CPP70" s="44"/>
      <c r="CPQ70" s="44"/>
      <c r="CPR70" s="44"/>
      <c r="CPS70" s="44"/>
      <c r="CPT70" s="44"/>
      <c r="CPU70" s="44"/>
      <c r="CPV70" s="44"/>
      <c r="CPW70" s="44"/>
      <c r="CPX70" s="44"/>
      <c r="CPY70" s="44"/>
      <c r="CPZ70" s="44"/>
      <c r="CQA70" s="44"/>
      <c r="CQB70" s="44"/>
      <c r="CQC70" s="44"/>
      <c r="CQD70" s="44"/>
      <c r="CQE70" s="44"/>
      <c r="CQF70" s="44"/>
      <c r="CQG70" s="44"/>
      <c r="CQH70" s="44"/>
      <c r="CQI70" s="44"/>
      <c r="CQJ70" s="44"/>
      <c r="CQK70" s="44"/>
      <c r="CQL70" s="44"/>
      <c r="CQM70" s="44"/>
      <c r="CQN70" s="44"/>
      <c r="CQO70" s="44"/>
      <c r="CQP70" s="44"/>
      <c r="CQQ70" s="44"/>
      <c r="CQR70" s="44"/>
      <c r="CQS70" s="44"/>
      <c r="CQT70" s="44"/>
      <c r="CQU70" s="44"/>
      <c r="CQV70" s="44"/>
      <c r="CQW70" s="44"/>
      <c r="CQX70" s="44"/>
      <c r="CQY70" s="44"/>
      <c r="CQZ70" s="44"/>
      <c r="CRA70" s="44"/>
      <c r="CRB70" s="44"/>
      <c r="CRC70" s="44"/>
      <c r="CRD70" s="44"/>
      <c r="CRE70" s="44"/>
      <c r="CRF70" s="44"/>
      <c r="CRG70" s="44"/>
      <c r="CRH70" s="44"/>
      <c r="CRI70" s="44"/>
      <c r="CRJ70" s="44"/>
      <c r="CRK70" s="44"/>
      <c r="CRL70" s="44"/>
      <c r="CRM70" s="44"/>
      <c r="CRN70" s="44"/>
      <c r="CRO70" s="44"/>
      <c r="CRP70" s="44"/>
      <c r="CRQ70" s="44"/>
      <c r="CRR70" s="44"/>
      <c r="CRS70" s="44"/>
      <c r="CRT70" s="44"/>
      <c r="CRU70" s="44"/>
      <c r="CRV70" s="44"/>
      <c r="CRW70" s="44"/>
      <c r="CRX70" s="44"/>
      <c r="CRY70" s="44"/>
      <c r="CRZ70" s="44"/>
      <c r="CSA70" s="44"/>
      <c r="CSB70" s="44"/>
      <c r="CSC70" s="44"/>
      <c r="CSD70" s="44"/>
      <c r="CSE70" s="44"/>
      <c r="CSF70" s="44"/>
      <c r="CSG70" s="44"/>
      <c r="CSH70" s="44"/>
      <c r="CSI70" s="44"/>
      <c r="CSJ70" s="44"/>
      <c r="CSK70" s="44"/>
      <c r="CSL70" s="44"/>
      <c r="CSM70" s="44"/>
      <c r="CSN70" s="44"/>
      <c r="CSO70" s="44"/>
      <c r="CSP70" s="44"/>
      <c r="CSQ70" s="44"/>
      <c r="CSR70" s="44"/>
      <c r="CSS70" s="44"/>
      <c r="CST70" s="44"/>
      <c r="CSU70" s="44"/>
      <c r="CSV70" s="44"/>
      <c r="CSW70" s="44"/>
      <c r="CSX70" s="44"/>
      <c r="CSY70" s="44"/>
      <c r="CSZ70" s="44"/>
      <c r="CTA70" s="44"/>
      <c r="CTB70" s="44"/>
      <c r="CTC70" s="44"/>
      <c r="CTD70" s="44"/>
      <c r="CTE70" s="44"/>
      <c r="CTF70" s="44"/>
      <c r="CTG70" s="44"/>
      <c r="CTH70" s="44"/>
      <c r="CTI70" s="44"/>
      <c r="CTJ70" s="44"/>
      <c r="CTK70" s="44"/>
      <c r="CTL70" s="44"/>
      <c r="CTM70" s="44"/>
      <c r="CTN70" s="44"/>
      <c r="CTO70" s="44"/>
      <c r="CTP70" s="44"/>
      <c r="CTQ70" s="44"/>
      <c r="CTR70" s="44"/>
      <c r="CTS70" s="44"/>
      <c r="CTT70" s="44"/>
      <c r="CTU70" s="44"/>
      <c r="CTV70" s="44"/>
      <c r="CTW70" s="44"/>
      <c r="CTX70" s="44"/>
      <c r="CTY70" s="44"/>
      <c r="CTZ70" s="44"/>
      <c r="CUA70" s="44"/>
      <c r="CUB70" s="44"/>
      <c r="CUC70" s="44"/>
      <c r="CUD70" s="44"/>
      <c r="CUE70" s="44"/>
      <c r="CUF70" s="44"/>
      <c r="CUG70" s="44"/>
      <c r="CUH70" s="44"/>
      <c r="CUI70" s="44"/>
      <c r="CUJ70" s="44"/>
      <c r="CUK70" s="44"/>
      <c r="CUL70" s="44"/>
      <c r="CUM70" s="44"/>
      <c r="CUN70" s="44"/>
      <c r="CUO70" s="44"/>
      <c r="CUP70" s="44"/>
      <c r="CUQ70" s="44"/>
      <c r="CUR70" s="44"/>
      <c r="CUS70" s="44"/>
      <c r="CUT70" s="44"/>
      <c r="CUU70" s="44"/>
      <c r="CUV70" s="44"/>
      <c r="CUW70" s="44"/>
      <c r="CUX70" s="44"/>
      <c r="CUY70" s="44"/>
      <c r="CUZ70" s="44"/>
      <c r="CVA70" s="44"/>
      <c r="CVB70" s="44"/>
      <c r="CVC70" s="44"/>
      <c r="CVD70" s="44"/>
      <c r="CVE70" s="44"/>
      <c r="CVF70" s="44"/>
      <c r="CVG70" s="44"/>
      <c r="CVH70" s="44"/>
      <c r="CVI70" s="44"/>
      <c r="CVJ70" s="44"/>
      <c r="CVK70" s="44"/>
      <c r="CVL70" s="44"/>
      <c r="CVM70" s="44"/>
      <c r="CVN70" s="44"/>
      <c r="CVO70" s="44"/>
      <c r="CVP70" s="44"/>
      <c r="CVQ70" s="44"/>
      <c r="CVR70" s="44"/>
      <c r="CVS70" s="44"/>
      <c r="CVT70" s="44"/>
      <c r="CVU70" s="44"/>
      <c r="CVV70" s="44"/>
      <c r="CVW70" s="44"/>
      <c r="CVX70" s="44"/>
      <c r="CVY70" s="44"/>
      <c r="CVZ70" s="44"/>
      <c r="CWA70" s="44"/>
      <c r="CWB70" s="44"/>
      <c r="CWC70" s="44"/>
      <c r="CWD70" s="44"/>
      <c r="CWE70" s="44"/>
      <c r="CWF70" s="44"/>
      <c r="CWG70" s="44"/>
      <c r="CWH70" s="44"/>
      <c r="CWI70" s="44"/>
      <c r="CWJ70" s="44"/>
      <c r="CWK70" s="44"/>
      <c r="CWL70" s="44"/>
      <c r="CWM70" s="44"/>
      <c r="CWN70" s="44"/>
      <c r="CWO70" s="44"/>
      <c r="CWP70" s="44"/>
      <c r="CWQ70" s="44"/>
      <c r="CWR70" s="44"/>
      <c r="CWS70" s="44"/>
      <c r="CWT70" s="44"/>
      <c r="CWU70" s="44"/>
      <c r="CWV70" s="44"/>
      <c r="CWW70" s="44"/>
      <c r="CWX70" s="44"/>
      <c r="CWY70" s="44"/>
      <c r="CWZ70" s="44"/>
      <c r="CXA70" s="44"/>
      <c r="CXB70" s="44"/>
      <c r="CXC70" s="44"/>
      <c r="CXD70" s="44"/>
      <c r="CXE70" s="44"/>
      <c r="CXF70" s="44"/>
      <c r="CXG70" s="44"/>
      <c r="CXH70" s="44"/>
      <c r="CXI70" s="44"/>
      <c r="CXJ70" s="44"/>
      <c r="CXK70" s="44"/>
      <c r="CXL70" s="44"/>
      <c r="CXM70" s="44"/>
      <c r="CXN70" s="44"/>
      <c r="CXO70" s="44"/>
      <c r="CXP70" s="44"/>
      <c r="CXQ70" s="44"/>
      <c r="CXR70" s="44"/>
      <c r="CXS70" s="44"/>
      <c r="CXT70" s="44"/>
      <c r="CXU70" s="44"/>
      <c r="CXV70" s="44"/>
      <c r="CXW70" s="44"/>
      <c r="CXX70" s="44"/>
      <c r="CXY70" s="44"/>
      <c r="CXZ70" s="44"/>
      <c r="CYA70" s="44"/>
      <c r="CYB70" s="44"/>
      <c r="CYC70" s="44"/>
      <c r="CYD70" s="44"/>
      <c r="CYE70" s="44"/>
      <c r="CYF70" s="44"/>
      <c r="CYG70" s="44"/>
      <c r="CYH70" s="44"/>
      <c r="CYI70" s="44"/>
      <c r="CYJ70" s="44"/>
      <c r="CYK70" s="44"/>
      <c r="CYL70" s="44"/>
      <c r="CYM70" s="44"/>
      <c r="CYN70" s="44"/>
      <c r="CYO70" s="44"/>
      <c r="CYP70" s="44"/>
      <c r="CYQ70" s="44"/>
      <c r="CYR70" s="44"/>
      <c r="CYS70" s="44"/>
      <c r="CYT70" s="44"/>
      <c r="CYU70" s="44"/>
      <c r="CYV70" s="44"/>
      <c r="CYW70" s="44"/>
      <c r="CYX70" s="44"/>
      <c r="CYY70" s="44"/>
      <c r="CYZ70" s="44"/>
      <c r="CZA70" s="44"/>
      <c r="CZB70" s="44"/>
      <c r="CZC70" s="44"/>
      <c r="CZD70" s="44"/>
      <c r="CZE70" s="44"/>
      <c r="CZF70" s="44"/>
      <c r="CZG70" s="44"/>
      <c r="CZH70" s="44"/>
      <c r="CZI70" s="44"/>
      <c r="CZJ70" s="44"/>
      <c r="CZK70" s="44"/>
      <c r="CZL70" s="44"/>
      <c r="CZM70" s="44"/>
      <c r="CZN70" s="44"/>
      <c r="CZO70" s="44"/>
      <c r="CZP70" s="44"/>
      <c r="CZQ70" s="44"/>
      <c r="CZR70" s="44"/>
      <c r="CZS70" s="44"/>
      <c r="CZT70" s="44"/>
      <c r="CZU70" s="44"/>
      <c r="CZV70" s="44"/>
      <c r="CZW70" s="44"/>
      <c r="CZX70" s="44"/>
      <c r="CZY70" s="44"/>
      <c r="CZZ70" s="44"/>
      <c r="DAA70" s="44"/>
      <c r="DAB70" s="44"/>
      <c r="DAC70" s="44"/>
      <c r="DAD70" s="44"/>
      <c r="DAE70" s="44"/>
      <c r="DAF70" s="44"/>
      <c r="DAG70" s="44"/>
      <c r="DAH70" s="44"/>
      <c r="DAI70" s="44"/>
      <c r="DAJ70" s="44"/>
      <c r="DAK70" s="44"/>
      <c r="DAL70" s="44"/>
      <c r="DAM70" s="44"/>
      <c r="DAN70" s="44"/>
      <c r="DAO70" s="44"/>
      <c r="DAP70" s="44"/>
      <c r="DAQ70" s="44"/>
      <c r="DAR70" s="44"/>
      <c r="DAS70" s="44"/>
      <c r="DAT70" s="44"/>
      <c r="DAU70" s="44"/>
      <c r="DAV70" s="44"/>
      <c r="DAW70" s="44"/>
      <c r="DAX70" s="44"/>
      <c r="DAY70" s="44"/>
      <c r="DAZ70" s="44"/>
      <c r="DBA70" s="44"/>
      <c r="DBB70" s="44"/>
      <c r="DBC70" s="44"/>
      <c r="DBD70" s="44"/>
      <c r="DBE70" s="44"/>
      <c r="DBF70" s="44"/>
      <c r="DBG70" s="44"/>
      <c r="DBH70" s="44"/>
      <c r="DBI70" s="44"/>
      <c r="DBJ70" s="44"/>
      <c r="DBK70" s="44"/>
      <c r="DBL70" s="44"/>
      <c r="DBM70" s="44"/>
      <c r="DBN70" s="44"/>
      <c r="DBO70" s="44"/>
      <c r="DBP70" s="44"/>
      <c r="DBQ70" s="44"/>
      <c r="DBR70" s="44"/>
      <c r="DBS70" s="44"/>
      <c r="DBT70" s="44"/>
      <c r="DBU70" s="44"/>
      <c r="DBV70" s="44"/>
      <c r="DBW70" s="44"/>
      <c r="DBX70" s="44"/>
      <c r="DBY70" s="44"/>
      <c r="DBZ70" s="44"/>
      <c r="DCA70" s="44"/>
      <c r="DCB70" s="44"/>
      <c r="DCC70" s="44"/>
      <c r="DCD70" s="44"/>
      <c r="DCE70" s="44"/>
      <c r="DCF70" s="44"/>
      <c r="DCG70" s="44"/>
      <c r="DCH70" s="44"/>
      <c r="DCI70" s="44"/>
      <c r="DCJ70" s="44"/>
      <c r="DCK70" s="44"/>
      <c r="DCL70" s="44"/>
      <c r="DCM70" s="44"/>
      <c r="DCN70" s="44"/>
      <c r="DCO70" s="44"/>
      <c r="DCP70" s="44"/>
      <c r="DCQ70" s="44"/>
      <c r="DCR70" s="44"/>
      <c r="DCS70" s="44"/>
      <c r="DCT70" s="44"/>
      <c r="DCU70" s="44"/>
      <c r="DCV70" s="44"/>
      <c r="DCW70" s="44"/>
      <c r="DCX70" s="44"/>
      <c r="DCY70" s="44"/>
      <c r="DCZ70" s="44"/>
      <c r="DDA70" s="44"/>
      <c r="DDB70" s="44"/>
      <c r="DDC70" s="44"/>
      <c r="DDD70" s="44"/>
      <c r="DDE70" s="44"/>
      <c r="DDF70" s="44"/>
      <c r="DDG70" s="44"/>
      <c r="DDH70" s="44"/>
      <c r="DDI70" s="44"/>
      <c r="DDJ70" s="44"/>
      <c r="DDK70" s="44"/>
      <c r="DDL70" s="44"/>
      <c r="DDM70" s="44"/>
      <c r="DDN70" s="44"/>
      <c r="DDO70" s="44"/>
      <c r="DDP70" s="44"/>
      <c r="DDQ70" s="44"/>
      <c r="DDR70" s="44"/>
      <c r="DDS70" s="44"/>
      <c r="DDT70" s="44"/>
      <c r="DDU70" s="44"/>
      <c r="DDV70" s="44"/>
      <c r="DDW70" s="44"/>
      <c r="DDX70" s="44"/>
      <c r="DDY70" s="44"/>
      <c r="DDZ70" s="44"/>
      <c r="DEA70" s="44"/>
      <c r="DEB70" s="44"/>
      <c r="DEC70" s="44"/>
      <c r="DED70" s="44"/>
      <c r="DEE70" s="44"/>
      <c r="DEF70" s="44"/>
      <c r="DEG70" s="44"/>
      <c r="DEH70" s="44"/>
      <c r="DEI70" s="44"/>
      <c r="DEJ70" s="44"/>
      <c r="DEK70" s="44"/>
      <c r="DEL70" s="44"/>
      <c r="DEM70" s="44"/>
      <c r="DEN70" s="44"/>
      <c r="DEO70" s="44"/>
      <c r="DEP70" s="44"/>
      <c r="DEQ70" s="44"/>
      <c r="DER70" s="44"/>
      <c r="DES70" s="44"/>
      <c r="DET70" s="44"/>
      <c r="DEU70" s="44"/>
      <c r="DEV70" s="44"/>
      <c r="DEW70" s="44"/>
      <c r="DEX70" s="44"/>
      <c r="DEY70" s="44"/>
      <c r="DEZ70" s="44"/>
      <c r="DFA70" s="44"/>
      <c r="DFB70" s="44"/>
      <c r="DFC70" s="44"/>
      <c r="DFD70" s="44"/>
      <c r="DFE70" s="44"/>
      <c r="DFF70" s="44"/>
      <c r="DFG70" s="44"/>
      <c r="DFH70" s="44"/>
      <c r="DFI70" s="44"/>
      <c r="DFJ70" s="44"/>
      <c r="DFK70" s="44"/>
      <c r="DFL70" s="44"/>
      <c r="DFM70" s="44"/>
      <c r="DFN70" s="44"/>
      <c r="DFO70" s="44"/>
      <c r="DFP70" s="44"/>
      <c r="DFQ70" s="44"/>
      <c r="DFR70" s="44"/>
      <c r="DFS70" s="44"/>
      <c r="DFT70" s="44"/>
      <c r="DFU70" s="44"/>
      <c r="DFV70" s="44"/>
      <c r="DFW70" s="44"/>
      <c r="DFX70" s="44"/>
      <c r="DFY70" s="44"/>
      <c r="DFZ70" s="44"/>
      <c r="DGA70" s="44"/>
      <c r="DGB70" s="44"/>
      <c r="DGC70" s="44"/>
      <c r="DGD70" s="44"/>
      <c r="DGE70" s="44"/>
      <c r="DGF70" s="44"/>
      <c r="DGG70" s="44"/>
      <c r="DGH70" s="44"/>
      <c r="DGI70" s="44"/>
      <c r="DGJ70" s="44"/>
      <c r="DGK70" s="44"/>
      <c r="DGL70" s="44"/>
      <c r="DGM70" s="44"/>
      <c r="DGN70" s="44"/>
      <c r="DGO70" s="44"/>
      <c r="DGP70" s="44"/>
      <c r="DGQ70" s="44"/>
      <c r="DGR70" s="44"/>
      <c r="DGS70" s="44"/>
      <c r="DGT70" s="44"/>
      <c r="DGU70" s="44"/>
      <c r="DGV70" s="44"/>
      <c r="DGW70" s="44"/>
      <c r="DGX70" s="44"/>
      <c r="DGY70" s="44"/>
      <c r="DGZ70" s="44"/>
      <c r="DHA70" s="44"/>
      <c r="DHB70" s="44"/>
      <c r="DHC70" s="44"/>
      <c r="DHD70" s="44"/>
      <c r="DHE70" s="44"/>
      <c r="DHF70" s="44"/>
      <c r="DHG70" s="44"/>
      <c r="DHH70" s="44"/>
      <c r="DHI70" s="44"/>
      <c r="DHJ70" s="44"/>
      <c r="DHK70" s="44"/>
      <c r="DHL70" s="44"/>
      <c r="DHM70" s="44"/>
      <c r="DHN70" s="44"/>
      <c r="DHO70" s="44"/>
      <c r="DHP70" s="44"/>
      <c r="DHQ70" s="44"/>
      <c r="DHR70" s="44"/>
      <c r="DHS70" s="44"/>
      <c r="DHT70" s="44"/>
      <c r="DHU70" s="44"/>
      <c r="DHV70" s="44"/>
      <c r="DHW70" s="44"/>
      <c r="DHX70" s="44"/>
      <c r="DHY70" s="44"/>
      <c r="DHZ70" s="44"/>
      <c r="DIA70" s="44"/>
      <c r="DIB70" s="44"/>
      <c r="DIC70" s="44"/>
      <c r="DID70" s="44"/>
      <c r="DIE70" s="44"/>
      <c r="DIF70" s="44"/>
      <c r="DIG70" s="44"/>
      <c r="DIH70" s="44"/>
      <c r="DII70" s="44"/>
      <c r="DIJ70" s="44"/>
      <c r="DIK70" s="44"/>
      <c r="DIL70" s="44"/>
      <c r="DIM70" s="44"/>
      <c r="DIN70" s="44"/>
      <c r="DIO70" s="44"/>
      <c r="DIP70" s="44"/>
      <c r="DIQ70" s="44"/>
      <c r="DIR70" s="44"/>
      <c r="DIS70" s="44"/>
      <c r="DIT70" s="44"/>
      <c r="DIU70" s="44"/>
      <c r="DIV70" s="44"/>
      <c r="DIW70" s="44"/>
      <c r="DIX70" s="44"/>
      <c r="DIY70" s="44"/>
      <c r="DIZ70" s="44"/>
      <c r="DJA70" s="44"/>
      <c r="DJB70" s="44"/>
      <c r="DJC70" s="44"/>
      <c r="DJD70" s="44"/>
      <c r="DJE70" s="44"/>
      <c r="DJF70" s="44"/>
      <c r="DJG70" s="44"/>
      <c r="DJH70" s="44"/>
      <c r="DJI70" s="44"/>
      <c r="DJJ70" s="44"/>
      <c r="DJK70" s="44"/>
      <c r="DJL70" s="44"/>
      <c r="DJM70" s="44"/>
      <c r="DJN70" s="44"/>
      <c r="DJO70" s="44"/>
      <c r="DJP70" s="44"/>
      <c r="DJQ70" s="44"/>
      <c r="DJR70" s="44"/>
      <c r="DJS70" s="44"/>
      <c r="DJT70" s="44"/>
      <c r="DJU70" s="44"/>
      <c r="DJV70" s="44"/>
      <c r="DJW70" s="44"/>
      <c r="DJX70" s="44"/>
      <c r="DJY70" s="44"/>
      <c r="DJZ70" s="44"/>
      <c r="DKA70" s="44"/>
      <c r="DKB70" s="44"/>
      <c r="DKC70" s="44"/>
      <c r="DKD70" s="44"/>
      <c r="DKE70" s="44"/>
      <c r="DKF70" s="44"/>
      <c r="DKG70" s="44"/>
      <c r="DKH70" s="44"/>
      <c r="DKI70" s="44"/>
      <c r="DKJ70" s="44"/>
      <c r="DKK70" s="44"/>
      <c r="DKL70" s="44"/>
      <c r="DKM70" s="44"/>
      <c r="DKN70" s="44"/>
      <c r="DKO70" s="44"/>
      <c r="DKP70" s="44"/>
      <c r="DKQ70" s="44"/>
      <c r="DKR70" s="44"/>
      <c r="DKS70" s="44"/>
      <c r="DKT70" s="44"/>
      <c r="DKU70" s="44"/>
      <c r="DKV70" s="44"/>
      <c r="DKW70" s="44"/>
      <c r="DKX70" s="44"/>
      <c r="DKY70" s="44"/>
      <c r="DKZ70" s="44"/>
      <c r="DLA70" s="44"/>
      <c r="DLB70" s="44"/>
      <c r="DLC70" s="44"/>
      <c r="DLD70" s="44"/>
      <c r="DLE70" s="44"/>
      <c r="DLF70" s="44"/>
      <c r="DLG70" s="44"/>
      <c r="DLH70" s="44"/>
      <c r="DLI70" s="44"/>
      <c r="DLJ70" s="44"/>
      <c r="DLK70" s="44"/>
      <c r="DLL70" s="44"/>
      <c r="DLM70" s="44"/>
      <c r="DLN70" s="44"/>
      <c r="DLO70" s="44"/>
      <c r="DLP70" s="44"/>
      <c r="DLQ70" s="44"/>
      <c r="DLR70" s="44"/>
      <c r="DLS70" s="44"/>
      <c r="DLT70" s="44"/>
      <c r="DLU70" s="44"/>
      <c r="DLV70" s="44"/>
      <c r="DLW70" s="44"/>
      <c r="DLX70" s="44"/>
      <c r="DLY70" s="44"/>
      <c r="DLZ70" s="44"/>
      <c r="DMA70" s="44"/>
      <c r="DMB70" s="44"/>
      <c r="DMC70" s="44"/>
      <c r="DMD70" s="44"/>
      <c r="DME70" s="44"/>
      <c r="DMF70" s="44"/>
      <c r="DMG70" s="44"/>
      <c r="DMH70" s="44"/>
      <c r="DMI70" s="44"/>
      <c r="DMJ70" s="44"/>
      <c r="DMK70" s="44"/>
      <c r="DML70" s="44"/>
      <c r="DMM70" s="44"/>
      <c r="DMN70" s="44"/>
      <c r="DMO70" s="44"/>
      <c r="DMP70" s="44"/>
      <c r="DMQ70" s="44"/>
      <c r="DMR70" s="44"/>
      <c r="DMS70" s="44"/>
      <c r="DMT70" s="44"/>
      <c r="DMU70" s="44"/>
      <c r="DMV70" s="44"/>
      <c r="DMW70" s="44"/>
      <c r="DMX70" s="44"/>
      <c r="DMY70" s="44"/>
      <c r="DMZ70" s="44"/>
      <c r="DNA70" s="44"/>
      <c r="DNB70" s="44"/>
      <c r="DNC70" s="44"/>
      <c r="DND70" s="44"/>
      <c r="DNE70" s="44"/>
      <c r="DNF70" s="44"/>
      <c r="DNG70" s="44"/>
      <c r="DNH70" s="44"/>
      <c r="DNI70" s="44"/>
      <c r="DNJ70" s="44"/>
      <c r="DNK70" s="44"/>
      <c r="DNL70" s="44"/>
      <c r="DNM70" s="44"/>
      <c r="DNN70" s="44"/>
      <c r="DNO70" s="44"/>
      <c r="DNP70" s="44"/>
      <c r="DNQ70" s="44"/>
      <c r="DNR70" s="44"/>
      <c r="DNS70" s="44"/>
      <c r="DNT70" s="44"/>
      <c r="DNU70" s="44"/>
      <c r="DNV70" s="44"/>
      <c r="DNW70" s="44"/>
      <c r="DNX70" s="44"/>
      <c r="DNY70" s="44"/>
      <c r="DNZ70" s="44"/>
      <c r="DOA70" s="44"/>
      <c r="DOB70" s="44"/>
      <c r="DOC70" s="44"/>
      <c r="DOD70" s="44"/>
      <c r="DOE70" s="44"/>
      <c r="DOF70" s="44"/>
      <c r="DOG70" s="44"/>
      <c r="DOH70" s="44"/>
      <c r="DOI70" s="44"/>
      <c r="DOJ70" s="44"/>
      <c r="DOK70" s="44"/>
      <c r="DOL70" s="44"/>
      <c r="DOM70" s="44"/>
      <c r="DON70" s="44"/>
      <c r="DOO70" s="44"/>
      <c r="DOP70" s="44"/>
      <c r="DOQ70" s="44"/>
      <c r="DOR70" s="44"/>
      <c r="DOS70" s="44"/>
      <c r="DOT70" s="44"/>
      <c r="DOU70" s="44"/>
      <c r="DOV70" s="44"/>
      <c r="DOW70" s="44"/>
      <c r="DOX70" s="44"/>
      <c r="DOY70" s="44"/>
      <c r="DOZ70" s="44"/>
      <c r="DPA70" s="44"/>
      <c r="DPB70" s="44"/>
      <c r="DPC70" s="44"/>
      <c r="DPD70" s="44"/>
      <c r="DPE70" s="44"/>
      <c r="DPF70" s="44"/>
      <c r="DPG70" s="44"/>
      <c r="DPH70" s="44"/>
      <c r="DPI70" s="44"/>
      <c r="DPJ70" s="44"/>
      <c r="DPK70" s="44"/>
      <c r="DPL70" s="44"/>
      <c r="DPM70" s="44"/>
      <c r="DPN70" s="44"/>
      <c r="DPO70" s="44"/>
      <c r="DPP70" s="44"/>
      <c r="DPQ70" s="44"/>
      <c r="DPR70" s="44"/>
      <c r="DPS70" s="44"/>
      <c r="DPT70" s="44"/>
      <c r="DPU70" s="44"/>
      <c r="DPV70" s="44"/>
      <c r="DPW70" s="44"/>
      <c r="DPX70" s="44"/>
      <c r="DPY70" s="44"/>
      <c r="DPZ70" s="44"/>
      <c r="DQA70" s="44"/>
      <c r="DQB70" s="44"/>
      <c r="DQC70" s="44"/>
      <c r="DQD70" s="44"/>
      <c r="DQE70" s="44"/>
      <c r="DQF70" s="44"/>
      <c r="DQG70" s="44"/>
      <c r="DQH70" s="44"/>
      <c r="DQI70" s="44"/>
      <c r="DQJ70" s="44"/>
      <c r="DQK70" s="44"/>
      <c r="DQL70" s="44"/>
      <c r="DQM70" s="44"/>
      <c r="DQN70" s="44"/>
      <c r="DQO70" s="44"/>
      <c r="DQP70" s="44"/>
      <c r="DQQ70" s="44"/>
      <c r="DQR70" s="44"/>
      <c r="DQS70" s="44"/>
      <c r="DQT70" s="44"/>
      <c r="DQU70" s="44"/>
      <c r="DQV70" s="44"/>
      <c r="DQW70" s="44"/>
      <c r="DQX70" s="44"/>
      <c r="DQY70" s="44"/>
      <c r="DQZ70" s="44"/>
      <c r="DRA70" s="44"/>
      <c r="DRB70" s="44"/>
      <c r="DRC70" s="44"/>
      <c r="DRD70" s="44"/>
      <c r="DRE70" s="44"/>
      <c r="DRF70" s="44"/>
      <c r="DRG70" s="44"/>
      <c r="DRH70" s="44"/>
      <c r="DRI70" s="44"/>
      <c r="DRJ70" s="44"/>
      <c r="DRK70" s="44"/>
      <c r="DRL70" s="44"/>
      <c r="DRM70" s="44"/>
      <c r="DRN70" s="44"/>
      <c r="DRO70" s="44"/>
      <c r="DRP70" s="44"/>
      <c r="DRQ70" s="44"/>
      <c r="DRR70" s="44"/>
      <c r="DRS70" s="44"/>
      <c r="DRT70" s="44"/>
      <c r="DRU70" s="44"/>
      <c r="DRV70" s="44"/>
      <c r="DRW70" s="44"/>
      <c r="DRX70" s="44"/>
      <c r="DRY70" s="44"/>
      <c r="DRZ70" s="44"/>
      <c r="DSA70" s="44"/>
      <c r="DSB70" s="44"/>
      <c r="DSC70" s="44"/>
      <c r="DSD70" s="44"/>
      <c r="DSE70" s="44"/>
      <c r="DSF70" s="44"/>
      <c r="DSG70" s="44"/>
      <c r="DSH70" s="44"/>
      <c r="DSI70" s="44"/>
      <c r="DSJ70" s="44"/>
      <c r="DSK70" s="44"/>
      <c r="DSL70" s="44"/>
      <c r="DSM70" s="44"/>
      <c r="DSN70" s="44"/>
      <c r="DSO70" s="44"/>
      <c r="DSP70" s="44"/>
      <c r="DSQ70" s="44"/>
      <c r="DSR70" s="44"/>
      <c r="DSS70" s="44"/>
      <c r="DST70" s="44"/>
      <c r="DSU70" s="44"/>
      <c r="DSV70" s="44"/>
      <c r="DSW70" s="44"/>
      <c r="DSX70" s="44"/>
      <c r="DSY70" s="44"/>
      <c r="DSZ70" s="44"/>
      <c r="DTA70" s="44"/>
      <c r="DTB70" s="44"/>
      <c r="DTC70" s="44"/>
      <c r="DTD70" s="44"/>
      <c r="DTE70" s="44"/>
      <c r="DTF70" s="44"/>
      <c r="DTG70" s="44"/>
      <c r="DTH70" s="44"/>
      <c r="DTI70" s="44"/>
      <c r="DTJ70" s="44"/>
      <c r="DTK70" s="44"/>
      <c r="DTL70" s="44"/>
      <c r="DTM70" s="44"/>
      <c r="DTN70" s="44"/>
      <c r="DTO70" s="44"/>
      <c r="DTP70" s="44"/>
      <c r="DTQ70" s="44"/>
      <c r="DTR70" s="44"/>
      <c r="DTS70" s="44"/>
      <c r="DTT70" s="44"/>
      <c r="DTU70" s="44"/>
      <c r="DTV70" s="44"/>
      <c r="DTW70" s="44"/>
      <c r="DTX70" s="44"/>
      <c r="DTY70" s="44"/>
      <c r="DTZ70" s="44"/>
      <c r="DUA70" s="44"/>
      <c r="DUB70" s="44"/>
      <c r="DUC70" s="44"/>
      <c r="DUD70" s="44"/>
      <c r="DUE70" s="44"/>
      <c r="DUF70" s="44"/>
      <c r="DUG70" s="44"/>
      <c r="DUH70" s="44"/>
      <c r="DUI70" s="44"/>
      <c r="DUJ70" s="44"/>
      <c r="DUK70" s="44"/>
      <c r="DUL70" s="44"/>
      <c r="DUM70" s="44"/>
      <c r="DUN70" s="44"/>
      <c r="DUO70" s="44"/>
      <c r="DUP70" s="44"/>
      <c r="DUQ70" s="44"/>
      <c r="DUR70" s="44"/>
      <c r="DUS70" s="44"/>
      <c r="DUT70" s="44"/>
      <c r="DUU70" s="44"/>
      <c r="DUV70" s="44"/>
      <c r="DUW70" s="44"/>
      <c r="DUX70" s="44"/>
      <c r="DUY70" s="44"/>
      <c r="DUZ70" s="44"/>
      <c r="DVA70" s="44"/>
      <c r="DVB70" s="44"/>
      <c r="DVC70" s="44"/>
      <c r="DVD70" s="44"/>
      <c r="DVE70" s="44"/>
      <c r="DVF70" s="44"/>
      <c r="DVG70" s="44"/>
      <c r="DVH70" s="44"/>
      <c r="DVI70" s="44"/>
      <c r="DVJ70" s="44"/>
      <c r="DVK70" s="44"/>
      <c r="DVL70" s="44"/>
      <c r="DVM70" s="44"/>
      <c r="DVN70" s="44"/>
      <c r="DVO70" s="44"/>
      <c r="DVP70" s="44"/>
      <c r="DVQ70" s="44"/>
      <c r="DVR70" s="44"/>
      <c r="DVS70" s="44"/>
      <c r="DVT70" s="44"/>
      <c r="DVU70" s="44"/>
      <c r="DVV70" s="44"/>
      <c r="DVW70" s="44"/>
      <c r="DVX70" s="44"/>
      <c r="DVY70" s="44"/>
      <c r="DVZ70" s="44"/>
      <c r="DWA70" s="44"/>
      <c r="DWB70" s="44"/>
      <c r="DWC70" s="44"/>
      <c r="DWD70" s="44"/>
      <c r="DWE70" s="44"/>
      <c r="DWF70" s="44"/>
      <c r="DWG70" s="44"/>
      <c r="DWH70" s="44"/>
      <c r="DWI70" s="44"/>
      <c r="DWJ70" s="44"/>
      <c r="DWK70" s="44"/>
      <c r="DWL70" s="44"/>
      <c r="DWM70" s="44"/>
      <c r="DWN70" s="44"/>
      <c r="DWO70" s="44"/>
      <c r="DWP70" s="44"/>
      <c r="DWQ70" s="44"/>
      <c r="DWR70" s="44"/>
      <c r="DWS70" s="44"/>
      <c r="DWT70" s="44"/>
      <c r="DWU70" s="44"/>
      <c r="DWV70" s="44"/>
      <c r="DWW70" s="44"/>
      <c r="DWX70" s="44"/>
      <c r="DWY70" s="44"/>
      <c r="DWZ70" s="44"/>
      <c r="DXA70" s="44"/>
      <c r="DXB70" s="44"/>
      <c r="DXC70" s="44"/>
      <c r="DXD70" s="44"/>
      <c r="DXE70" s="44"/>
      <c r="DXF70" s="44"/>
      <c r="DXG70" s="44"/>
      <c r="DXH70" s="44"/>
      <c r="DXI70" s="44"/>
      <c r="DXJ70" s="44"/>
      <c r="DXK70" s="44"/>
      <c r="DXL70" s="44"/>
      <c r="DXM70" s="44"/>
      <c r="DXN70" s="44"/>
      <c r="DXO70" s="44"/>
      <c r="DXP70" s="44"/>
      <c r="DXQ70" s="44"/>
      <c r="DXR70" s="44"/>
      <c r="DXS70" s="44"/>
      <c r="DXT70" s="44"/>
      <c r="DXU70" s="44"/>
      <c r="DXV70" s="44"/>
      <c r="DXW70" s="44"/>
      <c r="DXX70" s="44"/>
      <c r="DXY70" s="44"/>
      <c r="DXZ70" s="44"/>
      <c r="DYA70" s="44"/>
      <c r="DYB70" s="44"/>
      <c r="DYC70" s="44"/>
      <c r="DYD70" s="44"/>
      <c r="DYE70" s="44"/>
      <c r="DYF70" s="44"/>
      <c r="DYG70" s="44"/>
      <c r="DYH70" s="44"/>
      <c r="DYI70" s="44"/>
      <c r="DYJ70" s="44"/>
      <c r="DYK70" s="44"/>
      <c r="DYL70" s="44"/>
      <c r="DYM70" s="44"/>
      <c r="DYN70" s="44"/>
      <c r="DYO70" s="44"/>
      <c r="DYP70" s="44"/>
      <c r="DYQ70" s="44"/>
      <c r="DYR70" s="44"/>
      <c r="DYS70" s="44"/>
      <c r="DYT70" s="44"/>
      <c r="DYU70" s="44"/>
      <c r="DYV70" s="44"/>
      <c r="DYW70" s="44"/>
      <c r="DYX70" s="44"/>
      <c r="DYY70" s="44"/>
      <c r="DYZ70" s="44"/>
      <c r="DZA70" s="44"/>
      <c r="DZB70" s="44"/>
      <c r="DZC70" s="44"/>
      <c r="DZD70" s="44"/>
      <c r="DZE70" s="44"/>
      <c r="DZF70" s="44"/>
      <c r="DZG70" s="44"/>
      <c r="DZH70" s="44"/>
      <c r="DZI70" s="44"/>
      <c r="DZJ70" s="44"/>
      <c r="DZK70" s="44"/>
      <c r="DZL70" s="44"/>
      <c r="DZM70" s="44"/>
      <c r="DZN70" s="44"/>
      <c r="DZO70" s="44"/>
      <c r="DZP70" s="44"/>
      <c r="DZQ70" s="44"/>
      <c r="DZR70" s="44"/>
      <c r="DZS70" s="44"/>
      <c r="DZT70" s="44"/>
      <c r="DZU70" s="44"/>
      <c r="DZV70" s="44"/>
      <c r="DZW70" s="44"/>
      <c r="DZX70" s="44"/>
      <c r="DZY70" s="44"/>
      <c r="DZZ70" s="44"/>
      <c r="EAA70" s="44"/>
      <c r="EAB70" s="44"/>
      <c r="EAC70" s="44"/>
      <c r="EAD70" s="44"/>
      <c r="EAE70" s="44"/>
      <c r="EAF70" s="44"/>
      <c r="EAG70" s="44"/>
      <c r="EAH70" s="44"/>
      <c r="EAI70" s="44"/>
      <c r="EAJ70" s="44"/>
      <c r="EAK70" s="44"/>
      <c r="EAL70" s="44"/>
      <c r="EAM70" s="44"/>
      <c r="EAN70" s="44"/>
      <c r="EAO70" s="44"/>
      <c r="EAP70" s="44"/>
      <c r="EAQ70" s="44"/>
      <c r="EAR70" s="44"/>
      <c r="EAS70" s="44"/>
      <c r="EAT70" s="44"/>
      <c r="EAU70" s="44"/>
      <c r="EAV70" s="44"/>
      <c r="EAW70" s="44"/>
      <c r="EAX70" s="44"/>
      <c r="EAY70" s="44"/>
      <c r="EAZ70" s="44"/>
      <c r="EBA70" s="44"/>
      <c r="EBB70" s="44"/>
      <c r="EBC70" s="44"/>
      <c r="EBD70" s="44"/>
      <c r="EBE70" s="44"/>
      <c r="EBF70" s="44"/>
      <c r="EBG70" s="44"/>
      <c r="EBH70" s="44"/>
      <c r="EBI70" s="44"/>
      <c r="EBJ70" s="44"/>
      <c r="EBK70" s="44"/>
      <c r="EBL70" s="44"/>
      <c r="EBM70" s="44"/>
      <c r="EBN70" s="44"/>
      <c r="EBO70" s="44"/>
      <c r="EBP70" s="44"/>
      <c r="EBQ70" s="44"/>
      <c r="EBR70" s="44"/>
      <c r="EBS70" s="44"/>
      <c r="EBT70" s="44"/>
      <c r="EBU70" s="44"/>
      <c r="EBV70" s="44"/>
      <c r="EBW70" s="44"/>
      <c r="EBX70" s="44"/>
      <c r="EBY70" s="44"/>
      <c r="EBZ70" s="44"/>
      <c r="ECA70" s="44"/>
      <c r="ECB70" s="44"/>
      <c r="ECC70" s="44"/>
      <c r="ECD70" s="44"/>
      <c r="ECE70" s="44"/>
      <c r="ECF70" s="44"/>
      <c r="ECG70" s="44"/>
      <c r="ECH70" s="44"/>
      <c r="ECI70" s="44"/>
      <c r="ECJ70" s="44"/>
      <c r="ECK70" s="44"/>
      <c r="ECL70" s="44"/>
      <c r="ECM70" s="44"/>
      <c r="ECN70" s="44"/>
      <c r="ECO70" s="44"/>
      <c r="ECP70" s="44"/>
      <c r="ECQ70" s="44"/>
      <c r="ECR70" s="44"/>
      <c r="ECS70" s="44"/>
      <c r="ECT70" s="44"/>
      <c r="ECU70" s="44"/>
      <c r="ECV70" s="44"/>
      <c r="ECW70" s="44"/>
      <c r="ECX70" s="44"/>
      <c r="ECY70" s="44"/>
      <c r="ECZ70" s="44"/>
      <c r="EDA70" s="44"/>
      <c r="EDB70" s="44"/>
      <c r="EDC70" s="44"/>
      <c r="EDD70" s="44"/>
      <c r="EDE70" s="44"/>
      <c r="EDF70" s="44"/>
      <c r="EDG70" s="44"/>
      <c r="EDH70" s="44"/>
      <c r="EDI70" s="44"/>
      <c r="EDJ70" s="44"/>
      <c r="EDK70" s="44"/>
      <c r="EDL70" s="44"/>
      <c r="EDM70" s="44"/>
      <c r="EDN70" s="44"/>
      <c r="EDO70" s="44"/>
      <c r="EDP70" s="44"/>
      <c r="EDQ70" s="44"/>
      <c r="EDR70" s="44"/>
      <c r="EDS70" s="44"/>
      <c r="EDT70" s="44"/>
      <c r="EDU70" s="44"/>
      <c r="EDV70" s="44"/>
      <c r="EDW70" s="44"/>
      <c r="EDX70" s="44"/>
      <c r="EDY70" s="44"/>
      <c r="EDZ70" s="44"/>
      <c r="EEA70" s="44"/>
      <c r="EEB70" s="44"/>
      <c r="EEC70" s="44"/>
      <c r="EED70" s="44"/>
      <c r="EEE70" s="44"/>
      <c r="EEF70" s="44"/>
      <c r="EEG70" s="44"/>
      <c r="EEH70" s="44"/>
      <c r="EEI70" s="44"/>
      <c r="EEJ70" s="44"/>
      <c r="EEK70" s="44"/>
      <c r="EEL70" s="44"/>
      <c r="EEM70" s="44"/>
      <c r="EEN70" s="44"/>
      <c r="EEO70" s="44"/>
      <c r="EEP70" s="44"/>
      <c r="EEQ70" s="44"/>
      <c r="EER70" s="44"/>
      <c r="EES70" s="44"/>
      <c r="EET70" s="44"/>
      <c r="EEU70" s="44"/>
      <c r="EEV70" s="44"/>
      <c r="EEW70" s="44"/>
      <c r="EEX70" s="44"/>
      <c r="EEY70" s="44"/>
      <c r="EEZ70" s="44"/>
      <c r="EFA70" s="44"/>
      <c r="EFB70" s="44"/>
      <c r="EFC70" s="44"/>
      <c r="EFD70" s="44"/>
      <c r="EFE70" s="44"/>
      <c r="EFF70" s="44"/>
      <c r="EFG70" s="44"/>
      <c r="EFH70" s="44"/>
      <c r="EFI70" s="44"/>
      <c r="EFJ70" s="44"/>
      <c r="EFK70" s="44"/>
      <c r="EFL70" s="44"/>
      <c r="EFM70" s="44"/>
      <c r="EFN70" s="44"/>
      <c r="EFO70" s="44"/>
      <c r="EFP70" s="44"/>
      <c r="EFQ70" s="44"/>
      <c r="EFR70" s="44"/>
      <c r="EFS70" s="44"/>
      <c r="EFT70" s="44"/>
      <c r="EFU70" s="44"/>
      <c r="EFV70" s="44"/>
      <c r="EFW70" s="44"/>
      <c r="EFX70" s="44"/>
      <c r="EFY70" s="44"/>
      <c r="EFZ70" s="44"/>
      <c r="EGA70" s="44"/>
      <c r="EGB70" s="44"/>
      <c r="EGC70" s="44"/>
      <c r="EGD70" s="44"/>
      <c r="EGE70" s="44"/>
      <c r="EGF70" s="44"/>
      <c r="EGG70" s="44"/>
      <c r="EGH70" s="44"/>
      <c r="EGI70" s="44"/>
      <c r="EGJ70" s="44"/>
      <c r="EGK70" s="44"/>
      <c r="EGL70" s="44"/>
      <c r="EGM70" s="44"/>
      <c r="EGN70" s="44"/>
      <c r="EGO70" s="44"/>
      <c r="EGP70" s="44"/>
      <c r="EGQ70" s="44"/>
      <c r="EGR70" s="44"/>
      <c r="EGS70" s="44"/>
      <c r="EGT70" s="44"/>
      <c r="EGU70" s="44"/>
      <c r="EGV70" s="44"/>
      <c r="EGW70" s="44"/>
      <c r="EGX70" s="44"/>
      <c r="EGY70" s="44"/>
      <c r="EGZ70" s="44"/>
      <c r="EHA70" s="44"/>
      <c r="EHB70" s="44"/>
      <c r="EHC70" s="44"/>
      <c r="EHD70" s="44"/>
      <c r="EHE70" s="44"/>
      <c r="EHF70" s="44"/>
      <c r="EHG70" s="44"/>
      <c r="EHH70" s="44"/>
      <c r="EHI70" s="44"/>
      <c r="EHJ70" s="44"/>
      <c r="EHK70" s="44"/>
      <c r="EHL70" s="44"/>
      <c r="EHM70" s="44"/>
      <c r="EHN70" s="44"/>
      <c r="EHO70" s="44"/>
      <c r="EHP70" s="44"/>
      <c r="EHQ70" s="44"/>
      <c r="EHR70" s="44"/>
      <c r="EHS70" s="44"/>
      <c r="EHT70" s="44"/>
      <c r="EHU70" s="44"/>
      <c r="EHV70" s="44"/>
      <c r="EHW70" s="44"/>
      <c r="EHX70" s="44"/>
      <c r="EHY70" s="44"/>
      <c r="EHZ70" s="44"/>
      <c r="EIA70" s="44"/>
      <c r="EIB70" s="44"/>
      <c r="EIC70" s="44"/>
      <c r="EID70" s="44"/>
      <c r="EIE70" s="44"/>
      <c r="EIF70" s="44"/>
      <c r="EIG70" s="44"/>
      <c r="EIH70" s="44"/>
      <c r="EII70" s="44"/>
      <c r="EIJ70" s="44"/>
      <c r="EIK70" s="44"/>
      <c r="EIL70" s="44"/>
      <c r="EIM70" s="44"/>
      <c r="EIN70" s="44"/>
      <c r="EIO70" s="44"/>
      <c r="EIP70" s="44"/>
      <c r="EIQ70" s="44"/>
      <c r="EIR70" s="44"/>
      <c r="EIS70" s="44"/>
      <c r="EIT70" s="44"/>
      <c r="EIU70" s="44"/>
      <c r="EIV70" s="44"/>
      <c r="EIW70" s="44"/>
      <c r="EIX70" s="44"/>
      <c r="EIY70" s="44"/>
      <c r="EIZ70" s="44"/>
      <c r="EJA70" s="44"/>
      <c r="EJB70" s="44"/>
      <c r="EJC70" s="44"/>
      <c r="EJD70" s="44"/>
      <c r="EJE70" s="44"/>
      <c r="EJF70" s="44"/>
      <c r="EJG70" s="44"/>
      <c r="EJH70" s="44"/>
      <c r="EJI70" s="44"/>
      <c r="EJJ70" s="44"/>
      <c r="EJK70" s="44"/>
      <c r="EJL70" s="44"/>
      <c r="EJM70" s="44"/>
      <c r="EJN70" s="44"/>
      <c r="EJO70" s="44"/>
      <c r="EJP70" s="44"/>
      <c r="EJQ70" s="44"/>
      <c r="EJR70" s="44"/>
      <c r="EJS70" s="44"/>
      <c r="EJT70" s="44"/>
      <c r="EJU70" s="44"/>
      <c r="EJV70" s="44"/>
      <c r="EJW70" s="44"/>
      <c r="EJX70" s="44"/>
      <c r="EJY70" s="44"/>
      <c r="EJZ70" s="44"/>
      <c r="EKA70" s="44"/>
      <c r="EKB70" s="44"/>
      <c r="EKC70" s="44"/>
      <c r="EKD70" s="44"/>
      <c r="EKE70" s="44"/>
      <c r="EKF70" s="44"/>
      <c r="EKG70" s="44"/>
      <c r="EKH70" s="44"/>
      <c r="EKI70" s="44"/>
      <c r="EKJ70" s="44"/>
      <c r="EKK70" s="44"/>
      <c r="EKL70" s="44"/>
      <c r="EKM70" s="44"/>
      <c r="EKN70" s="44"/>
      <c r="EKO70" s="44"/>
      <c r="EKP70" s="44"/>
      <c r="EKQ70" s="44"/>
      <c r="EKR70" s="44"/>
      <c r="EKS70" s="44"/>
      <c r="EKT70" s="44"/>
      <c r="EKU70" s="44"/>
      <c r="EKV70" s="44"/>
      <c r="EKW70" s="44"/>
      <c r="EKX70" s="44"/>
      <c r="EKY70" s="44"/>
      <c r="EKZ70" s="44"/>
      <c r="ELA70" s="44"/>
      <c r="ELB70" s="44"/>
      <c r="ELC70" s="44"/>
      <c r="ELD70" s="44"/>
      <c r="ELE70" s="44"/>
      <c r="ELF70" s="44"/>
      <c r="ELG70" s="44"/>
      <c r="ELH70" s="44"/>
      <c r="ELI70" s="44"/>
      <c r="ELJ70" s="44"/>
      <c r="ELK70" s="44"/>
      <c r="ELL70" s="44"/>
      <c r="ELM70" s="44"/>
      <c r="ELN70" s="44"/>
      <c r="ELO70" s="44"/>
      <c r="ELP70" s="44"/>
      <c r="ELQ70" s="44"/>
      <c r="ELR70" s="44"/>
      <c r="ELS70" s="44"/>
      <c r="ELT70" s="44"/>
      <c r="ELU70" s="44"/>
      <c r="ELV70" s="44"/>
      <c r="ELW70" s="44"/>
      <c r="ELX70" s="44"/>
      <c r="ELY70" s="44"/>
      <c r="ELZ70" s="44"/>
      <c r="EMA70" s="44"/>
      <c r="EMB70" s="44"/>
      <c r="EMC70" s="44"/>
      <c r="EMD70" s="44"/>
      <c r="EME70" s="44"/>
      <c r="EMF70" s="44"/>
      <c r="EMG70" s="44"/>
      <c r="EMH70" s="44"/>
      <c r="EMI70" s="44"/>
      <c r="EMJ70" s="44"/>
      <c r="EMK70" s="44"/>
      <c r="EML70" s="44"/>
      <c r="EMM70" s="44"/>
      <c r="EMN70" s="44"/>
      <c r="EMO70" s="44"/>
      <c r="EMP70" s="44"/>
      <c r="EMQ70" s="44"/>
      <c r="EMR70" s="44"/>
      <c r="EMS70" s="44"/>
      <c r="EMT70" s="44"/>
      <c r="EMU70" s="44"/>
      <c r="EMV70" s="44"/>
      <c r="EMW70" s="44"/>
      <c r="EMX70" s="44"/>
      <c r="EMY70" s="44"/>
      <c r="EMZ70" s="44"/>
      <c r="ENA70" s="44"/>
      <c r="ENB70" s="44"/>
      <c r="ENC70" s="44"/>
      <c r="END70" s="44"/>
      <c r="ENE70" s="44"/>
      <c r="ENF70" s="44"/>
      <c r="ENG70" s="44"/>
      <c r="ENH70" s="44"/>
      <c r="ENI70" s="44"/>
      <c r="ENJ70" s="44"/>
      <c r="ENK70" s="44"/>
      <c r="ENL70" s="44"/>
      <c r="ENM70" s="44"/>
      <c r="ENN70" s="44"/>
      <c r="ENO70" s="44"/>
      <c r="ENP70" s="44"/>
      <c r="ENQ70" s="44"/>
      <c r="ENR70" s="44"/>
      <c r="ENS70" s="44"/>
      <c r="ENT70" s="44"/>
      <c r="ENU70" s="44"/>
      <c r="ENV70" s="44"/>
      <c r="ENW70" s="44"/>
      <c r="ENX70" s="44"/>
      <c r="ENY70" s="44"/>
      <c r="ENZ70" s="44"/>
      <c r="EOA70" s="44"/>
      <c r="EOB70" s="44"/>
      <c r="EOC70" s="44"/>
      <c r="EOD70" s="44"/>
      <c r="EOE70" s="44"/>
      <c r="EOF70" s="44"/>
      <c r="EOG70" s="44"/>
      <c r="EOH70" s="44"/>
      <c r="EOI70" s="44"/>
      <c r="EOJ70" s="44"/>
      <c r="EOK70" s="44"/>
      <c r="EOL70" s="44"/>
      <c r="EOM70" s="44"/>
      <c r="EON70" s="44"/>
      <c r="EOO70" s="44"/>
      <c r="EOP70" s="44"/>
      <c r="EOQ70" s="44"/>
      <c r="EOR70" s="44"/>
      <c r="EOS70" s="44"/>
      <c r="EOT70" s="44"/>
      <c r="EOU70" s="44"/>
      <c r="EOV70" s="44"/>
      <c r="EOW70" s="44"/>
      <c r="EOX70" s="44"/>
      <c r="EOY70" s="44"/>
      <c r="EOZ70" s="44"/>
      <c r="EPA70" s="44"/>
      <c r="EPB70" s="44"/>
      <c r="EPC70" s="44"/>
      <c r="EPD70" s="44"/>
      <c r="EPE70" s="44"/>
      <c r="EPF70" s="44"/>
      <c r="EPG70" s="44"/>
      <c r="EPH70" s="44"/>
      <c r="EPI70" s="44"/>
      <c r="EPJ70" s="44"/>
      <c r="EPK70" s="44"/>
      <c r="EPL70" s="44"/>
      <c r="EPM70" s="44"/>
      <c r="EPN70" s="44"/>
      <c r="EPO70" s="44"/>
      <c r="EPP70" s="44"/>
      <c r="EPQ70" s="44"/>
      <c r="EPR70" s="44"/>
      <c r="EPS70" s="44"/>
      <c r="EPT70" s="44"/>
      <c r="EPU70" s="44"/>
      <c r="EPV70" s="44"/>
      <c r="EPW70" s="44"/>
      <c r="EPX70" s="44"/>
      <c r="EPY70" s="44"/>
      <c r="EPZ70" s="44"/>
      <c r="EQA70" s="44"/>
      <c r="EQB70" s="44"/>
      <c r="EQC70" s="44"/>
      <c r="EQD70" s="44"/>
      <c r="EQE70" s="44"/>
      <c r="EQF70" s="44"/>
      <c r="EQG70" s="44"/>
      <c r="EQH70" s="44"/>
      <c r="EQI70" s="44"/>
      <c r="EQJ70" s="44"/>
      <c r="EQK70" s="44"/>
      <c r="EQL70" s="44"/>
      <c r="EQM70" s="44"/>
      <c r="EQN70" s="44"/>
      <c r="EQO70" s="44"/>
      <c r="EQP70" s="44"/>
      <c r="EQQ70" s="44"/>
      <c r="EQR70" s="44"/>
      <c r="EQS70" s="44"/>
      <c r="EQT70" s="44"/>
      <c r="EQU70" s="44"/>
      <c r="EQV70" s="44"/>
      <c r="EQW70" s="44"/>
      <c r="EQX70" s="44"/>
      <c r="EQY70" s="44"/>
      <c r="EQZ70" s="44"/>
      <c r="ERA70" s="44"/>
      <c r="ERB70" s="44"/>
      <c r="ERC70" s="44"/>
      <c r="ERD70" s="44"/>
      <c r="ERE70" s="44"/>
      <c r="ERF70" s="44"/>
      <c r="ERG70" s="44"/>
      <c r="ERH70" s="44"/>
      <c r="ERI70" s="44"/>
      <c r="ERJ70" s="44"/>
      <c r="ERK70" s="44"/>
      <c r="ERL70" s="44"/>
      <c r="ERM70" s="44"/>
      <c r="ERN70" s="44"/>
      <c r="ERO70" s="44"/>
      <c r="ERP70" s="44"/>
      <c r="ERQ70" s="44"/>
      <c r="ERR70" s="44"/>
      <c r="ERS70" s="44"/>
      <c r="ERT70" s="44"/>
      <c r="ERU70" s="44"/>
      <c r="ERV70" s="44"/>
      <c r="ERW70" s="44"/>
      <c r="ERX70" s="44"/>
      <c r="ERY70" s="44"/>
      <c r="ERZ70" s="44"/>
      <c r="ESA70" s="44"/>
      <c r="ESB70" s="44"/>
      <c r="ESC70" s="44"/>
      <c r="ESD70" s="44"/>
      <c r="ESE70" s="44"/>
      <c r="ESF70" s="44"/>
      <c r="ESG70" s="44"/>
      <c r="ESH70" s="44"/>
      <c r="ESI70" s="44"/>
      <c r="ESJ70" s="44"/>
      <c r="ESK70" s="44"/>
      <c r="ESL70" s="44"/>
      <c r="ESM70" s="44"/>
      <c r="ESN70" s="44"/>
      <c r="ESO70" s="44"/>
      <c r="ESP70" s="44"/>
      <c r="ESQ70" s="44"/>
      <c r="ESR70" s="44"/>
      <c r="ESS70" s="44"/>
      <c r="EST70" s="44"/>
      <c r="ESU70" s="44"/>
      <c r="ESV70" s="44"/>
      <c r="ESW70" s="44"/>
      <c r="ESX70" s="44"/>
      <c r="ESY70" s="44"/>
      <c r="ESZ70" s="44"/>
      <c r="ETA70" s="44"/>
      <c r="ETB70" s="44"/>
      <c r="ETC70" s="44"/>
      <c r="ETD70" s="44"/>
      <c r="ETE70" s="44"/>
      <c r="ETF70" s="44"/>
      <c r="ETG70" s="44"/>
      <c r="ETH70" s="44"/>
      <c r="ETI70" s="44"/>
      <c r="ETJ70" s="44"/>
      <c r="ETK70" s="44"/>
      <c r="ETL70" s="44"/>
      <c r="ETM70" s="44"/>
      <c r="ETN70" s="44"/>
      <c r="ETO70" s="44"/>
      <c r="ETP70" s="44"/>
      <c r="ETQ70" s="44"/>
      <c r="ETR70" s="44"/>
      <c r="ETS70" s="44"/>
      <c r="ETT70" s="44"/>
      <c r="ETU70" s="44"/>
      <c r="ETV70" s="44"/>
      <c r="ETW70" s="44"/>
      <c r="ETX70" s="44"/>
      <c r="ETY70" s="44"/>
      <c r="ETZ70" s="44"/>
      <c r="EUA70" s="44"/>
      <c r="EUB70" s="44"/>
      <c r="EUC70" s="44"/>
      <c r="EUD70" s="44"/>
      <c r="EUE70" s="44"/>
      <c r="EUF70" s="44"/>
      <c r="EUG70" s="44"/>
      <c r="EUH70" s="44"/>
      <c r="EUI70" s="44"/>
      <c r="EUJ70" s="44"/>
      <c r="EUK70" s="44"/>
      <c r="EUL70" s="44"/>
      <c r="EUM70" s="44"/>
      <c r="EUN70" s="44"/>
      <c r="EUO70" s="44"/>
      <c r="EUP70" s="44"/>
      <c r="EUQ70" s="44"/>
      <c r="EUR70" s="44"/>
      <c r="EUS70" s="44"/>
      <c r="EUT70" s="44"/>
      <c r="EUU70" s="44"/>
      <c r="EUV70" s="44"/>
      <c r="EUW70" s="44"/>
      <c r="EUX70" s="44"/>
      <c r="EUY70" s="44"/>
      <c r="EUZ70" s="44"/>
      <c r="EVA70" s="44"/>
      <c r="EVB70" s="44"/>
      <c r="EVC70" s="44"/>
      <c r="EVD70" s="44"/>
      <c r="EVE70" s="44"/>
      <c r="EVF70" s="44"/>
      <c r="EVG70" s="44"/>
      <c r="EVH70" s="44"/>
      <c r="EVI70" s="44"/>
      <c r="EVJ70" s="44"/>
      <c r="EVK70" s="44"/>
      <c r="EVL70" s="44"/>
      <c r="EVM70" s="44"/>
      <c r="EVN70" s="44"/>
      <c r="EVO70" s="44"/>
      <c r="EVP70" s="44"/>
      <c r="EVQ70" s="44"/>
      <c r="EVR70" s="44"/>
      <c r="EVS70" s="44"/>
      <c r="EVT70" s="44"/>
      <c r="EVU70" s="44"/>
      <c r="EVV70" s="44"/>
      <c r="EVW70" s="44"/>
      <c r="EVX70" s="44"/>
      <c r="EVY70" s="44"/>
      <c r="EVZ70" s="44"/>
      <c r="EWA70" s="44"/>
      <c r="EWB70" s="44"/>
      <c r="EWC70" s="44"/>
      <c r="EWD70" s="44"/>
      <c r="EWE70" s="44"/>
      <c r="EWF70" s="44"/>
      <c r="EWG70" s="44"/>
      <c r="EWH70" s="44"/>
      <c r="EWI70" s="44"/>
      <c r="EWJ70" s="44"/>
      <c r="EWK70" s="44"/>
      <c r="EWL70" s="44"/>
      <c r="EWM70" s="44"/>
      <c r="EWN70" s="44"/>
      <c r="EWO70" s="44"/>
      <c r="EWP70" s="44"/>
      <c r="EWQ70" s="44"/>
      <c r="EWR70" s="44"/>
      <c r="EWS70" s="44"/>
      <c r="EWT70" s="44"/>
      <c r="EWU70" s="44"/>
      <c r="EWV70" s="44"/>
      <c r="EWW70" s="44"/>
      <c r="EWX70" s="44"/>
      <c r="EWY70" s="44"/>
      <c r="EWZ70" s="44"/>
      <c r="EXA70" s="44"/>
      <c r="EXB70" s="44"/>
      <c r="EXC70" s="44"/>
      <c r="EXD70" s="44"/>
      <c r="EXE70" s="44"/>
      <c r="EXF70" s="44"/>
      <c r="EXG70" s="44"/>
      <c r="EXH70" s="44"/>
      <c r="EXI70" s="44"/>
      <c r="EXJ70" s="44"/>
      <c r="EXK70" s="44"/>
      <c r="EXL70" s="44"/>
      <c r="EXM70" s="44"/>
      <c r="EXN70" s="44"/>
      <c r="EXO70" s="44"/>
      <c r="EXP70" s="44"/>
      <c r="EXQ70" s="44"/>
      <c r="EXR70" s="44"/>
      <c r="EXS70" s="44"/>
      <c r="EXT70" s="44"/>
      <c r="EXU70" s="44"/>
      <c r="EXV70" s="44"/>
      <c r="EXW70" s="44"/>
      <c r="EXX70" s="44"/>
      <c r="EXY70" s="44"/>
      <c r="EXZ70" s="44"/>
      <c r="EYA70" s="44"/>
      <c r="EYB70" s="44"/>
      <c r="EYC70" s="44"/>
      <c r="EYD70" s="44"/>
      <c r="EYE70" s="44"/>
      <c r="EYF70" s="44"/>
      <c r="EYG70" s="44"/>
      <c r="EYH70" s="44"/>
      <c r="EYI70" s="44"/>
      <c r="EYJ70" s="44"/>
      <c r="EYK70" s="44"/>
      <c r="EYL70" s="44"/>
      <c r="EYM70" s="44"/>
      <c r="EYN70" s="44"/>
      <c r="EYO70" s="44"/>
      <c r="EYP70" s="44"/>
      <c r="EYQ70" s="44"/>
      <c r="EYR70" s="44"/>
      <c r="EYS70" s="44"/>
      <c r="EYT70" s="44"/>
      <c r="EYU70" s="44"/>
      <c r="EYV70" s="44"/>
      <c r="EYW70" s="44"/>
      <c r="EYX70" s="44"/>
      <c r="EYY70" s="44"/>
      <c r="EYZ70" s="44"/>
      <c r="EZA70" s="44"/>
      <c r="EZB70" s="44"/>
      <c r="EZC70" s="44"/>
      <c r="EZD70" s="44"/>
      <c r="EZE70" s="44"/>
      <c r="EZF70" s="44"/>
      <c r="EZG70" s="44"/>
      <c r="EZH70" s="44"/>
      <c r="EZI70" s="44"/>
      <c r="EZJ70" s="44"/>
      <c r="EZK70" s="44"/>
      <c r="EZL70" s="44"/>
      <c r="EZM70" s="44"/>
      <c r="EZN70" s="44"/>
      <c r="EZO70" s="44"/>
      <c r="EZP70" s="44"/>
      <c r="EZQ70" s="44"/>
      <c r="EZR70" s="44"/>
      <c r="EZS70" s="44"/>
      <c r="EZT70" s="44"/>
      <c r="EZU70" s="44"/>
      <c r="EZV70" s="44"/>
      <c r="EZW70" s="44"/>
      <c r="EZX70" s="44"/>
      <c r="EZY70" s="44"/>
      <c r="EZZ70" s="44"/>
      <c r="FAA70" s="44"/>
      <c r="FAB70" s="44"/>
      <c r="FAC70" s="44"/>
      <c r="FAD70" s="44"/>
      <c r="FAE70" s="44"/>
      <c r="FAF70" s="44"/>
      <c r="FAG70" s="44"/>
      <c r="FAH70" s="44"/>
      <c r="FAI70" s="44"/>
      <c r="FAJ70" s="44"/>
      <c r="FAK70" s="44"/>
      <c r="FAL70" s="44"/>
      <c r="FAM70" s="44"/>
      <c r="FAN70" s="44"/>
      <c r="FAO70" s="44"/>
      <c r="FAP70" s="44"/>
      <c r="FAQ70" s="44"/>
      <c r="FAR70" s="44"/>
      <c r="FAS70" s="44"/>
      <c r="FAT70" s="44"/>
      <c r="FAU70" s="44"/>
      <c r="FAV70" s="44"/>
      <c r="FAW70" s="44"/>
      <c r="FAX70" s="44"/>
      <c r="FAY70" s="44"/>
      <c r="FAZ70" s="44"/>
      <c r="FBA70" s="44"/>
      <c r="FBB70" s="44"/>
      <c r="FBC70" s="44"/>
      <c r="FBD70" s="44"/>
      <c r="FBE70" s="44"/>
      <c r="FBF70" s="44"/>
      <c r="FBG70" s="44"/>
      <c r="FBH70" s="44"/>
      <c r="FBI70" s="44"/>
      <c r="FBJ70" s="44"/>
      <c r="FBK70" s="44"/>
      <c r="FBL70" s="44"/>
      <c r="FBM70" s="44"/>
      <c r="FBN70" s="44"/>
      <c r="FBO70" s="44"/>
      <c r="FBP70" s="44"/>
      <c r="FBQ70" s="44"/>
      <c r="FBR70" s="44"/>
      <c r="FBS70" s="44"/>
      <c r="FBT70" s="44"/>
      <c r="FBU70" s="44"/>
      <c r="FBV70" s="44"/>
      <c r="FBW70" s="44"/>
      <c r="FBX70" s="44"/>
      <c r="FBY70" s="44"/>
      <c r="FBZ70" s="44"/>
      <c r="FCA70" s="44"/>
      <c r="FCB70" s="44"/>
      <c r="FCC70" s="44"/>
      <c r="FCD70" s="44"/>
      <c r="FCE70" s="44"/>
      <c r="FCF70" s="44"/>
      <c r="FCG70" s="44"/>
      <c r="FCH70" s="44"/>
      <c r="FCI70" s="44"/>
      <c r="FCJ70" s="44"/>
      <c r="FCK70" s="44"/>
      <c r="FCL70" s="44"/>
      <c r="FCM70" s="44"/>
      <c r="FCN70" s="44"/>
      <c r="FCO70" s="44"/>
      <c r="FCP70" s="44"/>
      <c r="FCQ70" s="44"/>
      <c r="FCR70" s="44"/>
      <c r="FCS70" s="44"/>
      <c r="FCT70" s="44"/>
      <c r="FCU70" s="44"/>
      <c r="FCV70" s="44"/>
      <c r="FCW70" s="44"/>
      <c r="FCX70" s="44"/>
      <c r="FCY70" s="44"/>
      <c r="FCZ70" s="44"/>
      <c r="FDA70" s="44"/>
      <c r="FDB70" s="44"/>
      <c r="FDC70" s="44"/>
      <c r="FDD70" s="44"/>
      <c r="FDE70" s="44"/>
      <c r="FDF70" s="44"/>
      <c r="FDG70" s="44"/>
      <c r="FDH70" s="44"/>
      <c r="FDI70" s="44"/>
      <c r="FDJ70" s="44"/>
      <c r="FDK70" s="44"/>
      <c r="FDL70" s="44"/>
      <c r="FDM70" s="44"/>
      <c r="FDN70" s="44"/>
      <c r="FDO70" s="44"/>
      <c r="FDP70" s="44"/>
      <c r="FDQ70" s="44"/>
      <c r="FDR70" s="44"/>
      <c r="FDS70" s="44"/>
      <c r="FDT70" s="44"/>
      <c r="FDU70" s="44"/>
      <c r="FDV70" s="44"/>
      <c r="FDW70" s="44"/>
      <c r="FDX70" s="44"/>
      <c r="FDY70" s="44"/>
      <c r="FDZ70" s="44"/>
      <c r="FEA70" s="44"/>
      <c r="FEB70" s="44"/>
      <c r="FEC70" s="44"/>
      <c r="FED70" s="44"/>
      <c r="FEE70" s="44"/>
      <c r="FEF70" s="44"/>
      <c r="FEG70" s="44"/>
      <c r="FEH70" s="44"/>
      <c r="FEI70" s="44"/>
      <c r="FEJ70" s="44"/>
      <c r="FEK70" s="44"/>
      <c r="FEL70" s="44"/>
      <c r="FEM70" s="44"/>
      <c r="FEN70" s="44"/>
      <c r="FEO70" s="44"/>
      <c r="FEP70" s="44"/>
      <c r="FEQ70" s="44"/>
      <c r="FER70" s="44"/>
      <c r="FES70" s="44"/>
      <c r="FET70" s="44"/>
      <c r="FEU70" s="44"/>
      <c r="FEV70" s="44"/>
      <c r="FEW70" s="44"/>
      <c r="FEX70" s="44"/>
      <c r="FEY70" s="44"/>
      <c r="FEZ70" s="44"/>
      <c r="FFA70" s="44"/>
      <c r="FFB70" s="44"/>
      <c r="FFC70" s="44"/>
      <c r="FFD70" s="44"/>
      <c r="FFE70" s="44"/>
      <c r="FFF70" s="44"/>
      <c r="FFG70" s="44"/>
      <c r="FFH70" s="44"/>
      <c r="FFI70" s="44"/>
      <c r="FFJ70" s="44"/>
      <c r="FFK70" s="44"/>
      <c r="FFL70" s="44"/>
      <c r="FFM70" s="44"/>
      <c r="FFN70" s="44"/>
      <c r="FFO70" s="44"/>
      <c r="FFP70" s="44"/>
      <c r="FFQ70" s="44"/>
      <c r="FFR70" s="44"/>
      <c r="FFS70" s="44"/>
      <c r="FFT70" s="44"/>
      <c r="FFU70" s="44"/>
      <c r="FFV70" s="44"/>
      <c r="FFW70" s="44"/>
      <c r="FFX70" s="44"/>
      <c r="FFY70" s="44"/>
      <c r="FFZ70" s="44"/>
      <c r="FGA70" s="44"/>
      <c r="FGB70" s="44"/>
      <c r="FGC70" s="44"/>
      <c r="FGD70" s="44"/>
      <c r="FGE70" s="44"/>
      <c r="FGF70" s="44"/>
      <c r="FGG70" s="44"/>
      <c r="FGH70" s="44"/>
      <c r="FGI70" s="44"/>
      <c r="FGJ70" s="44"/>
      <c r="FGK70" s="44"/>
      <c r="FGL70" s="44"/>
      <c r="FGM70" s="44"/>
      <c r="FGN70" s="44"/>
      <c r="FGO70" s="44"/>
      <c r="FGP70" s="44"/>
      <c r="FGQ70" s="44"/>
      <c r="FGR70" s="44"/>
      <c r="FGS70" s="44"/>
      <c r="FGT70" s="44"/>
      <c r="FGU70" s="44"/>
      <c r="FGV70" s="44"/>
      <c r="FGW70" s="44"/>
      <c r="FGX70" s="44"/>
      <c r="FGY70" s="44"/>
      <c r="FGZ70" s="44"/>
      <c r="FHA70" s="44"/>
      <c r="FHB70" s="44"/>
      <c r="FHC70" s="44"/>
      <c r="FHD70" s="44"/>
      <c r="FHE70" s="44"/>
      <c r="FHF70" s="44"/>
      <c r="FHG70" s="44"/>
      <c r="FHH70" s="44"/>
      <c r="FHI70" s="44"/>
      <c r="FHJ70" s="44"/>
      <c r="FHK70" s="44"/>
      <c r="FHL70" s="44"/>
      <c r="FHM70" s="44"/>
      <c r="FHN70" s="44"/>
      <c r="FHO70" s="44"/>
      <c r="FHP70" s="44"/>
      <c r="FHQ70" s="44"/>
      <c r="FHR70" s="44"/>
      <c r="FHS70" s="44"/>
      <c r="FHT70" s="44"/>
      <c r="FHU70" s="44"/>
      <c r="FHV70" s="44"/>
      <c r="FHW70" s="44"/>
      <c r="FHX70" s="44"/>
      <c r="FHY70" s="44"/>
      <c r="FHZ70" s="44"/>
      <c r="FIA70" s="44"/>
      <c r="FIB70" s="44"/>
      <c r="FIC70" s="44"/>
      <c r="FID70" s="44"/>
      <c r="FIE70" s="44"/>
      <c r="FIF70" s="44"/>
      <c r="FIG70" s="44"/>
      <c r="FIH70" s="44"/>
      <c r="FII70" s="44"/>
      <c r="FIJ70" s="44"/>
      <c r="FIK70" s="44"/>
      <c r="FIL70" s="44"/>
      <c r="FIM70" s="44"/>
      <c r="FIN70" s="44"/>
      <c r="FIO70" s="44"/>
      <c r="FIP70" s="44"/>
      <c r="FIQ70" s="44"/>
      <c r="FIR70" s="44"/>
      <c r="FIS70" s="44"/>
      <c r="FIT70" s="44"/>
      <c r="FIU70" s="44"/>
      <c r="FIV70" s="44"/>
      <c r="FIW70" s="44"/>
      <c r="FIX70" s="44"/>
      <c r="FIY70" s="44"/>
      <c r="FIZ70" s="44"/>
      <c r="FJA70" s="44"/>
      <c r="FJB70" s="44"/>
      <c r="FJC70" s="44"/>
      <c r="FJD70" s="44"/>
      <c r="FJE70" s="44"/>
      <c r="FJF70" s="44"/>
      <c r="FJG70" s="44"/>
      <c r="FJH70" s="44"/>
      <c r="FJI70" s="44"/>
      <c r="FJJ70" s="44"/>
      <c r="FJK70" s="44"/>
      <c r="FJL70" s="44"/>
      <c r="FJM70" s="44"/>
      <c r="FJN70" s="44"/>
      <c r="FJO70" s="44"/>
      <c r="FJP70" s="44"/>
      <c r="FJQ70" s="44"/>
      <c r="FJR70" s="44"/>
      <c r="FJS70" s="44"/>
      <c r="FJT70" s="44"/>
      <c r="FJU70" s="44"/>
      <c r="FJV70" s="44"/>
      <c r="FJW70" s="44"/>
      <c r="FJX70" s="44"/>
      <c r="FJY70" s="44"/>
      <c r="FJZ70" s="44"/>
      <c r="FKA70" s="44"/>
      <c r="FKB70" s="44"/>
      <c r="FKC70" s="44"/>
      <c r="FKD70" s="44"/>
      <c r="FKE70" s="44"/>
      <c r="FKF70" s="44"/>
      <c r="FKG70" s="44"/>
      <c r="FKH70" s="44"/>
      <c r="FKI70" s="44"/>
      <c r="FKJ70" s="44"/>
      <c r="FKK70" s="44"/>
      <c r="FKL70" s="44"/>
      <c r="FKM70" s="44"/>
      <c r="FKN70" s="44"/>
      <c r="FKO70" s="44"/>
      <c r="FKP70" s="44"/>
      <c r="FKQ70" s="44"/>
      <c r="FKR70" s="44"/>
      <c r="FKS70" s="44"/>
      <c r="FKT70" s="44"/>
      <c r="FKU70" s="44"/>
      <c r="FKV70" s="44"/>
      <c r="FKW70" s="44"/>
      <c r="FKX70" s="44"/>
      <c r="FKY70" s="44"/>
      <c r="FKZ70" s="44"/>
      <c r="FLA70" s="44"/>
      <c r="FLB70" s="44"/>
      <c r="FLC70" s="44"/>
      <c r="FLD70" s="44"/>
      <c r="FLE70" s="44"/>
      <c r="FLF70" s="44"/>
      <c r="FLG70" s="44"/>
      <c r="FLH70" s="44"/>
      <c r="FLI70" s="44"/>
      <c r="FLJ70" s="44"/>
      <c r="FLK70" s="44"/>
      <c r="FLL70" s="44"/>
      <c r="FLM70" s="44"/>
      <c r="FLN70" s="44"/>
      <c r="FLO70" s="44"/>
      <c r="FLP70" s="44"/>
      <c r="FLQ70" s="44"/>
      <c r="FLR70" s="44"/>
      <c r="FLS70" s="44"/>
      <c r="FLT70" s="44"/>
      <c r="FLU70" s="44"/>
      <c r="FLV70" s="44"/>
      <c r="FLW70" s="44"/>
      <c r="FLX70" s="44"/>
      <c r="FLY70" s="44"/>
      <c r="FLZ70" s="44"/>
      <c r="FMA70" s="44"/>
      <c r="FMB70" s="44"/>
      <c r="FMC70" s="44"/>
      <c r="FMD70" s="44"/>
      <c r="FME70" s="44"/>
      <c r="FMF70" s="44"/>
      <c r="FMG70" s="44"/>
      <c r="FMH70" s="44"/>
      <c r="FMI70" s="44"/>
      <c r="FMJ70" s="44"/>
      <c r="FMK70" s="44"/>
      <c r="FML70" s="44"/>
      <c r="FMM70" s="44"/>
      <c r="FMN70" s="44"/>
      <c r="FMO70" s="44"/>
      <c r="FMP70" s="44"/>
      <c r="FMQ70" s="44"/>
      <c r="FMR70" s="44"/>
      <c r="FMS70" s="44"/>
      <c r="FMT70" s="44"/>
      <c r="FMU70" s="44"/>
      <c r="FMV70" s="44"/>
      <c r="FMW70" s="44"/>
      <c r="FMX70" s="44"/>
      <c r="FMY70" s="44"/>
      <c r="FMZ70" s="44"/>
      <c r="FNA70" s="44"/>
      <c r="FNB70" s="44"/>
      <c r="FNC70" s="44"/>
      <c r="FND70" s="44"/>
      <c r="FNE70" s="44"/>
      <c r="FNF70" s="44"/>
      <c r="FNG70" s="44"/>
      <c r="FNH70" s="44"/>
      <c r="FNI70" s="44"/>
      <c r="FNJ70" s="44"/>
      <c r="FNK70" s="44"/>
      <c r="FNL70" s="44"/>
      <c r="FNM70" s="44"/>
      <c r="FNN70" s="44"/>
      <c r="FNO70" s="44"/>
      <c r="FNP70" s="44"/>
      <c r="FNQ70" s="44"/>
      <c r="FNR70" s="44"/>
      <c r="FNS70" s="44"/>
      <c r="FNT70" s="44"/>
      <c r="FNU70" s="44"/>
      <c r="FNV70" s="44"/>
      <c r="FNW70" s="44"/>
      <c r="FNX70" s="44"/>
      <c r="FNY70" s="44"/>
      <c r="FNZ70" s="44"/>
      <c r="FOA70" s="44"/>
      <c r="FOB70" s="44"/>
      <c r="FOC70" s="44"/>
      <c r="FOD70" s="44"/>
      <c r="FOE70" s="44"/>
      <c r="FOF70" s="44"/>
      <c r="FOG70" s="44"/>
      <c r="FOH70" s="44"/>
      <c r="FOI70" s="44"/>
      <c r="FOJ70" s="44"/>
      <c r="FOK70" s="44"/>
      <c r="FOL70" s="44"/>
      <c r="FOM70" s="44"/>
      <c r="FON70" s="44"/>
      <c r="FOO70" s="44"/>
      <c r="FOP70" s="44"/>
      <c r="FOQ70" s="44"/>
      <c r="FOR70" s="44"/>
      <c r="FOS70" s="44"/>
      <c r="FOT70" s="44"/>
      <c r="FOU70" s="44"/>
      <c r="FOV70" s="44"/>
      <c r="FOW70" s="44"/>
      <c r="FOX70" s="44"/>
      <c r="FOY70" s="44"/>
      <c r="FOZ70" s="44"/>
      <c r="FPA70" s="44"/>
      <c r="FPB70" s="44"/>
      <c r="FPC70" s="44"/>
      <c r="FPD70" s="44"/>
      <c r="FPE70" s="44"/>
      <c r="FPF70" s="44"/>
      <c r="FPG70" s="44"/>
      <c r="FPH70" s="44"/>
      <c r="FPI70" s="44"/>
      <c r="FPJ70" s="44"/>
      <c r="FPK70" s="44"/>
      <c r="FPL70" s="44"/>
      <c r="FPM70" s="44"/>
      <c r="FPN70" s="44"/>
      <c r="FPO70" s="44"/>
      <c r="FPP70" s="44"/>
      <c r="FPQ70" s="44"/>
      <c r="FPR70" s="44"/>
      <c r="FPS70" s="44"/>
      <c r="FPT70" s="44"/>
      <c r="FPU70" s="44"/>
      <c r="FPV70" s="44"/>
      <c r="FPW70" s="44"/>
      <c r="FPX70" s="44"/>
      <c r="FPY70" s="44"/>
      <c r="FPZ70" s="44"/>
      <c r="FQA70" s="44"/>
      <c r="FQB70" s="44"/>
      <c r="FQC70" s="44"/>
      <c r="FQD70" s="44"/>
      <c r="FQE70" s="44"/>
      <c r="FQF70" s="44"/>
      <c r="FQG70" s="44"/>
      <c r="FQH70" s="44"/>
      <c r="FQI70" s="44"/>
      <c r="FQJ70" s="44"/>
      <c r="FQK70" s="44"/>
      <c r="FQL70" s="44"/>
      <c r="FQM70" s="44"/>
      <c r="FQN70" s="44"/>
      <c r="FQO70" s="44"/>
      <c r="FQP70" s="44"/>
      <c r="FQQ70" s="44"/>
      <c r="FQR70" s="44"/>
      <c r="FQS70" s="44"/>
      <c r="FQT70" s="44"/>
      <c r="FQU70" s="44"/>
      <c r="FQV70" s="44"/>
      <c r="FQW70" s="44"/>
      <c r="FQX70" s="44"/>
      <c r="FQY70" s="44"/>
      <c r="FQZ70" s="44"/>
      <c r="FRA70" s="44"/>
      <c r="FRB70" s="44"/>
      <c r="FRC70" s="44"/>
      <c r="FRD70" s="44"/>
      <c r="FRE70" s="44"/>
      <c r="FRF70" s="44"/>
      <c r="FRG70" s="44"/>
      <c r="FRH70" s="44"/>
      <c r="FRI70" s="44"/>
      <c r="FRJ70" s="44"/>
      <c r="FRK70" s="44"/>
      <c r="FRL70" s="44"/>
      <c r="FRM70" s="44"/>
      <c r="FRN70" s="44"/>
      <c r="FRO70" s="44"/>
      <c r="FRP70" s="44"/>
      <c r="FRQ70" s="44"/>
      <c r="FRR70" s="44"/>
      <c r="FRS70" s="44"/>
      <c r="FRT70" s="44"/>
      <c r="FRU70" s="44"/>
      <c r="FRV70" s="44"/>
      <c r="FRW70" s="44"/>
      <c r="FRX70" s="44"/>
      <c r="FRY70" s="44"/>
      <c r="FRZ70" s="44"/>
      <c r="FSA70" s="44"/>
      <c r="FSB70" s="44"/>
      <c r="FSC70" s="44"/>
      <c r="FSD70" s="44"/>
      <c r="FSE70" s="44"/>
      <c r="FSF70" s="44"/>
      <c r="FSG70" s="44"/>
      <c r="FSH70" s="44"/>
      <c r="FSI70" s="44"/>
      <c r="FSJ70" s="44"/>
      <c r="FSK70" s="44"/>
      <c r="FSL70" s="44"/>
      <c r="FSM70" s="44"/>
      <c r="FSN70" s="44"/>
      <c r="FSO70" s="44"/>
      <c r="FSP70" s="44"/>
      <c r="FSQ70" s="44"/>
      <c r="FSR70" s="44"/>
      <c r="FSS70" s="44"/>
      <c r="FST70" s="44"/>
      <c r="FSU70" s="44"/>
      <c r="FSV70" s="44"/>
      <c r="FSW70" s="44"/>
      <c r="FSX70" s="44"/>
      <c r="FSY70" s="44"/>
      <c r="FSZ70" s="44"/>
      <c r="FTA70" s="44"/>
      <c r="FTB70" s="44"/>
      <c r="FTC70" s="44"/>
      <c r="FTD70" s="44"/>
      <c r="FTE70" s="44"/>
      <c r="FTF70" s="44"/>
      <c r="FTG70" s="44"/>
      <c r="FTH70" s="44"/>
      <c r="FTI70" s="44"/>
      <c r="FTJ70" s="44"/>
      <c r="FTK70" s="44"/>
      <c r="FTL70" s="44"/>
      <c r="FTM70" s="44"/>
      <c r="FTN70" s="44"/>
      <c r="FTO70" s="44"/>
      <c r="FTP70" s="44"/>
      <c r="FTQ70" s="44"/>
      <c r="FTR70" s="44"/>
      <c r="FTS70" s="44"/>
      <c r="FTT70" s="44"/>
      <c r="FTU70" s="44"/>
      <c r="FTV70" s="44"/>
      <c r="FTW70" s="44"/>
      <c r="FTX70" s="44"/>
      <c r="FTY70" s="44"/>
      <c r="FTZ70" s="44"/>
      <c r="FUA70" s="44"/>
      <c r="FUB70" s="44"/>
      <c r="FUC70" s="44"/>
      <c r="FUD70" s="44"/>
      <c r="FUE70" s="44"/>
      <c r="FUF70" s="44"/>
      <c r="FUG70" s="44"/>
      <c r="FUH70" s="44"/>
      <c r="FUI70" s="44"/>
      <c r="FUJ70" s="44"/>
      <c r="FUK70" s="44"/>
      <c r="FUL70" s="44"/>
      <c r="FUM70" s="44"/>
      <c r="FUN70" s="44"/>
      <c r="FUO70" s="44"/>
      <c r="FUP70" s="44"/>
      <c r="FUQ70" s="44"/>
      <c r="FUR70" s="44"/>
      <c r="FUS70" s="44"/>
      <c r="FUT70" s="44"/>
      <c r="FUU70" s="44"/>
      <c r="FUV70" s="44"/>
      <c r="FUW70" s="44"/>
      <c r="FUX70" s="44"/>
      <c r="FUY70" s="44"/>
      <c r="FUZ70" s="44"/>
      <c r="FVA70" s="44"/>
      <c r="FVB70" s="44"/>
      <c r="FVC70" s="44"/>
      <c r="FVD70" s="44"/>
      <c r="FVE70" s="44"/>
      <c r="FVF70" s="44"/>
      <c r="FVG70" s="44"/>
      <c r="FVH70" s="44"/>
      <c r="FVI70" s="44"/>
      <c r="FVJ70" s="44"/>
      <c r="FVK70" s="44"/>
      <c r="FVL70" s="44"/>
      <c r="FVM70" s="44"/>
      <c r="FVN70" s="44"/>
      <c r="FVO70" s="44"/>
      <c r="FVP70" s="44"/>
      <c r="FVQ70" s="44"/>
      <c r="FVR70" s="44"/>
      <c r="FVS70" s="44"/>
      <c r="FVT70" s="44"/>
      <c r="FVU70" s="44"/>
      <c r="FVV70" s="44"/>
      <c r="FVW70" s="44"/>
      <c r="FVX70" s="44"/>
      <c r="FVY70" s="44"/>
      <c r="FVZ70" s="44"/>
      <c r="FWA70" s="44"/>
      <c r="FWB70" s="44"/>
      <c r="FWC70" s="44"/>
      <c r="FWD70" s="44"/>
      <c r="FWE70" s="44"/>
      <c r="FWF70" s="44"/>
      <c r="FWG70" s="44"/>
      <c r="FWH70" s="44"/>
      <c r="FWI70" s="44"/>
      <c r="FWJ70" s="44"/>
      <c r="FWK70" s="44"/>
      <c r="FWL70" s="44"/>
      <c r="FWM70" s="44"/>
      <c r="FWN70" s="44"/>
      <c r="FWO70" s="44"/>
      <c r="FWP70" s="44"/>
      <c r="FWQ70" s="44"/>
      <c r="FWR70" s="44"/>
      <c r="FWS70" s="44"/>
      <c r="FWT70" s="44"/>
      <c r="FWU70" s="44"/>
      <c r="FWV70" s="44"/>
      <c r="FWW70" s="44"/>
      <c r="FWX70" s="44"/>
      <c r="FWY70" s="44"/>
      <c r="FWZ70" s="44"/>
      <c r="FXA70" s="44"/>
      <c r="FXB70" s="44"/>
      <c r="FXC70" s="44"/>
      <c r="FXD70" s="44"/>
      <c r="FXE70" s="44"/>
      <c r="FXF70" s="44"/>
      <c r="FXG70" s="44"/>
      <c r="FXH70" s="44"/>
      <c r="FXI70" s="44"/>
      <c r="FXJ70" s="44"/>
      <c r="FXK70" s="44"/>
      <c r="FXL70" s="44"/>
      <c r="FXM70" s="44"/>
      <c r="FXN70" s="44"/>
      <c r="FXO70" s="44"/>
      <c r="FXP70" s="44"/>
      <c r="FXQ70" s="44"/>
      <c r="FXR70" s="44"/>
      <c r="FXS70" s="44"/>
      <c r="FXT70" s="44"/>
      <c r="FXU70" s="44"/>
      <c r="FXV70" s="44"/>
      <c r="FXW70" s="44"/>
      <c r="FXX70" s="44"/>
      <c r="FXY70" s="44"/>
      <c r="FXZ70" s="44"/>
      <c r="FYA70" s="44"/>
      <c r="FYB70" s="44"/>
      <c r="FYC70" s="44"/>
      <c r="FYD70" s="44"/>
      <c r="FYE70" s="44"/>
      <c r="FYF70" s="44"/>
      <c r="FYG70" s="44"/>
      <c r="FYH70" s="44"/>
      <c r="FYI70" s="44"/>
      <c r="FYJ70" s="44"/>
      <c r="FYK70" s="44"/>
      <c r="FYL70" s="44"/>
      <c r="FYM70" s="44"/>
      <c r="FYN70" s="44"/>
      <c r="FYO70" s="44"/>
      <c r="FYP70" s="44"/>
      <c r="FYQ70" s="44"/>
      <c r="FYR70" s="44"/>
      <c r="FYS70" s="44"/>
      <c r="FYT70" s="44"/>
      <c r="FYU70" s="44"/>
      <c r="FYV70" s="44"/>
      <c r="FYW70" s="44"/>
      <c r="FYX70" s="44"/>
      <c r="FYY70" s="44"/>
      <c r="FYZ70" s="44"/>
      <c r="FZA70" s="44"/>
      <c r="FZB70" s="44"/>
      <c r="FZC70" s="44"/>
      <c r="FZD70" s="44"/>
      <c r="FZE70" s="44"/>
      <c r="FZF70" s="44"/>
      <c r="FZG70" s="44"/>
      <c r="FZH70" s="44"/>
      <c r="FZI70" s="44"/>
      <c r="FZJ70" s="44"/>
      <c r="FZK70" s="44"/>
      <c r="FZL70" s="44"/>
      <c r="FZM70" s="44"/>
      <c r="FZN70" s="44"/>
      <c r="FZO70" s="44"/>
      <c r="FZP70" s="44"/>
      <c r="FZQ70" s="44"/>
      <c r="FZR70" s="44"/>
      <c r="FZS70" s="44"/>
      <c r="FZT70" s="44"/>
      <c r="FZU70" s="44"/>
      <c r="FZV70" s="44"/>
      <c r="FZW70" s="44"/>
      <c r="FZX70" s="44"/>
      <c r="FZY70" s="44"/>
      <c r="FZZ70" s="44"/>
      <c r="GAA70" s="44"/>
      <c r="GAB70" s="44"/>
      <c r="GAC70" s="44"/>
      <c r="GAD70" s="44"/>
      <c r="GAE70" s="44"/>
      <c r="GAF70" s="44"/>
      <c r="GAG70" s="44"/>
      <c r="GAH70" s="44"/>
      <c r="GAI70" s="44"/>
      <c r="GAJ70" s="44"/>
      <c r="GAK70" s="44"/>
      <c r="GAL70" s="44"/>
      <c r="GAM70" s="44"/>
      <c r="GAN70" s="44"/>
      <c r="GAO70" s="44"/>
      <c r="GAP70" s="44"/>
      <c r="GAQ70" s="44"/>
      <c r="GAR70" s="44"/>
      <c r="GAS70" s="44"/>
      <c r="GAT70" s="44"/>
      <c r="GAU70" s="44"/>
      <c r="GAV70" s="44"/>
      <c r="GAW70" s="44"/>
      <c r="GAX70" s="44"/>
      <c r="GAY70" s="44"/>
      <c r="GAZ70" s="44"/>
      <c r="GBA70" s="44"/>
      <c r="GBB70" s="44"/>
      <c r="GBC70" s="44"/>
      <c r="GBD70" s="44"/>
      <c r="GBE70" s="44"/>
      <c r="GBF70" s="44"/>
      <c r="GBG70" s="44"/>
      <c r="GBH70" s="44"/>
      <c r="GBI70" s="44"/>
      <c r="GBJ70" s="44"/>
      <c r="GBK70" s="44"/>
      <c r="GBL70" s="44"/>
      <c r="GBM70" s="44"/>
      <c r="GBN70" s="44"/>
      <c r="GBO70" s="44"/>
      <c r="GBP70" s="44"/>
      <c r="GBQ70" s="44"/>
      <c r="GBR70" s="44"/>
      <c r="GBS70" s="44"/>
      <c r="GBT70" s="44"/>
      <c r="GBU70" s="44"/>
      <c r="GBV70" s="44"/>
      <c r="GBW70" s="44"/>
      <c r="GBX70" s="44"/>
      <c r="GBY70" s="44"/>
      <c r="GBZ70" s="44"/>
      <c r="GCA70" s="44"/>
      <c r="GCB70" s="44"/>
      <c r="GCC70" s="44"/>
      <c r="GCD70" s="44"/>
      <c r="GCE70" s="44"/>
      <c r="GCF70" s="44"/>
      <c r="GCG70" s="44"/>
      <c r="GCH70" s="44"/>
      <c r="GCI70" s="44"/>
      <c r="GCJ70" s="44"/>
      <c r="GCK70" s="44"/>
      <c r="GCL70" s="44"/>
      <c r="GCM70" s="44"/>
      <c r="GCN70" s="44"/>
      <c r="GCO70" s="44"/>
      <c r="GCP70" s="44"/>
      <c r="GCQ70" s="44"/>
      <c r="GCR70" s="44"/>
      <c r="GCS70" s="44"/>
      <c r="GCT70" s="44"/>
      <c r="GCU70" s="44"/>
      <c r="GCV70" s="44"/>
      <c r="GCW70" s="44"/>
      <c r="GCX70" s="44"/>
      <c r="GCY70" s="44"/>
      <c r="GCZ70" s="44"/>
      <c r="GDA70" s="44"/>
      <c r="GDB70" s="44"/>
      <c r="GDC70" s="44"/>
      <c r="GDD70" s="44"/>
      <c r="GDE70" s="44"/>
      <c r="GDF70" s="44"/>
      <c r="GDG70" s="44"/>
      <c r="GDH70" s="44"/>
      <c r="GDI70" s="44"/>
      <c r="GDJ70" s="44"/>
      <c r="GDK70" s="44"/>
      <c r="GDL70" s="44"/>
      <c r="GDM70" s="44"/>
      <c r="GDN70" s="44"/>
      <c r="GDO70" s="44"/>
      <c r="GDP70" s="44"/>
      <c r="GDQ70" s="44"/>
      <c r="GDR70" s="44"/>
      <c r="GDS70" s="44"/>
      <c r="GDT70" s="44"/>
      <c r="GDU70" s="44"/>
      <c r="GDV70" s="44"/>
      <c r="GDW70" s="44"/>
      <c r="GDX70" s="44"/>
      <c r="GDY70" s="44"/>
      <c r="GDZ70" s="44"/>
      <c r="GEA70" s="44"/>
      <c r="GEB70" s="44"/>
      <c r="GEC70" s="44"/>
      <c r="GED70" s="44"/>
      <c r="GEE70" s="44"/>
      <c r="GEF70" s="44"/>
      <c r="GEG70" s="44"/>
      <c r="GEH70" s="44"/>
      <c r="GEI70" s="44"/>
      <c r="GEJ70" s="44"/>
      <c r="GEK70" s="44"/>
      <c r="GEL70" s="44"/>
      <c r="GEM70" s="44"/>
      <c r="GEN70" s="44"/>
      <c r="GEO70" s="44"/>
      <c r="GEP70" s="44"/>
      <c r="GEQ70" s="44"/>
      <c r="GER70" s="44"/>
      <c r="GES70" s="44"/>
      <c r="GET70" s="44"/>
      <c r="GEU70" s="44"/>
      <c r="GEV70" s="44"/>
      <c r="GEW70" s="44"/>
      <c r="GEX70" s="44"/>
      <c r="GEY70" s="44"/>
      <c r="GEZ70" s="44"/>
      <c r="GFA70" s="44"/>
      <c r="GFB70" s="44"/>
      <c r="GFC70" s="44"/>
      <c r="GFD70" s="44"/>
      <c r="GFE70" s="44"/>
      <c r="GFF70" s="44"/>
      <c r="GFG70" s="44"/>
      <c r="GFH70" s="44"/>
      <c r="GFI70" s="44"/>
      <c r="GFJ70" s="44"/>
      <c r="GFK70" s="44"/>
      <c r="GFL70" s="44"/>
      <c r="GFM70" s="44"/>
      <c r="GFN70" s="44"/>
      <c r="GFO70" s="44"/>
      <c r="GFP70" s="44"/>
      <c r="GFQ70" s="44"/>
      <c r="GFR70" s="44"/>
      <c r="GFS70" s="44"/>
      <c r="GFT70" s="44"/>
      <c r="GFU70" s="44"/>
      <c r="GFV70" s="44"/>
      <c r="GFW70" s="44"/>
      <c r="GFX70" s="44"/>
      <c r="GFY70" s="44"/>
      <c r="GFZ70" s="44"/>
      <c r="GGA70" s="44"/>
      <c r="GGB70" s="44"/>
      <c r="GGC70" s="44"/>
      <c r="GGD70" s="44"/>
      <c r="GGE70" s="44"/>
      <c r="GGF70" s="44"/>
      <c r="GGG70" s="44"/>
      <c r="GGH70" s="44"/>
      <c r="GGI70" s="44"/>
      <c r="GGJ70" s="44"/>
      <c r="GGK70" s="44"/>
      <c r="GGL70" s="44"/>
      <c r="GGM70" s="44"/>
      <c r="GGN70" s="44"/>
      <c r="GGO70" s="44"/>
      <c r="GGP70" s="44"/>
      <c r="GGQ70" s="44"/>
      <c r="GGR70" s="44"/>
      <c r="GGS70" s="44"/>
      <c r="GGT70" s="44"/>
      <c r="GGU70" s="44"/>
      <c r="GGV70" s="44"/>
      <c r="GGW70" s="44"/>
      <c r="GGX70" s="44"/>
      <c r="GGY70" s="44"/>
      <c r="GGZ70" s="44"/>
      <c r="GHA70" s="44"/>
      <c r="GHB70" s="44"/>
      <c r="GHC70" s="44"/>
      <c r="GHD70" s="44"/>
      <c r="GHE70" s="44"/>
      <c r="GHF70" s="44"/>
      <c r="GHG70" s="44"/>
      <c r="GHH70" s="44"/>
      <c r="GHI70" s="44"/>
      <c r="GHJ70" s="44"/>
      <c r="GHK70" s="44"/>
      <c r="GHL70" s="44"/>
      <c r="GHM70" s="44"/>
      <c r="GHN70" s="44"/>
      <c r="GHO70" s="44"/>
      <c r="GHP70" s="44"/>
      <c r="GHQ70" s="44"/>
      <c r="GHR70" s="44"/>
      <c r="GHS70" s="44"/>
      <c r="GHT70" s="44"/>
      <c r="GHU70" s="44"/>
      <c r="GHV70" s="44"/>
      <c r="GHW70" s="44"/>
      <c r="GHX70" s="44"/>
      <c r="GHY70" s="44"/>
      <c r="GHZ70" s="44"/>
      <c r="GIA70" s="44"/>
      <c r="GIB70" s="44"/>
      <c r="GIC70" s="44"/>
      <c r="GID70" s="44"/>
      <c r="GIE70" s="44"/>
      <c r="GIF70" s="44"/>
      <c r="GIG70" s="44"/>
      <c r="GIH70" s="44"/>
      <c r="GII70" s="44"/>
      <c r="GIJ70" s="44"/>
      <c r="GIK70" s="44"/>
      <c r="GIL70" s="44"/>
      <c r="GIM70" s="44"/>
      <c r="GIN70" s="44"/>
      <c r="GIO70" s="44"/>
      <c r="GIP70" s="44"/>
      <c r="GIQ70" s="44"/>
      <c r="GIR70" s="44"/>
      <c r="GIS70" s="44"/>
      <c r="GIT70" s="44"/>
      <c r="GIU70" s="44"/>
      <c r="GIV70" s="44"/>
      <c r="GIW70" s="44"/>
      <c r="GIX70" s="44"/>
      <c r="GIY70" s="44"/>
      <c r="GIZ70" s="44"/>
      <c r="GJA70" s="44"/>
      <c r="GJB70" s="44"/>
      <c r="GJC70" s="44"/>
      <c r="GJD70" s="44"/>
      <c r="GJE70" s="44"/>
      <c r="GJF70" s="44"/>
      <c r="GJG70" s="44"/>
      <c r="GJH70" s="44"/>
      <c r="GJI70" s="44"/>
      <c r="GJJ70" s="44"/>
      <c r="GJK70" s="44"/>
      <c r="GJL70" s="44"/>
      <c r="GJM70" s="44"/>
      <c r="GJN70" s="44"/>
      <c r="GJO70" s="44"/>
      <c r="GJP70" s="44"/>
      <c r="GJQ70" s="44"/>
      <c r="GJR70" s="44"/>
      <c r="GJS70" s="44"/>
      <c r="GJT70" s="44"/>
      <c r="GJU70" s="44"/>
      <c r="GJV70" s="44"/>
      <c r="GJW70" s="44"/>
      <c r="GJX70" s="44"/>
      <c r="GJY70" s="44"/>
      <c r="GJZ70" s="44"/>
      <c r="GKA70" s="44"/>
      <c r="GKB70" s="44"/>
      <c r="GKC70" s="44"/>
      <c r="GKD70" s="44"/>
      <c r="GKE70" s="44"/>
      <c r="GKF70" s="44"/>
      <c r="GKG70" s="44"/>
      <c r="GKH70" s="44"/>
      <c r="GKI70" s="44"/>
      <c r="GKJ70" s="44"/>
      <c r="GKK70" s="44"/>
      <c r="GKL70" s="44"/>
      <c r="GKM70" s="44"/>
      <c r="GKN70" s="44"/>
      <c r="GKO70" s="44"/>
      <c r="GKP70" s="44"/>
      <c r="GKQ70" s="44"/>
      <c r="GKR70" s="44"/>
      <c r="GKS70" s="44"/>
      <c r="GKT70" s="44"/>
      <c r="GKU70" s="44"/>
      <c r="GKV70" s="44"/>
      <c r="GKW70" s="44"/>
      <c r="GKX70" s="44"/>
      <c r="GKY70" s="44"/>
      <c r="GKZ70" s="44"/>
      <c r="GLA70" s="44"/>
      <c r="GLB70" s="44"/>
      <c r="GLC70" s="44"/>
      <c r="GLD70" s="44"/>
      <c r="GLE70" s="44"/>
      <c r="GLF70" s="44"/>
      <c r="GLG70" s="44"/>
      <c r="GLH70" s="44"/>
      <c r="GLI70" s="44"/>
      <c r="GLJ70" s="44"/>
      <c r="GLK70" s="44"/>
      <c r="GLL70" s="44"/>
      <c r="GLM70" s="44"/>
      <c r="GLN70" s="44"/>
      <c r="GLO70" s="44"/>
      <c r="GLP70" s="44"/>
      <c r="GLQ70" s="44"/>
      <c r="GLR70" s="44"/>
      <c r="GLS70" s="44"/>
      <c r="GLT70" s="44"/>
      <c r="GLU70" s="44"/>
      <c r="GLV70" s="44"/>
      <c r="GLW70" s="44"/>
      <c r="GLX70" s="44"/>
      <c r="GLY70" s="44"/>
      <c r="GLZ70" s="44"/>
      <c r="GMA70" s="44"/>
      <c r="GMB70" s="44"/>
      <c r="GMC70" s="44"/>
      <c r="GMD70" s="44"/>
      <c r="GME70" s="44"/>
      <c r="GMF70" s="44"/>
      <c r="GMG70" s="44"/>
      <c r="GMH70" s="44"/>
      <c r="GMI70" s="44"/>
      <c r="GMJ70" s="44"/>
      <c r="GMK70" s="44"/>
      <c r="GML70" s="44"/>
      <c r="GMM70" s="44"/>
      <c r="GMN70" s="44"/>
      <c r="GMO70" s="44"/>
      <c r="GMP70" s="44"/>
      <c r="GMQ70" s="44"/>
      <c r="GMR70" s="44"/>
      <c r="GMS70" s="44"/>
      <c r="GMT70" s="44"/>
      <c r="GMU70" s="44"/>
      <c r="GMV70" s="44"/>
      <c r="GMW70" s="44"/>
      <c r="GMX70" s="44"/>
      <c r="GMY70" s="44"/>
      <c r="GMZ70" s="44"/>
      <c r="GNA70" s="44"/>
      <c r="GNB70" s="44"/>
      <c r="GNC70" s="44"/>
      <c r="GND70" s="44"/>
      <c r="GNE70" s="44"/>
      <c r="GNF70" s="44"/>
      <c r="GNG70" s="44"/>
      <c r="GNH70" s="44"/>
      <c r="GNI70" s="44"/>
      <c r="GNJ70" s="44"/>
      <c r="GNK70" s="44"/>
      <c r="GNL70" s="44"/>
      <c r="GNM70" s="44"/>
      <c r="GNN70" s="44"/>
      <c r="GNO70" s="44"/>
      <c r="GNP70" s="44"/>
      <c r="GNQ70" s="44"/>
      <c r="GNR70" s="44"/>
      <c r="GNS70" s="44"/>
      <c r="GNT70" s="44"/>
      <c r="GNU70" s="44"/>
      <c r="GNV70" s="44"/>
      <c r="GNW70" s="44"/>
      <c r="GNX70" s="44"/>
      <c r="GNY70" s="44"/>
      <c r="GNZ70" s="44"/>
      <c r="GOA70" s="44"/>
      <c r="GOB70" s="44"/>
      <c r="GOC70" s="44"/>
      <c r="GOD70" s="44"/>
      <c r="GOE70" s="44"/>
      <c r="GOF70" s="44"/>
      <c r="GOG70" s="44"/>
      <c r="GOH70" s="44"/>
      <c r="GOI70" s="44"/>
      <c r="GOJ70" s="44"/>
      <c r="GOK70" s="44"/>
      <c r="GOL70" s="44"/>
      <c r="GOM70" s="44"/>
      <c r="GON70" s="44"/>
      <c r="GOO70" s="44"/>
      <c r="GOP70" s="44"/>
      <c r="GOQ70" s="44"/>
      <c r="GOR70" s="44"/>
      <c r="GOS70" s="44"/>
      <c r="GOT70" s="44"/>
      <c r="GOU70" s="44"/>
      <c r="GOV70" s="44"/>
      <c r="GOW70" s="44"/>
      <c r="GOX70" s="44"/>
      <c r="GOY70" s="44"/>
      <c r="GOZ70" s="44"/>
      <c r="GPA70" s="44"/>
      <c r="GPB70" s="44"/>
      <c r="GPC70" s="44"/>
      <c r="GPD70" s="44"/>
      <c r="GPE70" s="44"/>
      <c r="GPF70" s="44"/>
      <c r="GPG70" s="44"/>
      <c r="GPH70" s="44"/>
      <c r="GPI70" s="44"/>
      <c r="GPJ70" s="44"/>
      <c r="GPK70" s="44"/>
      <c r="GPL70" s="44"/>
      <c r="GPM70" s="44"/>
      <c r="GPN70" s="44"/>
      <c r="GPO70" s="44"/>
      <c r="GPP70" s="44"/>
      <c r="GPQ70" s="44"/>
      <c r="GPR70" s="44"/>
      <c r="GPS70" s="44"/>
      <c r="GPT70" s="44"/>
      <c r="GPU70" s="44"/>
      <c r="GPV70" s="44"/>
      <c r="GPW70" s="44"/>
      <c r="GPX70" s="44"/>
      <c r="GPY70" s="44"/>
      <c r="GPZ70" s="44"/>
      <c r="GQA70" s="44"/>
      <c r="GQB70" s="44"/>
      <c r="GQC70" s="44"/>
      <c r="GQD70" s="44"/>
      <c r="GQE70" s="44"/>
      <c r="GQF70" s="44"/>
      <c r="GQG70" s="44"/>
      <c r="GQH70" s="44"/>
      <c r="GQI70" s="44"/>
      <c r="GQJ70" s="44"/>
      <c r="GQK70" s="44"/>
      <c r="GQL70" s="44"/>
      <c r="GQM70" s="44"/>
      <c r="GQN70" s="44"/>
      <c r="GQO70" s="44"/>
      <c r="GQP70" s="44"/>
      <c r="GQQ70" s="44"/>
      <c r="GQR70" s="44"/>
      <c r="GQS70" s="44"/>
      <c r="GQT70" s="44"/>
      <c r="GQU70" s="44"/>
      <c r="GQV70" s="44"/>
      <c r="GQW70" s="44"/>
      <c r="GQX70" s="44"/>
      <c r="GQY70" s="44"/>
      <c r="GQZ70" s="44"/>
      <c r="GRA70" s="44"/>
      <c r="GRB70" s="44"/>
      <c r="GRC70" s="44"/>
      <c r="GRD70" s="44"/>
      <c r="GRE70" s="44"/>
      <c r="GRF70" s="44"/>
      <c r="GRG70" s="44"/>
      <c r="GRH70" s="44"/>
      <c r="GRI70" s="44"/>
      <c r="GRJ70" s="44"/>
      <c r="GRK70" s="44"/>
      <c r="GRL70" s="44"/>
      <c r="GRM70" s="44"/>
      <c r="GRN70" s="44"/>
      <c r="GRO70" s="44"/>
      <c r="GRP70" s="44"/>
      <c r="GRQ70" s="44"/>
      <c r="GRR70" s="44"/>
      <c r="GRS70" s="44"/>
      <c r="GRT70" s="44"/>
      <c r="GRU70" s="44"/>
      <c r="GRV70" s="44"/>
      <c r="GRW70" s="44"/>
      <c r="GRX70" s="44"/>
      <c r="GRY70" s="44"/>
      <c r="GRZ70" s="44"/>
      <c r="GSA70" s="44"/>
      <c r="GSB70" s="44"/>
      <c r="GSC70" s="44"/>
      <c r="GSD70" s="44"/>
      <c r="GSE70" s="44"/>
      <c r="GSF70" s="44"/>
      <c r="GSG70" s="44"/>
      <c r="GSH70" s="44"/>
      <c r="GSI70" s="44"/>
      <c r="GSJ70" s="44"/>
      <c r="GSK70" s="44"/>
      <c r="GSL70" s="44"/>
      <c r="GSM70" s="44"/>
      <c r="GSN70" s="44"/>
      <c r="GSO70" s="44"/>
      <c r="GSP70" s="44"/>
      <c r="GSQ70" s="44"/>
      <c r="GSR70" s="44"/>
      <c r="GSS70" s="44"/>
      <c r="GST70" s="44"/>
      <c r="GSU70" s="44"/>
      <c r="GSV70" s="44"/>
      <c r="GSW70" s="44"/>
      <c r="GSX70" s="44"/>
      <c r="GSY70" s="44"/>
      <c r="GSZ70" s="44"/>
      <c r="GTA70" s="44"/>
      <c r="GTB70" s="44"/>
      <c r="GTC70" s="44"/>
      <c r="GTD70" s="44"/>
      <c r="GTE70" s="44"/>
      <c r="GTF70" s="44"/>
      <c r="GTG70" s="44"/>
      <c r="GTH70" s="44"/>
      <c r="GTI70" s="44"/>
      <c r="GTJ70" s="44"/>
      <c r="GTK70" s="44"/>
      <c r="GTL70" s="44"/>
      <c r="GTM70" s="44"/>
      <c r="GTN70" s="44"/>
      <c r="GTO70" s="44"/>
      <c r="GTP70" s="44"/>
      <c r="GTQ70" s="44"/>
      <c r="GTR70" s="44"/>
      <c r="GTS70" s="44"/>
      <c r="GTT70" s="44"/>
      <c r="GTU70" s="44"/>
      <c r="GTV70" s="44"/>
      <c r="GTW70" s="44"/>
      <c r="GTX70" s="44"/>
      <c r="GTY70" s="44"/>
      <c r="GTZ70" s="44"/>
      <c r="GUA70" s="44"/>
      <c r="GUB70" s="44"/>
      <c r="GUC70" s="44"/>
      <c r="GUD70" s="44"/>
      <c r="GUE70" s="44"/>
      <c r="GUF70" s="44"/>
      <c r="GUG70" s="44"/>
      <c r="GUH70" s="44"/>
      <c r="GUI70" s="44"/>
      <c r="GUJ70" s="44"/>
      <c r="GUK70" s="44"/>
      <c r="GUL70" s="44"/>
      <c r="GUM70" s="44"/>
      <c r="GUN70" s="44"/>
      <c r="GUO70" s="44"/>
      <c r="GUP70" s="44"/>
      <c r="GUQ70" s="44"/>
      <c r="GUR70" s="44"/>
      <c r="GUS70" s="44"/>
      <c r="GUT70" s="44"/>
      <c r="GUU70" s="44"/>
      <c r="GUV70" s="44"/>
      <c r="GUW70" s="44"/>
      <c r="GUX70" s="44"/>
      <c r="GUY70" s="44"/>
      <c r="GUZ70" s="44"/>
      <c r="GVA70" s="44"/>
      <c r="GVB70" s="44"/>
      <c r="GVC70" s="44"/>
      <c r="GVD70" s="44"/>
      <c r="GVE70" s="44"/>
      <c r="GVF70" s="44"/>
      <c r="GVG70" s="44"/>
      <c r="GVH70" s="44"/>
      <c r="GVI70" s="44"/>
      <c r="GVJ70" s="44"/>
      <c r="GVK70" s="44"/>
      <c r="GVL70" s="44"/>
      <c r="GVM70" s="44"/>
      <c r="GVN70" s="44"/>
      <c r="GVO70" s="44"/>
      <c r="GVP70" s="44"/>
      <c r="GVQ70" s="44"/>
      <c r="GVR70" s="44"/>
      <c r="GVS70" s="44"/>
      <c r="GVT70" s="44"/>
      <c r="GVU70" s="44"/>
      <c r="GVV70" s="44"/>
      <c r="GVW70" s="44"/>
      <c r="GVX70" s="44"/>
      <c r="GVY70" s="44"/>
      <c r="GVZ70" s="44"/>
      <c r="GWA70" s="44"/>
      <c r="GWB70" s="44"/>
      <c r="GWC70" s="44"/>
      <c r="GWD70" s="44"/>
      <c r="GWE70" s="44"/>
      <c r="GWF70" s="44"/>
      <c r="GWG70" s="44"/>
      <c r="GWH70" s="44"/>
      <c r="GWI70" s="44"/>
      <c r="GWJ70" s="44"/>
      <c r="GWK70" s="44"/>
      <c r="GWL70" s="44"/>
      <c r="GWM70" s="44"/>
      <c r="GWN70" s="44"/>
      <c r="GWO70" s="44"/>
      <c r="GWP70" s="44"/>
      <c r="GWQ70" s="44"/>
      <c r="GWR70" s="44"/>
      <c r="GWS70" s="44"/>
      <c r="GWT70" s="44"/>
      <c r="GWU70" s="44"/>
      <c r="GWV70" s="44"/>
      <c r="GWW70" s="44"/>
      <c r="GWX70" s="44"/>
      <c r="GWY70" s="44"/>
      <c r="GWZ70" s="44"/>
      <c r="GXA70" s="44"/>
      <c r="GXB70" s="44"/>
      <c r="GXC70" s="44"/>
      <c r="GXD70" s="44"/>
      <c r="GXE70" s="44"/>
      <c r="GXF70" s="44"/>
      <c r="GXG70" s="44"/>
      <c r="GXH70" s="44"/>
      <c r="GXI70" s="44"/>
      <c r="GXJ70" s="44"/>
      <c r="GXK70" s="44"/>
      <c r="GXL70" s="44"/>
      <c r="GXM70" s="44"/>
      <c r="GXN70" s="44"/>
      <c r="GXO70" s="44"/>
      <c r="GXP70" s="44"/>
      <c r="GXQ70" s="44"/>
      <c r="GXR70" s="44"/>
      <c r="GXS70" s="44"/>
      <c r="GXT70" s="44"/>
      <c r="GXU70" s="44"/>
      <c r="GXV70" s="44"/>
      <c r="GXW70" s="44"/>
      <c r="GXX70" s="44"/>
      <c r="GXY70" s="44"/>
      <c r="GXZ70" s="44"/>
      <c r="GYA70" s="44"/>
      <c r="GYB70" s="44"/>
      <c r="GYC70" s="44"/>
      <c r="GYD70" s="44"/>
      <c r="GYE70" s="44"/>
      <c r="GYF70" s="44"/>
      <c r="GYG70" s="44"/>
      <c r="GYH70" s="44"/>
      <c r="GYI70" s="44"/>
      <c r="GYJ70" s="44"/>
      <c r="GYK70" s="44"/>
      <c r="GYL70" s="44"/>
      <c r="GYM70" s="44"/>
      <c r="GYN70" s="44"/>
      <c r="GYO70" s="44"/>
      <c r="GYP70" s="44"/>
      <c r="GYQ70" s="44"/>
      <c r="GYR70" s="44"/>
      <c r="GYS70" s="44"/>
      <c r="GYT70" s="44"/>
      <c r="GYU70" s="44"/>
      <c r="GYV70" s="44"/>
      <c r="GYW70" s="44"/>
      <c r="GYX70" s="44"/>
      <c r="GYY70" s="44"/>
      <c r="GYZ70" s="44"/>
      <c r="GZA70" s="44"/>
      <c r="GZB70" s="44"/>
      <c r="GZC70" s="44"/>
      <c r="GZD70" s="44"/>
      <c r="GZE70" s="44"/>
      <c r="GZF70" s="44"/>
      <c r="GZG70" s="44"/>
      <c r="GZH70" s="44"/>
      <c r="GZI70" s="44"/>
      <c r="GZJ70" s="44"/>
      <c r="GZK70" s="44"/>
      <c r="GZL70" s="44"/>
      <c r="GZM70" s="44"/>
      <c r="GZN70" s="44"/>
      <c r="GZO70" s="44"/>
      <c r="GZP70" s="44"/>
      <c r="GZQ70" s="44"/>
      <c r="GZR70" s="44"/>
      <c r="GZS70" s="44"/>
      <c r="GZT70" s="44"/>
      <c r="GZU70" s="44"/>
      <c r="GZV70" s="44"/>
      <c r="GZW70" s="44"/>
      <c r="GZX70" s="44"/>
      <c r="GZY70" s="44"/>
      <c r="GZZ70" s="44"/>
      <c r="HAA70" s="44"/>
      <c r="HAB70" s="44"/>
      <c r="HAC70" s="44"/>
      <c r="HAD70" s="44"/>
      <c r="HAE70" s="44"/>
      <c r="HAF70" s="44"/>
      <c r="HAG70" s="44"/>
      <c r="HAH70" s="44"/>
      <c r="HAI70" s="44"/>
      <c r="HAJ70" s="44"/>
      <c r="HAK70" s="44"/>
      <c r="HAL70" s="44"/>
      <c r="HAM70" s="44"/>
      <c r="HAN70" s="44"/>
      <c r="HAO70" s="44"/>
      <c r="HAP70" s="44"/>
      <c r="HAQ70" s="44"/>
      <c r="HAR70" s="44"/>
      <c r="HAS70" s="44"/>
      <c r="HAT70" s="44"/>
      <c r="HAU70" s="44"/>
      <c r="HAV70" s="44"/>
      <c r="HAW70" s="44"/>
      <c r="HAX70" s="44"/>
      <c r="HAY70" s="44"/>
      <c r="HAZ70" s="44"/>
      <c r="HBA70" s="44"/>
      <c r="HBB70" s="44"/>
      <c r="HBC70" s="44"/>
      <c r="HBD70" s="44"/>
      <c r="HBE70" s="44"/>
      <c r="HBF70" s="44"/>
      <c r="HBG70" s="44"/>
      <c r="HBH70" s="44"/>
      <c r="HBI70" s="44"/>
      <c r="HBJ70" s="44"/>
      <c r="HBK70" s="44"/>
      <c r="HBL70" s="44"/>
      <c r="HBM70" s="44"/>
      <c r="HBN70" s="44"/>
      <c r="HBO70" s="44"/>
      <c r="HBP70" s="44"/>
      <c r="HBQ70" s="44"/>
      <c r="HBR70" s="44"/>
      <c r="HBS70" s="44"/>
      <c r="HBT70" s="44"/>
      <c r="HBU70" s="44"/>
      <c r="HBV70" s="44"/>
      <c r="HBW70" s="44"/>
      <c r="HBX70" s="44"/>
      <c r="HBY70" s="44"/>
      <c r="HBZ70" s="44"/>
      <c r="HCA70" s="44"/>
      <c r="HCB70" s="44"/>
      <c r="HCC70" s="44"/>
      <c r="HCD70" s="44"/>
      <c r="HCE70" s="44"/>
      <c r="HCF70" s="44"/>
      <c r="HCG70" s="44"/>
      <c r="HCH70" s="44"/>
      <c r="HCI70" s="44"/>
      <c r="HCJ70" s="44"/>
      <c r="HCK70" s="44"/>
      <c r="HCL70" s="44"/>
      <c r="HCM70" s="44"/>
      <c r="HCN70" s="44"/>
      <c r="HCO70" s="44"/>
      <c r="HCP70" s="44"/>
      <c r="HCQ70" s="44"/>
      <c r="HCR70" s="44"/>
      <c r="HCS70" s="44"/>
      <c r="HCT70" s="44"/>
      <c r="HCU70" s="44"/>
      <c r="HCV70" s="44"/>
      <c r="HCW70" s="44"/>
      <c r="HCX70" s="44"/>
      <c r="HCY70" s="44"/>
      <c r="HCZ70" s="44"/>
      <c r="HDA70" s="44"/>
      <c r="HDB70" s="44"/>
      <c r="HDC70" s="44"/>
      <c r="HDD70" s="44"/>
      <c r="HDE70" s="44"/>
      <c r="HDF70" s="44"/>
      <c r="HDG70" s="44"/>
      <c r="HDH70" s="44"/>
      <c r="HDI70" s="44"/>
      <c r="HDJ70" s="44"/>
      <c r="HDK70" s="44"/>
      <c r="HDL70" s="44"/>
      <c r="HDM70" s="44"/>
      <c r="HDN70" s="44"/>
      <c r="HDO70" s="44"/>
      <c r="HDP70" s="44"/>
      <c r="HDQ70" s="44"/>
      <c r="HDR70" s="44"/>
      <c r="HDS70" s="44"/>
      <c r="HDT70" s="44"/>
      <c r="HDU70" s="44"/>
      <c r="HDV70" s="44"/>
      <c r="HDW70" s="44"/>
      <c r="HDX70" s="44"/>
      <c r="HDY70" s="44"/>
      <c r="HDZ70" s="44"/>
      <c r="HEA70" s="44"/>
      <c r="HEB70" s="44"/>
      <c r="HEC70" s="44"/>
      <c r="HED70" s="44"/>
      <c r="HEE70" s="44"/>
      <c r="HEF70" s="44"/>
      <c r="HEG70" s="44"/>
      <c r="HEH70" s="44"/>
      <c r="HEI70" s="44"/>
      <c r="HEJ70" s="44"/>
      <c r="HEK70" s="44"/>
      <c r="HEL70" s="44"/>
      <c r="HEM70" s="44"/>
      <c r="HEN70" s="44"/>
      <c r="HEO70" s="44"/>
      <c r="HEP70" s="44"/>
      <c r="HEQ70" s="44"/>
      <c r="HER70" s="44"/>
      <c r="HES70" s="44"/>
      <c r="HET70" s="44"/>
      <c r="HEU70" s="44"/>
      <c r="HEV70" s="44"/>
      <c r="HEW70" s="44"/>
      <c r="HEX70" s="44"/>
      <c r="HEY70" s="44"/>
      <c r="HEZ70" s="44"/>
      <c r="HFA70" s="44"/>
      <c r="HFB70" s="44"/>
      <c r="HFC70" s="44"/>
      <c r="HFD70" s="44"/>
      <c r="HFE70" s="44"/>
      <c r="HFF70" s="44"/>
      <c r="HFG70" s="44"/>
      <c r="HFH70" s="44"/>
      <c r="HFI70" s="44"/>
      <c r="HFJ70" s="44"/>
      <c r="HFK70" s="44"/>
      <c r="HFL70" s="44"/>
      <c r="HFM70" s="44"/>
      <c r="HFN70" s="44"/>
      <c r="HFO70" s="44"/>
      <c r="HFP70" s="44"/>
      <c r="HFQ70" s="44"/>
      <c r="HFR70" s="44"/>
      <c r="HFS70" s="44"/>
      <c r="HFT70" s="44"/>
      <c r="HFU70" s="44"/>
      <c r="HFV70" s="44"/>
      <c r="HFW70" s="44"/>
      <c r="HFX70" s="44"/>
      <c r="HFY70" s="44"/>
      <c r="HFZ70" s="44"/>
      <c r="HGA70" s="44"/>
      <c r="HGB70" s="44"/>
      <c r="HGC70" s="44"/>
      <c r="HGD70" s="44"/>
      <c r="HGE70" s="44"/>
      <c r="HGF70" s="44"/>
      <c r="HGG70" s="44"/>
      <c r="HGH70" s="44"/>
      <c r="HGI70" s="44"/>
      <c r="HGJ70" s="44"/>
      <c r="HGK70" s="44"/>
      <c r="HGL70" s="44"/>
      <c r="HGM70" s="44"/>
      <c r="HGN70" s="44"/>
      <c r="HGO70" s="44"/>
      <c r="HGP70" s="44"/>
      <c r="HGQ70" s="44"/>
      <c r="HGR70" s="44"/>
      <c r="HGS70" s="44"/>
      <c r="HGT70" s="44"/>
      <c r="HGU70" s="44"/>
      <c r="HGV70" s="44"/>
      <c r="HGW70" s="44"/>
      <c r="HGX70" s="44"/>
      <c r="HGY70" s="44"/>
      <c r="HGZ70" s="44"/>
      <c r="HHA70" s="44"/>
      <c r="HHB70" s="44"/>
      <c r="HHC70" s="44"/>
      <c r="HHD70" s="44"/>
      <c r="HHE70" s="44"/>
      <c r="HHF70" s="44"/>
      <c r="HHG70" s="44"/>
      <c r="HHH70" s="44"/>
      <c r="HHI70" s="44"/>
      <c r="HHJ70" s="44"/>
      <c r="HHK70" s="44"/>
      <c r="HHL70" s="44"/>
      <c r="HHM70" s="44"/>
      <c r="HHN70" s="44"/>
      <c r="HHO70" s="44"/>
      <c r="HHP70" s="44"/>
      <c r="HHQ70" s="44"/>
      <c r="HHR70" s="44"/>
      <c r="HHS70" s="44"/>
      <c r="HHT70" s="44"/>
      <c r="HHU70" s="44"/>
      <c r="HHV70" s="44"/>
      <c r="HHW70" s="44"/>
      <c r="HHX70" s="44"/>
      <c r="HHY70" s="44"/>
      <c r="HHZ70" s="44"/>
      <c r="HIA70" s="44"/>
      <c r="HIB70" s="44"/>
      <c r="HIC70" s="44"/>
      <c r="HID70" s="44"/>
      <c r="HIE70" s="44"/>
      <c r="HIF70" s="44"/>
      <c r="HIG70" s="44"/>
      <c r="HIH70" s="44"/>
      <c r="HII70" s="44"/>
      <c r="HIJ70" s="44"/>
      <c r="HIK70" s="44"/>
      <c r="HIL70" s="44"/>
      <c r="HIM70" s="44"/>
      <c r="HIN70" s="44"/>
      <c r="HIO70" s="44"/>
      <c r="HIP70" s="44"/>
      <c r="HIQ70" s="44"/>
      <c r="HIR70" s="44"/>
      <c r="HIS70" s="44"/>
      <c r="HIT70" s="44"/>
      <c r="HIU70" s="44"/>
      <c r="HIV70" s="44"/>
      <c r="HIW70" s="44"/>
      <c r="HIX70" s="44"/>
      <c r="HIY70" s="44"/>
      <c r="HIZ70" s="44"/>
      <c r="HJA70" s="44"/>
      <c r="HJB70" s="44"/>
      <c r="HJC70" s="44"/>
      <c r="HJD70" s="44"/>
      <c r="HJE70" s="44"/>
      <c r="HJF70" s="44"/>
      <c r="HJG70" s="44"/>
      <c r="HJH70" s="44"/>
      <c r="HJI70" s="44"/>
      <c r="HJJ70" s="44"/>
      <c r="HJK70" s="44"/>
      <c r="HJL70" s="44"/>
      <c r="HJM70" s="44"/>
      <c r="HJN70" s="44"/>
      <c r="HJO70" s="44"/>
      <c r="HJP70" s="44"/>
      <c r="HJQ70" s="44"/>
      <c r="HJR70" s="44"/>
      <c r="HJS70" s="44"/>
      <c r="HJT70" s="44"/>
      <c r="HJU70" s="44"/>
      <c r="HJV70" s="44"/>
      <c r="HJW70" s="44"/>
      <c r="HJX70" s="44"/>
      <c r="HJY70" s="44"/>
      <c r="HJZ70" s="44"/>
      <c r="HKA70" s="44"/>
      <c r="HKB70" s="44"/>
      <c r="HKC70" s="44"/>
      <c r="HKD70" s="44"/>
      <c r="HKE70" s="44"/>
      <c r="HKF70" s="44"/>
      <c r="HKG70" s="44"/>
      <c r="HKH70" s="44"/>
      <c r="HKI70" s="44"/>
      <c r="HKJ70" s="44"/>
      <c r="HKK70" s="44"/>
      <c r="HKL70" s="44"/>
      <c r="HKM70" s="44"/>
      <c r="HKN70" s="44"/>
      <c r="HKO70" s="44"/>
      <c r="HKP70" s="44"/>
      <c r="HKQ70" s="44"/>
      <c r="HKR70" s="44"/>
      <c r="HKS70" s="44"/>
      <c r="HKT70" s="44"/>
      <c r="HKU70" s="44"/>
      <c r="HKV70" s="44"/>
      <c r="HKW70" s="44"/>
      <c r="HKX70" s="44"/>
      <c r="HKY70" s="44"/>
      <c r="HKZ70" s="44"/>
      <c r="HLA70" s="44"/>
      <c r="HLB70" s="44"/>
      <c r="HLC70" s="44"/>
      <c r="HLD70" s="44"/>
      <c r="HLE70" s="44"/>
      <c r="HLF70" s="44"/>
      <c r="HLG70" s="44"/>
      <c r="HLH70" s="44"/>
      <c r="HLI70" s="44"/>
      <c r="HLJ70" s="44"/>
      <c r="HLK70" s="44"/>
      <c r="HLL70" s="44"/>
      <c r="HLM70" s="44"/>
      <c r="HLN70" s="44"/>
      <c r="HLO70" s="44"/>
      <c r="HLP70" s="44"/>
      <c r="HLQ70" s="44"/>
      <c r="HLR70" s="44"/>
      <c r="HLS70" s="44"/>
      <c r="HLT70" s="44"/>
      <c r="HLU70" s="44"/>
      <c r="HLV70" s="44"/>
      <c r="HLW70" s="44"/>
      <c r="HLX70" s="44"/>
      <c r="HLY70" s="44"/>
      <c r="HLZ70" s="44"/>
      <c r="HMA70" s="44"/>
      <c r="HMB70" s="44"/>
      <c r="HMC70" s="44"/>
      <c r="HMD70" s="44"/>
      <c r="HME70" s="44"/>
      <c r="HMF70" s="44"/>
      <c r="HMG70" s="44"/>
      <c r="HMH70" s="44"/>
      <c r="HMI70" s="44"/>
      <c r="HMJ70" s="44"/>
      <c r="HMK70" s="44"/>
      <c r="HML70" s="44"/>
      <c r="HMM70" s="44"/>
      <c r="HMN70" s="44"/>
      <c r="HMO70" s="44"/>
      <c r="HMP70" s="44"/>
      <c r="HMQ70" s="44"/>
      <c r="HMR70" s="44"/>
      <c r="HMS70" s="44"/>
      <c r="HMT70" s="44"/>
      <c r="HMU70" s="44"/>
      <c r="HMV70" s="44"/>
      <c r="HMW70" s="44"/>
      <c r="HMX70" s="44"/>
      <c r="HMY70" s="44"/>
      <c r="HMZ70" s="44"/>
      <c r="HNA70" s="44"/>
      <c r="HNB70" s="44"/>
      <c r="HNC70" s="44"/>
      <c r="HND70" s="44"/>
      <c r="HNE70" s="44"/>
      <c r="HNF70" s="44"/>
      <c r="HNG70" s="44"/>
      <c r="HNH70" s="44"/>
      <c r="HNI70" s="44"/>
      <c r="HNJ70" s="44"/>
      <c r="HNK70" s="44"/>
      <c r="HNL70" s="44"/>
      <c r="HNM70" s="44"/>
      <c r="HNN70" s="44"/>
      <c r="HNO70" s="44"/>
      <c r="HNP70" s="44"/>
      <c r="HNQ70" s="44"/>
      <c r="HNR70" s="44"/>
      <c r="HNS70" s="44"/>
      <c r="HNT70" s="44"/>
      <c r="HNU70" s="44"/>
      <c r="HNV70" s="44"/>
      <c r="HNW70" s="44"/>
      <c r="HNX70" s="44"/>
      <c r="HNY70" s="44"/>
      <c r="HNZ70" s="44"/>
      <c r="HOA70" s="44"/>
      <c r="HOB70" s="44"/>
      <c r="HOC70" s="44"/>
      <c r="HOD70" s="44"/>
      <c r="HOE70" s="44"/>
      <c r="HOF70" s="44"/>
      <c r="HOG70" s="44"/>
      <c r="HOH70" s="44"/>
      <c r="HOI70" s="44"/>
      <c r="HOJ70" s="44"/>
      <c r="HOK70" s="44"/>
      <c r="HOL70" s="44"/>
      <c r="HOM70" s="44"/>
      <c r="HON70" s="44"/>
      <c r="HOO70" s="44"/>
      <c r="HOP70" s="44"/>
      <c r="HOQ70" s="44"/>
      <c r="HOR70" s="44"/>
      <c r="HOS70" s="44"/>
      <c r="HOT70" s="44"/>
      <c r="HOU70" s="44"/>
      <c r="HOV70" s="44"/>
      <c r="HOW70" s="44"/>
      <c r="HOX70" s="44"/>
      <c r="HOY70" s="44"/>
      <c r="HOZ70" s="44"/>
      <c r="HPA70" s="44"/>
      <c r="HPB70" s="44"/>
      <c r="HPC70" s="44"/>
      <c r="HPD70" s="44"/>
      <c r="HPE70" s="44"/>
      <c r="HPF70" s="44"/>
      <c r="HPG70" s="44"/>
      <c r="HPH70" s="44"/>
      <c r="HPI70" s="44"/>
      <c r="HPJ70" s="44"/>
      <c r="HPK70" s="44"/>
      <c r="HPL70" s="44"/>
      <c r="HPM70" s="44"/>
      <c r="HPN70" s="44"/>
      <c r="HPO70" s="44"/>
      <c r="HPP70" s="44"/>
      <c r="HPQ70" s="44"/>
      <c r="HPR70" s="44"/>
      <c r="HPS70" s="44"/>
      <c r="HPT70" s="44"/>
      <c r="HPU70" s="44"/>
      <c r="HPV70" s="44"/>
      <c r="HPW70" s="44"/>
      <c r="HPX70" s="44"/>
      <c r="HPY70" s="44"/>
      <c r="HPZ70" s="44"/>
      <c r="HQA70" s="44"/>
      <c r="HQB70" s="44"/>
      <c r="HQC70" s="44"/>
      <c r="HQD70" s="44"/>
      <c r="HQE70" s="44"/>
      <c r="HQF70" s="44"/>
      <c r="HQG70" s="44"/>
      <c r="HQH70" s="44"/>
      <c r="HQI70" s="44"/>
      <c r="HQJ70" s="44"/>
      <c r="HQK70" s="44"/>
      <c r="HQL70" s="44"/>
      <c r="HQM70" s="44"/>
      <c r="HQN70" s="44"/>
      <c r="HQO70" s="44"/>
      <c r="HQP70" s="44"/>
      <c r="HQQ70" s="44"/>
      <c r="HQR70" s="44"/>
      <c r="HQS70" s="44"/>
      <c r="HQT70" s="44"/>
      <c r="HQU70" s="44"/>
      <c r="HQV70" s="44"/>
      <c r="HQW70" s="44"/>
      <c r="HQX70" s="44"/>
      <c r="HQY70" s="44"/>
      <c r="HQZ70" s="44"/>
      <c r="HRA70" s="44"/>
      <c r="HRB70" s="44"/>
      <c r="HRC70" s="44"/>
      <c r="HRD70" s="44"/>
      <c r="HRE70" s="44"/>
      <c r="HRF70" s="44"/>
      <c r="HRG70" s="44"/>
      <c r="HRH70" s="44"/>
      <c r="HRI70" s="44"/>
      <c r="HRJ70" s="44"/>
      <c r="HRK70" s="44"/>
      <c r="HRL70" s="44"/>
      <c r="HRM70" s="44"/>
      <c r="HRN70" s="44"/>
      <c r="HRO70" s="44"/>
      <c r="HRP70" s="44"/>
      <c r="HRQ70" s="44"/>
      <c r="HRR70" s="44"/>
      <c r="HRS70" s="44"/>
      <c r="HRT70" s="44"/>
      <c r="HRU70" s="44"/>
      <c r="HRV70" s="44"/>
      <c r="HRW70" s="44"/>
      <c r="HRX70" s="44"/>
      <c r="HRY70" s="44"/>
      <c r="HRZ70" s="44"/>
      <c r="HSA70" s="44"/>
      <c r="HSB70" s="44"/>
      <c r="HSC70" s="44"/>
      <c r="HSD70" s="44"/>
      <c r="HSE70" s="44"/>
      <c r="HSF70" s="44"/>
      <c r="HSG70" s="44"/>
      <c r="HSH70" s="44"/>
      <c r="HSI70" s="44"/>
      <c r="HSJ70" s="44"/>
      <c r="HSK70" s="44"/>
      <c r="HSL70" s="44"/>
      <c r="HSM70" s="44"/>
      <c r="HSN70" s="44"/>
      <c r="HSO70" s="44"/>
      <c r="HSP70" s="44"/>
      <c r="HSQ70" s="44"/>
      <c r="HSR70" s="44"/>
      <c r="HSS70" s="44"/>
      <c r="HST70" s="44"/>
      <c r="HSU70" s="44"/>
      <c r="HSV70" s="44"/>
      <c r="HSW70" s="44"/>
      <c r="HSX70" s="44"/>
      <c r="HSY70" s="44"/>
      <c r="HSZ70" s="44"/>
      <c r="HTA70" s="44"/>
      <c r="HTB70" s="44"/>
      <c r="HTC70" s="44"/>
      <c r="HTD70" s="44"/>
      <c r="HTE70" s="44"/>
      <c r="HTF70" s="44"/>
      <c r="HTG70" s="44"/>
      <c r="HTH70" s="44"/>
      <c r="HTI70" s="44"/>
      <c r="HTJ70" s="44"/>
      <c r="HTK70" s="44"/>
      <c r="HTL70" s="44"/>
      <c r="HTM70" s="44"/>
      <c r="HTN70" s="44"/>
      <c r="HTO70" s="44"/>
      <c r="HTP70" s="44"/>
      <c r="HTQ70" s="44"/>
      <c r="HTR70" s="44"/>
      <c r="HTS70" s="44"/>
      <c r="HTT70" s="44"/>
      <c r="HTU70" s="44"/>
      <c r="HTV70" s="44"/>
      <c r="HTW70" s="44"/>
      <c r="HTX70" s="44"/>
      <c r="HTY70" s="44"/>
      <c r="HTZ70" s="44"/>
      <c r="HUA70" s="44"/>
      <c r="HUB70" s="44"/>
      <c r="HUC70" s="44"/>
      <c r="HUD70" s="44"/>
      <c r="HUE70" s="44"/>
      <c r="HUF70" s="44"/>
      <c r="HUG70" s="44"/>
      <c r="HUH70" s="44"/>
      <c r="HUI70" s="44"/>
      <c r="HUJ70" s="44"/>
      <c r="HUK70" s="44"/>
      <c r="HUL70" s="44"/>
      <c r="HUM70" s="44"/>
      <c r="HUN70" s="44"/>
      <c r="HUO70" s="44"/>
      <c r="HUP70" s="44"/>
      <c r="HUQ70" s="44"/>
      <c r="HUR70" s="44"/>
      <c r="HUS70" s="44"/>
      <c r="HUT70" s="44"/>
      <c r="HUU70" s="44"/>
      <c r="HUV70" s="44"/>
      <c r="HUW70" s="44"/>
      <c r="HUX70" s="44"/>
      <c r="HUY70" s="44"/>
      <c r="HUZ70" s="44"/>
      <c r="HVA70" s="44"/>
      <c r="HVB70" s="44"/>
      <c r="HVC70" s="44"/>
      <c r="HVD70" s="44"/>
      <c r="HVE70" s="44"/>
      <c r="HVF70" s="44"/>
      <c r="HVG70" s="44"/>
      <c r="HVH70" s="44"/>
      <c r="HVI70" s="44"/>
      <c r="HVJ70" s="44"/>
      <c r="HVK70" s="44"/>
      <c r="HVL70" s="44"/>
      <c r="HVM70" s="44"/>
      <c r="HVN70" s="44"/>
      <c r="HVO70" s="44"/>
      <c r="HVP70" s="44"/>
      <c r="HVQ70" s="44"/>
      <c r="HVR70" s="44"/>
      <c r="HVS70" s="44"/>
      <c r="HVT70" s="44"/>
      <c r="HVU70" s="44"/>
      <c r="HVV70" s="44"/>
      <c r="HVW70" s="44"/>
      <c r="HVX70" s="44"/>
      <c r="HVY70" s="44"/>
      <c r="HVZ70" s="44"/>
      <c r="HWA70" s="44"/>
      <c r="HWB70" s="44"/>
      <c r="HWC70" s="44"/>
      <c r="HWD70" s="44"/>
      <c r="HWE70" s="44"/>
      <c r="HWF70" s="44"/>
      <c r="HWG70" s="44"/>
      <c r="HWH70" s="44"/>
      <c r="HWI70" s="44"/>
      <c r="HWJ70" s="44"/>
      <c r="HWK70" s="44"/>
      <c r="HWL70" s="44"/>
      <c r="HWM70" s="44"/>
      <c r="HWN70" s="44"/>
      <c r="HWO70" s="44"/>
      <c r="HWP70" s="44"/>
      <c r="HWQ70" s="44"/>
      <c r="HWR70" s="44"/>
      <c r="HWS70" s="44"/>
      <c r="HWT70" s="44"/>
      <c r="HWU70" s="44"/>
      <c r="HWV70" s="44"/>
      <c r="HWW70" s="44"/>
      <c r="HWX70" s="44"/>
      <c r="HWY70" s="44"/>
      <c r="HWZ70" s="44"/>
      <c r="HXA70" s="44"/>
      <c r="HXB70" s="44"/>
      <c r="HXC70" s="44"/>
      <c r="HXD70" s="44"/>
      <c r="HXE70" s="44"/>
      <c r="HXF70" s="44"/>
      <c r="HXG70" s="44"/>
      <c r="HXH70" s="44"/>
      <c r="HXI70" s="44"/>
      <c r="HXJ70" s="44"/>
      <c r="HXK70" s="44"/>
      <c r="HXL70" s="44"/>
      <c r="HXM70" s="44"/>
      <c r="HXN70" s="44"/>
      <c r="HXO70" s="44"/>
      <c r="HXP70" s="44"/>
      <c r="HXQ70" s="44"/>
      <c r="HXR70" s="44"/>
      <c r="HXS70" s="44"/>
      <c r="HXT70" s="44"/>
      <c r="HXU70" s="44"/>
      <c r="HXV70" s="44"/>
      <c r="HXW70" s="44"/>
      <c r="HXX70" s="44"/>
      <c r="HXY70" s="44"/>
      <c r="HXZ70" s="44"/>
      <c r="HYA70" s="44"/>
      <c r="HYB70" s="44"/>
      <c r="HYC70" s="44"/>
      <c r="HYD70" s="44"/>
      <c r="HYE70" s="44"/>
      <c r="HYF70" s="44"/>
      <c r="HYG70" s="44"/>
      <c r="HYH70" s="44"/>
      <c r="HYI70" s="44"/>
      <c r="HYJ70" s="44"/>
      <c r="HYK70" s="44"/>
      <c r="HYL70" s="44"/>
      <c r="HYM70" s="44"/>
      <c r="HYN70" s="44"/>
      <c r="HYO70" s="44"/>
      <c r="HYP70" s="44"/>
      <c r="HYQ70" s="44"/>
      <c r="HYR70" s="44"/>
      <c r="HYS70" s="44"/>
      <c r="HYT70" s="44"/>
      <c r="HYU70" s="44"/>
      <c r="HYV70" s="44"/>
      <c r="HYW70" s="44"/>
      <c r="HYX70" s="44"/>
      <c r="HYY70" s="44"/>
      <c r="HYZ70" s="44"/>
      <c r="HZA70" s="44"/>
      <c r="HZB70" s="44"/>
      <c r="HZC70" s="44"/>
      <c r="HZD70" s="44"/>
      <c r="HZE70" s="44"/>
      <c r="HZF70" s="44"/>
      <c r="HZG70" s="44"/>
      <c r="HZH70" s="44"/>
      <c r="HZI70" s="44"/>
      <c r="HZJ70" s="44"/>
      <c r="HZK70" s="44"/>
      <c r="HZL70" s="44"/>
      <c r="HZM70" s="44"/>
      <c r="HZN70" s="44"/>
      <c r="HZO70" s="44"/>
      <c r="HZP70" s="44"/>
      <c r="HZQ70" s="44"/>
      <c r="HZR70" s="44"/>
      <c r="HZS70" s="44"/>
      <c r="HZT70" s="44"/>
      <c r="HZU70" s="44"/>
      <c r="HZV70" s="44"/>
      <c r="HZW70" s="44"/>
      <c r="HZX70" s="44"/>
      <c r="HZY70" s="44"/>
      <c r="HZZ70" s="44"/>
      <c r="IAA70" s="44"/>
      <c r="IAB70" s="44"/>
      <c r="IAC70" s="44"/>
      <c r="IAD70" s="44"/>
      <c r="IAE70" s="44"/>
      <c r="IAF70" s="44"/>
      <c r="IAG70" s="44"/>
      <c r="IAH70" s="44"/>
      <c r="IAI70" s="44"/>
      <c r="IAJ70" s="44"/>
      <c r="IAK70" s="44"/>
      <c r="IAL70" s="44"/>
      <c r="IAM70" s="44"/>
      <c r="IAN70" s="44"/>
      <c r="IAO70" s="44"/>
      <c r="IAP70" s="44"/>
      <c r="IAQ70" s="44"/>
      <c r="IAR70" s="44"/>
      <c r="IAS70" s="44"/>
      <c r="IAT70" s="44"/>
      <c r="IAU70" s="44"/>
      <c r="IAV70" s="44"/>
      <c r="IAW70" s="44"/>
      <c r="IAX70" s="44"/>
      <c r="IAY70" s="44"/>
      <c r="IAZ70" s="44"/>
      <c r="IBA70" s="44"/>
      <c r="IBB70" s="44"/>
      <c r="IBC70" s="44"/>
      <c r="IBD70" s="44"/>
      <c r="IBE70" s="44"/>
      <c r="IBF70" s="44"/>
      <c r="IBG70" s="44"/>
      <c r="IBH70" s="44"/>
      <c r="IBI70" s="44"/>
      <c r="IBJ70" s="44"/>
      <c r="IBK70" s="44"/>
      <c r="IBL70" s="44"/>
      <c r="IBM70" s="44"/>
      <c r="IBN70" s="44"/>
      <c r="IBO70" s="44"/>
      <c r="IBP70" s="44"/>
      <c r="IBQ70" s="44"/>
      <c r="IBR70" s="44"/>
      <c r="IBS70" s="44"/>
      <c r="IBT70" s="44"/>
      <c r="IBU70" s="44"/>
      <c r="IBV70" s="44"/>
      <c r="IBW70" s="44"/>
      <c r="IBX70" s="44"/>
      <c r="IBY70" s="44"/>
      <c r="IBZ70" s="44"/>
      <c r="ICA70" s="44"/>
      <c r="ICB70" s="44"/>
      <c r="ICC70" s="44"/>
      <c r="ICD70" s="44"/>
      <c r="ICE70" s="44"/>
      <c r="ICF70" s="44"/>
      <c r="ICG70" s="44"/>
      <c r="ICH70" s="44"/>
      <c r="ICI70" s="44"/>
      <c r="ICJ70" s="44"/>
      <c r="ICK70" s="44"/>
      <c r="ICL70" s="44"/>
      <c r="ICM70" s="44"/>
      <c r="ICN70" s="44"/>
      <c r="ICO70" s="44"/>
      <c r="ICP70" s="44"/>
      <c r="ICQ70" s="44"/>
      <c r="ICR70" s="44"/>
      <c r="ICS70" s="44"/>
      <c r="ICT70" s="44"/>
      <c r="ICU70" s="44"/>
      <c r="ICV70" s="44"/>
      <c r="ICW70" s="44"/>
      <c r="ICX70" s="44"/>
      <c r="ICY70" s="44"/>
      <c r="ICZ70" s="44"/>
      <c r="IDA70" s="44"/>
      <c r="IDB70" s="44"/>
      <c r="IDC70" s="44"/>
      <c r="IDD70" s="44"/>
      <c r="IDE70" s="44"/>
      <c r="IDF70" s="44"/>
      <c r="IDG70" s="44"/>
      <c r="IDH70" s="44"/>
      <c r="IDI70" s="44"/>
      <c r="IDJ70" s="44"/>
      <c r="IDK70" s="44"/>
      <c r="IDL70" s="44"/>
      <c r="IDM70" s="44"/>
      <c r="IDN70" s="44"/>
      <c r="IDO70" s="44"/>
      <c r="IDP70" s="44"/>
      <c r="IDQ70" s="44"/>
      <c r="IDR70" s="44"/>
      <c r="IDS70" s="44"/>
      <c r="IDT70" s="44"/>
      <c r="IDU70" s="44"/>
      <c r="IDV70" s="44"/>
      <c r="IDW70" s="44"/>
      <c r="IDX70" s="44"/>
      <c r="IDY70" s="44"/>
      <c r="IDZ70" s="44"/>
      <c r="IEA70" s="44"/>
      <c r="IEB70" s="44"/>
      <c r="IEC70" s="44"/>
      <c r="IED70" s="44"/>
      <c r="IEE70" s="44"/>
      <c r="IEF70" s="44"/>
      <c r="IEG70" s="44"/>
      <c r="IEH70" s="44"/>
      <c r="IEI70" s="44"/>
      <c r="IEJ70" s="44"/>
      <c r="IEK70" s="44"/>
      <c r="IEL70" s="44"/>
      <c r="IEM70" s="44"/>
      <c r="IEN70" s="44"/>
      <c r="IEO70" s="44"/>
      <c r="IEP70" s="44"/>
      <c r="IEQ70" s="44"/>
      <c r="IER70" s="44"/>
      <c r="IES70" s="44"/>
      <c r="IET70" s="44"/>
      <c r="IEU70" s="44"/>
      <c r="IEV70" s="44"/>
      <c r="IEW70" s="44"/>
      <c r="IEX70" s="44"/>
      <c r="IEY70" s="44"/>
      <c r="IEZ70" s="44"/>
      <c r="IFA70" s="44"/>
      <c r="IFB70" s="44"/>
      <c r="IFC70" s="44"/>
      <c r="IFD70" s="44"/>
      <c r="IFE70" s="44"/>
      <c r="IFF70" s="44"/>
      <c r="IFG70" s="44"/>
      <c r="IFH70" s="44"/>
      <c r="IFI70" s="44"/>
      <c r="IFJ70" s="44"/>
      <c r="IFK70" s="44"/>
      <c r="IFL70" s="44"/>
      <c r="IFM70" s="44"/>
      <c r="IFN70" s="44"/>
      <c r="IFO70" s="44"/>
      <c r="IFP70" s="44"/>
      <c r="IFQ70" s="44"/>
      <c r="IFR70" s="44"/>
      <c r="IFS70" s="44"/>
      <c r="IFT70" s="44"/>
      <c r="IFU70" s="44"/>
      <c r="IFV70" s="44"/>
      <c r="IFW70" s="44"/>
      <c r="IFX70" s="44"/>
      <c r="IFY70" s="44"/>
      <c r="IFZ70" s="44"/>
      <c r="IGA70" s="44"/>
      <c r="IGB70" s="44"/>
      <c r="IGC70" s="44"/>
      <c r="IGD70" s="44"/>
      <c r="IGE70" s="44"/>
      <c r="IGF70" s="44"/>
      <c r="IGG70" s="44"/>
      <c r="IGH70" s="44"/>
      <c r="IGI70" s="44"/>
      <c r="IGJ70" s="44"/>
      <c r="IGK70" s="44"/>
      <c r="IGL70" s="44"/>
      <c r="IGM70" s="44"/>
      <c r="IGN70" s="44"/>
      <c r="IGO70" s="44"/>
      <c r="IGP70" s="44"/>
      <c r="IGQ70" s="44"/>
      <c r="IGR70" s="44"/>
      <c r="IGS70" s="44"/>
      <c r="IGT70" s="44"/>
      <c r="IGU70" s="44"/>
      <c r="IGV70" s="44"/>
      <c r="IGW70" s="44"/>
      <c r="IGX70" s="44"/>
      <c r="IGY70" s="44"/>
      <c r="IGZ70" s="44"/>
      <c r="IHA70" s="44"/>
      <c r="IHB70" s="44"/>
      <c r="IHC70" s="44"/>
      <c r="IHD70" s="44"/>
      <c r="IHE70" s="44"/>
      <c r="IHF70" s="44"/>
      <c r="IHG70" s="44"/>
      <c r="IHH70" s="44"/>
      <c r="IHI70" s="44"/>
      <c r="IHJ70" s="44"/>
      <c r="IHK70" s="44"/>
      <c r="IHL70" s="44"/>
      <c r="IHM70" s="44"/>
      <c r="IHN70" s="44"/>
      <c r="IHO70" s="44"/>
      <c r="IHP70" s="44"/>
      <c r="IHQ70" s="44"/>
      <c r="IHR70" s="44"/>
      <c r="IHS70" s="44"/>
      <c r="IHT70" s="44"/>
      <c r="IHU70" s="44"/>
      <c r="IHV70" s="44"/>
      <c r="IHW70" s="44"/>
      <c r="IHX70" s="44"/>
      <c r="IHY70" s="44"/>
      <c r="IHZ70" s="44"/>
      <c r="IIA70" s="44"/>
      <c r="IIB70" s="44"/>
      <c r="IIC70" s="44"/>
      <c r="IID70" s="44"/>
      <c r="IIE70" s="44"/>
      <c r="IIF70" s="44"/>
      <c r="IIG70" s="44"/>
      <c r="IIH70" s="44"/>
      <c r="III70" s="44"/>
      <c r="IIJ70" s="44"/>
      <c r="IIK70" s="44"/>
      <c r="IIL70" s="44"/>
      <c r="IIM70" s="44"/>
      <c r="IIN70" s="44"/>
      <c r="IIO70" s="44"/>
      <c r="IIP70" s="44"/>
      <c r="IIQ70" s="44"/>
      <c r="IIR70" s="44"/>
      <c r="IIS70" s="44"/>
      <c r="IIT70" s="44"/>
      <c r="IIU70" s="44"/>
      <c r="IIV70" s="44"/>
      <c r="IIW70" s="44"/>
      <c r="IIX70" s="44"/>
      <c r="IIY70" s="44"/>
      <c r="IIZ70" s="44"/>
      <c r="IJA70" s="44"/>
      <c r="IJB70" s="44"/>
      <c r="IJC70" s="44"/>
      <c r="IJD70" s="44"/>
      <c r="IJE70" s="44"/>
      <c r="IJF70" s="44"/>
      <c r="IJG70" s="44"/>
      <c r="IJH70" s="44"/>
      <c r="IJI70" s="44"/>
      <c r="IJJ70" s="44"/>
      <c r="IJK70" s="44"/>
      <c r="IJL70" s="44"/>
      <c r="IJM70" s="44"/>
      <c r="IJN70" s="44"/>
      <c r="IJO70" s="44"/>
      <c r="IJP70" s="44"/>
      <c r="IJQ70" s="44"/>
      <c r="IJR70" s="44"/>
      <c r="IJS70" s="44"/>
      <c r="IJT70" s="44"/>
      <c r="IJU70" s="44"/>
      <c r="IJV70" s="44"/>
      <c r="IJW70" s="44"/>
      <c r="IJX70" s="44"/>
      <c r="IJY70" s="44"/>
      <c r="IJZ70" s="44"/>
      <c r="IKA70" s="44"/>
      <c r="IKB70" s="44"/>
      <c r="IKC70" s="44"/>
      <c r="IKD70" s="44"/>
      <c r="IKE70" s="44"/>
      <c r="IKF70" s="44"/>
      <c r="IKG70" s="44"/>
      <c r="IKH70" s="44"/>
      <c r="IKI70" s="44"/>
      <c r="IKJ70" s="44"/>
      <c r="IKK70" s="44"/>
      <c r="IKL70" s="44"/>
      <c r="IKM70" s="44"/>
      <c r="IKN70" s="44"/>
      <c r="IKO70" s="44"/>
      <c r="IKP70" s="44"/>
      <c r="IKQ70" s="44"/>
      <c r="IKR70" s="44"/>
      <c r="IKS70" s="44"/>
      <c r="IKT70" s="44"/>
      <c r="IKU70" s="44"/>
      <c r="IKV70" s="44"/>
      <c r="IKW70" s="44"/>
      <c r="IKX70" s="44"/>
      <c r="IKY70" s="44"/>
      <c r="IKZ70" s="44"/>
      <c r="ILA70" s="44"/>
      <c r="ILB70" s="44"/>
      <c r="ILC70" s="44"/>
      <c r="ILD70" s="44"/>
      <c r="ILE70" s="44"/>
      <c r="ILF70" s="44"/>
      <c r="ILG70" s="44"/>
      <c r="ILH70" s="44"/>
      <c r="ILI70" s="44"/>
      <c r="ILJ70" s="44"/>
      <c r="ILK70" s="44"/>
      <c r="ILL70" s="44"/>
      <c r="ILM70" s="44"/>
      <c r="ILN70" s="44"/>
      <c r="ILO70" s="44"/>
      <c r="ILP70" s="44"/>
      <c r="ILQ70" s="44"/>
      <c r="ILR70" s="44"/>
      <c r="ILS70" s="44"/>
      <c r="ILT70" s="44"/>
      <c r="ILU70" s="44"/>
      <c r="ILV70" s="44"/>
      <c r="ILW70" s="44"/>
      <c r="ILX70" s="44"/>
      <c r="ILY70" s="44"/>
      <c r="ILZ70" s="44"/>
      <c r="IMA70" s="44"/>
      <c r="IMB70" s="44"/>
      <c r="IMC70" s="44"/>
      <c r="IMD70" s="44"/>
      <c r="IME70" s="44"/>
      <c r="IMF70" s="44"/>
      <c r="IMG70" s="44"/>
      <c r="IMH70" s="44"/>
      <c r="IMI70" s="44"/>
      <c r="IMJ70" s="44"/>
      <c r="IMK70" s="44"/>
      <c r="IML70" s="44"/>
      <c r="IMM70" s="44"/>
      <c r="IMN70" s="44"/>
      <c r="IMO70" s="44"/>
      <c r="IMP70" s="44"/>
      <c r="IMQ70" s="44"/>
      <c r="IMR70" s="44"/>
      <c r="IMS70" s="44"/>
      <c r="IMT70" s="44"/>
      <c r="IMU70" s="44"/>
      <c r="IMV70" s="44"/>
      <c r="IMW70" s="44"/>
      <c r="IMX70" s="44"/>
      <c r="IMY70" s="44"/>
      <c r="IMZ70" s="44"/>
      <c r="INA70" s="44"/>
      <c r="INB70" s="44"/>
      <c r="INC70" s="44"/>
      <c r="IND70" s="44"/>
      <c r="INE70" s="44"/>
      <c r="INF70" s="44"/>
      <c r="ING70" s="44"/>
      <c r="INH70" s="44"/>
      <c r="INI70" s="44"/>
      <c r="INJ70" s="44"/>
      <c r="INK70" s="44"/>
      <c r="INL70" s="44"/>
      <c r="INM70" s="44"/>
      <c r="INN70" s="44"/>
      <c r="INO70" s="44"/>
      <c r="INP70" s="44"/>
      <c r="INQ70" s="44"/>
      <c r="INR70" s="44"/>
      <c r="INS70" s="44"/>
      <c r="INT70" s="44"/>
      <c r="INU70" s="44"/>
      <c r="INV70" s="44"/>
      <c r="INW70" s="44"/>
      <c r="INX70" s="44"/>
      <c r="INY70" s="44"/>
      <c r="INZ70" s="44"/>
      <c r="IOA70" s="44"/>
      <c r="IOB70" s="44"/>
      <c r="IOC70" s="44"/>
      <c r="IOD70" s="44"/>
      <c r="IOE70" s="44"/>
      <c r="IOF70" s="44"/>
      <c r="IOG70" s="44"/>
      <c r="IOH70" s="44"/>
      <c r="IOI70" s="44"/>
      <c r="IOJ70" s="44"/>
      <c r="IOK70" s="44"/>
      <c r="IOL70" s="44"/>
      <c r="IOM70" s="44"/>
      <c r="ION70" s="44"/>
      <c r="IOO70" s="44"/>
      <c r="IOP70" s="44"/>
      <c r="IOQ70" s="44"/>
      <c r="IOR70" s="44"/>
      <c r="IOS70" s="44"/>
      <c r="IOT70" s="44"/>
      <c r="IOU70" s="44"/>
      <c r="IOV70" s="44"/>
      <c r="IOW70" s="44"/>
      <c r="IOX70" s="44"/>
      <c r="IOY70" s="44"/>
      <c r="IOZ70" s="44"/>
      <c r="IPA70" s="44"/>
      <c r="IPB70" s="44"/>
      <c r="IPC70" s="44"/>
      <c r="IPD70" s="44"/>
      <c r="IPE70" s="44"/>
      <c r="IPF70" s="44"/>
      <c r="IPG70" s="44"/>
      <c r="IPH70" s="44"/>
      <c r="IPI70" s="44"/>
      <c r="IPJ70" s="44"/>
      <c r="IPK70" s="44"/>
      <c r="IPL70" s="44"/>
      <c r="IPM70" s="44"/>
      <c r="IPN70" s="44"/>
      <c r="IPO70" s="44"/>
      <c r="IPP70" s="44"/>
      <c r="IPQ70" s="44"/>
      <c r="IPR70" s="44"/>
      <c r="IPS70" s="44"/>
      <c r="IPT70" s="44"/>
      <c r="IPU70" s="44"/>
      <c r="IPV70" s="44"/>
      <c r="IPW70" s="44"/>
      <c r="IPX70" s="44"/>
      <c r="IPY70" s="44"/>
      <c r="IPZ70" s="44"/>
      <c r="IQA70" s="44"/>
      <c r="IQB70" s="44"/>
      <c r="IQC70" s="44"/>
      <c r="IQD70" s="44"/>
      <c r="IQE70" s="44"/>
      <c r="IQF70" s="44"/>
      <c r="IQG70" s="44"/>
      <c r="IQH70" s="44"/>
      <c r="IQI70" s="44"/>
      <c r="IQJ70" s="44"/>
      <c r="IQK70" s="44"/>
      <c r="IQL70" s="44"/>
      <c r="IQM70" s="44"/>
      <c r="IQN70" s="44"/>
      <c r="IQO70" s="44"/>
      <c r="IQP70" s="44"/>
      <c r="IQQ70" s="44"/>
      <c r="IQR70" s="44"/>
      <c r="IQS70" s="44"/>
      <c r="IQT70" s="44"/>
      <c r="IQU70" s="44"/>
      <c r="IQV70" s="44"/>
      <c r="IQW70" s="44"/>
      <c r="IQX70" s="44"/>
      <c r="IQY70" s="44"/>
      <c r="IQZ70" s="44"/>
      <c r="IRA70" s="44"/>
      <c r="IRB70" s="44"/>
      <c r="IRC70" s="44"/>
      <c r="IRD70" s="44"/>
      <c r="IRE70" s="44"/>
      <c r="IRF70" s="44"/>
      <c r="IRG70" s="44"/>
      <c r="IRH70" s="44"/>
      <c r="IRI70" s="44"/>
      <c r="IRJ70" s="44"/>
      <c r="IRK70" s="44"/>
      <c r="IRL70" s="44"/>
      <c r="IRM70" s="44"/>
      <c r="IRN70" s="44"/>
      <c r="IRO70" s="44"/>
      <c r="IRP70" s="44"/>
      <c r="IRQ70" s="44"/>
      <c r="IRR70" s="44"/>
      <c r="IRS70" s="44"/>
      <c r="IRT70" s="44"/>
      <c r="IRU70" s="44"/>
      <c r="IRV70" s="44"/>
      <c r="IRW70" s="44"/>
      <c r="IRX70" s="44"/>
      <c r="IRY70" s="44"/>
      <c r="IRZ70" s="44"/>
      <c r="ISA70" s="44"/>
      <c r="ISB70" s="44"/>
      <c r="ISC70" s="44"/>
      <c r="ISD70" s="44"/>
      <c r="ISE70" s="44"/>
      <c r="ISF70" s="44"/>
      <c r="ISG70" s="44"/>
      <c r="ISH70" s="44"/>
      <c r="ISI70" s="44"/>
      <c r="ISJ70" s="44"/>
      <c r="ISK70" s="44"/>
      <c r="ISL70" s="44"/>
      <c r="ISM70" s="44"/>
      <c r="ISN70" s="44"/>
      <c r="ISO70" s="44"/>
      <c r="ISP70" s="44"/>
      <c r="ISQ70" s="44"/>
      <c r="ISR70" s="44"/>
      <c r="ISS70" s="44"/>
      <c r="IST70" s="44"/>
      <c r="ISU70" s="44"/>
      <c r="ISV70" s="44"/>
      <c r="ISW70" s="44"/>
      <c r="ISX70" s="44"/>
      <c r="ISY70" s="44"/>
      <c r="ISZ70" s="44"/>
      <c r="ITA70" s="44"/>
      <c r="ITB70" s="44"/>
      <c r="ITC70" s="44"/>
      <c r="ITD70" s="44"/>
      <c r="ITE70" s="44"/>
      <c r="ITF70" s="44"/>
      <c r="ITG70" s="44"/>
      <c r="ITH70" s="44"/>
      <c r="ITI70" s="44"/>
      <c r="ITJ70" s="44"/>
      <c r="ITK70" s="44"/>
      <c r="ITL70" s="44"/>
      <c r="ITM70" s="44"/>
      <c r="ITN70" s="44"/>
      <c r="ITO70" s="44"/>
      <c r="ITP70" s="44"/>
      <c r="ITQ70" s="44"/>
      <c r="ITR70" s="44"/>
      <c r="ITS70" s="44"/>
      <c r="ITT70" s="44"/>
      <c r="ITU70" s="44"/>
      <c r="ITV70" s="44"/>
      <c r="ITW70" s="44"/>
      <c r="ITX70" s="44"/>
      <c r="ITY70" s="44"/>
      <c r="ITZ70" s="44"/>
      <c r="IUA70" s="44"/>
      <c r="IUB70" s="44"/>
      <c r="IUC70" s="44"/>
      <c r="IUD70" s="44"/>
      <c r="IUE70" s="44"/>
      <c r="IUF70" s="44"/>
      <c r="IUG70" s="44"/>
      <c r="IUH70" s="44"/>
      <c r="IUI70" s="44"/>
      <c r="IUJ70" s="44"/>
      <c r="IUK70" s="44"/>
      <c r="IUL70" s="44"/>
      <c r="IUM70" s="44"/>
      <c r="IUN70" s="44"/>
      <c r="IUO70" s="44"/>
      <c r="IUP70" s="44"/>
      <c r="IUQ70" s="44"/>
      <c r="IUR70" s="44"/>
      <c r="IUS70" s="44"/>
      <c r="IUT70" s="44"/>
      <c r="IUU70" s="44"/>
      <c r="IUV70" s="44"/>
      <c r="IUW70" s="44"/>
      <c r="IUX70" s="44"/>
      <c r="IUY70" s="44"/>
      <c r="IUZ70" s="44"/>
      <c r="IVA70" s="44"/>
      <c r="IVB70" s="44"/>
      <c r="IVC70" s="44"/>
      <c r="IVD70" s="44"/>
      <c r="IVE70" s="44"/>
      <c r="IVF70" s="44"/>
      <c r="IVG70" s="44"/>
      <c r="IVH70" s="44"/>
      <c r="IVI70" s="44"/>
      <c r="IVJ70" s="44"/>
      <c r="IVK70" s="44"/>
      <c r="IVL70" s="44"/>
      <c r="IVM70" s="44"/>
      <c r="IVN70" s="44"/>
      <c r="IVO70" s="44"/>
      <c r="IVP70" s="44"/>
      <c r="IVQ70" s="44"/>
      <c r="IVR70" s="44"/>
      <c r="IVS70" s="44"/>
      <c r="IVT70" s="44"/>
      <c r="IVU70" s="44"/>
      <c r="IVV70" s="44"/>
      <c r="IVW70" s="44"/>
      <c r="IVX70" s="44"/>
      <c r="IVY70" s="44"/>
      <c r="IVZ70" s="44"/>
      <c r="IWA70" s="44"/>
      <c r="IWB70" s="44"/>
      <c r="IWC70" s="44"/>
      <c r="IWD70" s="44"/>
      <c r="IWE70" s="44"/>
      <c r="IWF70" s="44"/>
      <c r="IWG70" s="44"/>
      <c r="IWH70" s="44"/>
      <c r="IWI70" s="44"/>
      <c r="IWJ70" s="44"/>
      <c r="IWK70" s="44"/>
      <c r="IWL70" s="44"/>
      <c r="IWM70" s="44"/>
      <c r="IWN70" s="44"/>
      <c r="IWO70" s="44"/>
      <c r="IWP70" s="44"/>
      <c r="IWQ70" s="44"/>
      <c r="IWR70" s="44"/>
      <c r="IWS70" s="44"/>
      <c r="IWT70" s="44"/>
      <c r="IWU70" s="44"/>
      <c r="IWV70" s="44"/>
      <c r="IWW70" s="44"/>
      <c r="IWX70" s="44"/>
      <c r="IWY70" s="44"/>
      <c r="IWZ70" s="44"/>
      <c r="IXA70" s="44"/>
      <c r="IXB70" s="44"/>
      <c r="IXC70" s="44"/>
      <c r="IXD70" s="44"/>
      <c r="IXE70" s="44"/>
      <c r="IXF70" s="44"/>
      <c r="IXG70" s="44"/>
      <c r="IXH70" s="44"/>
      <c r="IXI70" s="44"/>
      <c r="IXJ70" s="44"/>
      <c r="IXK70" s="44"/>
      <c r="IXL70" s="44"/>
      <c r="IXM70" s="44"/>
      <c r="IXN70" s="44"/>
      <c r="IXO70" s="44"/>
      <c r="IXP70" s="44"/>
      <c r="IXQ70" s="44"/>
      <c r="IXR70" s="44"/>
      <c r="IXS70" s="44"/>
      <c r="IXT70" s="44"/>
      <c r="IXU70" s="44"/>
      <c r="IXV70" s="44"/>
      <c r="IXW70" s="44"/>
      <c r="IXX70" s="44"/>
      <c r="IXY70" s="44"/>
      <c r="IXZ70" s="44"/>
      <c r="IYA70" s="44"/>
      <c r="IYB70" s="44"/>
      <c r="IYC70" s="44"/>
      <c r="IYD70" s="44"/>
      <c r="IYE70" s="44"/>
      <c r="IYF70" s="44"/>
      <c r="IYG70" s="44"/>
      <c r="IYH70" s="44"/>
      <c r="IYI70" s="44"/>
      <c r="IYJ70" s="44"/>
      <c r="IYK70" s="44"/>
      <c r="IYL70" s="44"/>
      <c r="IYM70" s="44"/>
      <c r="IYN70" s="44"/>
      <c r="IYO70" s="44"/>
      <c r="IYP70" s="44"/>
      <c r="IYQ70" s="44"/>
      <c r="IYR70" s="44"/>
      <c r="IYS70" s="44"/>
      <c r="IYT70" s="44"/>
      <c r="IYU70" s="44"/>
      <c r="IYV70" s="44"/>
      <c r="IYW70" s="44"/>
      <c r="IYX70" s="44"/>
      <c r="IYY70" s="44"/>
      <c r="IYZ70" s="44"/>
      <c r="IZA70" s="44"/>
      <c r="IZB70" s="44"/>
      <c r="IZC70" s="44"/>
      <c r="IZD70" s="44"/>
      <c r="IZE70" s="44"/>
      <c r="IZF70" s="44"/>
      <c r="IZG70" s="44"/>
      <c r="IZH70" s="44"/>
      <c r="IZI70" s="44"/>
      <c r="IZJ70" s="44"/>
      <c r="IZK70" s="44"/>
      <c r="IZL70" s="44"/>
      <c r="IZM70" s="44"/>
      <c r="IZN70" s="44"/>
      <c r="IZO70" s="44"/>
      <c r="IZP70" s="44"/>
      <c r="IZQ70" s="44"/>
      <c r="IZR70" s="44"/>
      <c r="IZS70" s="44"/>
      <c r="IZT70" s="44"/>
      <c r="IZU70" s="44"/>
      <c r="IZV70" s="44"/>
      <c r="IZW70" s="44"/>
      <c r="IZX70" s="44"/>
      <c r="IZY70" s="44"/>
      <c r="IZZ70" s="44"/>
      <c r="JAA70" s="44"/>
      <c r="JAB70" s="44"/>
      <c r="JAC70" s="44"/>
      <c r="JAD70" s="44"/>
      <c r="JAE70" s="44"/>
      <c r="JAF70" s="44"/>
      <c r="JAG70" s="44"/>
      <c r="JAH70" s="44"/>
      <c r="JAI70" s="44"/>
      <c r="JAJ70" s="44"/>
      <c r="JAK70" s="44"/>
      <c r="JAL70" s="44"/>
      <c r="JAM70" s="44"/>
      <c r="JAN70" s="44"/>
      <c r="JAO70" s="44"/>
      <c r="JAP70" s="44"/>
      <c r="JAQ70" s="44"/>
      <c r="JAR70" s="44"/>
      <c r="JAS70" s="44"/>
      <c r="JAT70" s="44"/>
      <c r="JAU70" s="44"/>
      <c r="JAV70" s="44"/>
      <c r="JAW70" s="44"/>
      <c r="JAX70" s="44"/>
      <c r="JAY70" s="44"/>
      <c r="JAZ70" s="44"/>
      <c r="JBA70" s="44"/>
      <c r="JBB70" s="44"/>
      <c r="JBC70" s="44"/>
      <c r="JBD70" s="44"/>
      <c r="JBE70" s="44"/>
      <c r="JBF70" s="44"/>
      <c r="JBG70" s="44"/>
      <c r="JBH70" s="44"/>
      <c r="JBI70" s="44"/>
      <c r="JBJ70" s="44"/>
      <c r="JBK70" s="44"/>
      <c r="JBL70" s="44"/>
      <c r="JBM70" s="44"/>
      <c r="JBN70" s="44"/>
      <c r="JBO70" s="44"/>
      <c r="JBP70" s="44"/>
      <c r="JBQ70" s="44"/>
      <c r="JBR70" s="44"/>
      <c r="JBS70" s="44"/>
      <c r="JBT70" s="44"/>
      <c r="JBU70" s="44"/>
      <c r="JBV70" s="44"/>
      <c r="JBW70" s="44"/>
      <c r="JBX70" s="44"/>
      <c r="JBY70" s="44"/>
      <c r="JBZ70" s="44"/>
      <c r="JCA70" s="44"/>
      <c r="JCB70" s="44"/>
      <c r="JCC70" s="44"/>
      <c r="JCD70" s="44"/>
      <c r="JCE70" s="44"/>
      <c r="JCF70" s="44"/>
      <c r="JCG70" s="44"/>
      <c r="JCH70" s="44"/>
      <c r="JCI70" s="44"/>
      <c r="JCJ70" s="44"/>
      <c r="JCK70" s="44"/>
      <c r="JCL70" s="44"/>
      <c r="JCM70" s="44"/>
      <c r="JCN70" s="44"/>
      <c r="JCO70" s="44"/>
      <c r="JCP70" s="44"/>
      <c r="JCQ70" s="44"/>
      <c r="JCR70" s="44"/>
      <c r="JCS70" s="44"/>
      <c r="JCT70" s="44"/>
      <c r="JCU70" s="44"/>
      <c r="JCV70" s="44"/>
      <c r="JCW70" s="44"/>
      <c r="JCX70" s="44"/>
      <c r="JCY70" s="44"/>
      <c r="JCZ70" s="44"/>
      <c r="JDA70" s="44"/>
      <c r="JDB70" s="44"/>
      <c r="JDC70" s="44"/>
      <c r="JDD70" s="44"/>
      <c r="JDE70" s="44"/>
      <c r="JDF70" s="44"/>
      <c r="JDG70" s="44"/>
      <c r="JDH70" s="44"/>
      <c r="JDI70" s="44"/>
      <c r="JDJ70" s="44"/>
      <c r="JDK70" s="44"/>
      <c r="JDL70" s="44"/>
      <c r="JDM70" s="44"/>
      <c r="JDN70" s="44"/>
      <c r="JDO70" s="44"/>
      <c r="JDP70" s="44"/>
      <c r="JDQ70" s="44"/>
      <c r="JDR70" s="44"/>
      <c r="JDS70" s="44"/>
      <c r="JDT70" s="44"/>
      <c r="JDU70" s="44"/>
      <c r="JDV70" s="44"/>
      <c r="JDW70" s="44"/>
      <c r="JDX70" s="44"/>
      <c r="JDY70" s="44"/>
      <c r="JDZ70" s="44"/>
      <c r="JEA70" s="44"/>
      <c r="JEB70" s="44"/>
      <c r="JEC70" s="44"/>
      <c r="JED70" s="44"/>
      <c r="JEE70" s="44"/>
      <c r="JEF70" s="44"/>
      <c r="JEG70" s="44"/>
      <c r="JEH70" s="44"/>
      <c r="JEI70" s="44"/>
      <c r="JEJ70" s="44"/>
      <c r="JEK70" s="44"/>
      <c r="JEL70" s="44"/>
      <c r="JEM70" s="44"/>
      <c r="JEN70" s="44"/>
      <c r="JEO70" s="44"/>
      <c r="JEP70" s="44"/>
      <c r="JEQ70" s="44"/>
      <c r="JER70" s="44"/>
      <c r="JES70" s="44"/>
      <c r="JET70" s="44"/>
      <c r="JEU70" s="44"/>
      <c r="JEV70" s="44"/>
      <c r="JEW70" s="44"/>
      <c r="JEX70" s="44"/>
      <c r="JEY70" s="44"/>
      <c r="JEZ70" s="44"/>
      <c r="JFA70" s="44"/>
      <c r="JFB70" s="44"/>
      <c r="JFC70" s="44"/>
      <c r="JFD70" s="44"/>
      <c r="JFE70" s="44"/>
      <c r="JFF70" s="44"/>
      <c r="JFG70" s="44"/>
      <c r="JFH70" s="44"/>
      <c r="JFI70" s="44"/>
      <c r="JFJ70" s="44"/>
      <c r="JFK70" s="44"/>
      <c r="JFL70" s="44"/>
      <c r="JFM70" s="44"/>
      <c r="JFN70" s="44"/>
      <c r="JFO70" s="44"/>
      <c r="JFP70" s="44"/>
      <c r="JFQ70" s="44"/>
      <c r="JFR70" s="44"/>
      <c r="JFS70" s="44"/>
      <c r="JFT70" s="44"/>
      <c r="JFU70" s="44"/>
      <c r="JFV70" s="44"/>
      <c r="JFW70" s="44"/>
      <c r="JFX70" s="44"/>
      <c r="JFY70" s="44"/>
      <c r="JFZ70" s="44"/>
      <c r="JGA70" s="44"/>
      <c r="JGB70" s="44"/>
      <c r="JGC70" s="44"/>
      <c r="JGD70" s="44"/>
      <c r="JGE70" s="44"/>
      <c r="JGF70" s="44"/>
      <c r="JGG70" s="44"/>
      <c r="JGH70" s="44"/>
      <c r="JGI70" s="44"/>
      <c r="JGJ70" s="44"/>
      <c r="JGK70" s="44"/>
      <c r="JGL70" s="44"/>
      <c r="JGM70" s="44"/>
      <c r="JGN70" s="44"/>
      <c r="JGO70" s="44"/>
      <c r="JGP70" s="44"/>
      <c r="JGQ70" s="44"/>
      <c r="JGR70" s="44"/>
      <c r="JGS70" s="44"/>
      <c r="JGT70" s="44"/>
      <c r="JGU70" s="44"/>
      <c r="JGV70" s="44"/>
      <c r="JGW70" s="44"/>
      <c r="JGX70" s="44"/>
      <c r="JGY70" s="44"/>
      <c r="JGZ70" s="44"/>
      <c r="JHA70" s="44"/>
      <c r="JHB70" s="44"/>
      <c r="JHC70" s="44"/>
      <c r="JHD70" s="44"/>
      <c r="JHE70" s="44"/>
      <c r="JHF70" s="44"/>
      <c r="JHG70" s="44"/>
      <c r="JHH70" s="44"/>
      <c r="JHI70" s="44"/>
      <c r="JHJ70" s="44"/>
      <c r="JHK70" s="44"/>
      <c r="JHL70" s="44"/>
      <c r="JHM70" s="44"/>
      <c r="JHN70" s="44"/>
      <c r="JHO70" s="44"/>
      <c r="JHP70" s="44"/>
      <c r="JHQ70" s="44"/>
      <c r="JHR70" s="44"/>
      <c r="JHS70" s="44"/>
      <c r="JHT70" s="44"/>
      <c r="JHU70" s="44"/>
      <c r="JHV70" s="44"/>
      <c r="JHW70" s="44"/>
      <c r="JHX70" s="44"/>
      <c r="JHY70" s="44"/>
      <c r="JHZ70" s="44"/>
      <c r="JIA70" s="44"/>
      <c r="JIB70" s="44"/>
      <c r="JIC70" s="44"/>
      <c r="JID70" s="44"/>
      <c r="JIE70" s="44"/>
      <c r="JIF70" s="44"/>
      <c r="JIG70" s="44"/>
      <c r="JIH70" s="44"/>
      <c r="JII70" s="44"/>
      <c r="JIJ70" s="44"/>
      <c r="JIK70" s="44"/>
      <c r="JIL70" s="44"/>
      <c r="JIM70" s="44"/>
      <c r="JIN70" s="44"/>
      <c r="JIO70" s="44"/>
      <c r="JIP70" s="44"/>
      <c r="JIQ70" s="44"/>
      <c r="JIR70" s="44"/>
      <c r="JIS70" s="44"/>
      <c r="JIT70" s="44"/>
      <c r="JIU70" s="44"/>
      <c r="JIV70" s="44"/>
      <c r="JIW70" s="44"/>
      <c r="JIX70" s="44"/>
      <c r="JIY70" s="44"/>
      <c r="JIZ70" s="44"/>
      <c r="JJA70" s="44"/>
      <c r="JJB70" s="44"/>
      <c r="JJC70" s="44"/>
      <c r="JJD70" s="44"/>
      <c r="JJE70" s="44"/>
      <c r="JJF70" s="44"/>
      <c r="JJG70" s="44"/>
      <c r="JJH70" s="44"/>
      <c r="JJI70" s="44"/>
      <c r="JJJ70" s="44"/>
      <c r="JJK70" s="44"/>
      <c r="JJL70" s="44"/>
      <c r="JJM70" s="44"/>
      <c r="JJN70" s="44"/>
      <c r="JJO70" s="44"/>
      <c r="JJP70" s="44"/>
      <c r="JJQ70" s="44"/>
      <c r="JJR70" s="44"/>
      <c r="JJS70" s="44"/>
      <c r="JJT70" s="44"/>
      <c r="JJU70" s="44"/>
      <c r="JJV70" s="44"/>
      <c r="JJW70" s="44"/>
      <c r="JJX70" s="44"/>
      <c r="JJY70" s="44"/>
      <c r="JJZ70" s="44"/>
      <c r="JKA70" s="44"/>
      <c r="JKB70" s="44"/>
      <c r="JKC70" s="44"/>
      <c r="JKD70" s="44"/>
      <c r="JKE70" s="44"/>
      <c r="JKF70" s="44"/>
      <c r="JKG70" s="44"/>
      <c r="JKH70" s="44"/>
      <c r="JKI70" s="44"/>
      <c r="JKJ70" s="44"/>
      <c r="JKK70" s="44"/>
      <c r="JKL70" s="44"/>
      <c r="JKM70" s="44"/>
      <c r="JKN70" s="44"/>
      <c r="JKO70" s="44"/>
      <c r="JKP70" s="44"/>
      <c r="JKQ70" s="44"/>
      <c r="JKR70" s="44"/>
      <c r="JKS70" s="44"/>
      <c r="JKT70" s="44"/>
      <c r="JKU70" s="44"/>
      <c r="JKV70" s="44"/>
      <c r="JKW70" s="44"/>
      <c r="JKX70" s="44"/>
      <c r="JKY70" s="44"/>
      <c r="JKZ70" s="44"/>
      <c r="JLA70" s="44"/>
      <c r="JLB70" s="44"/>
      <c r="JLC70" s="44"/>
      <c r="JLD70" s="44"/>
      <c r="JLE70" s="44"/>
      <c r="JLF70" s="44"/>
      <c r="JLG70" s="44"/>
      <c r="JLH70" s="44"/>
      <c r="JLI70" s="44"/>
      <c r="JLJ70" s="44"/>
      <c r="JLK70" s="44"/>
      <c r="JLL70" s="44"/>
      <c r="JLM70" s="44"/>
      <c r="JLN70" s="44"/>
      <c r="JLO70" s="44"/>
      <c r="JLP70" s="44"/>
      <c r="JLQ70" s="44"/>
      <c r="JLR70" s="44"/>
      <c r="JLS70" s="44"/>
      <c r="JLT70" s="44"/>
      <c r="JLU70" s="44"/>
      <c r="JLV70" s="44"/>
      <c r="JLW70" s="44"/>
      <c r="JLX70" s="44"/>
      <c r="JLY70" s="44"/>
      <c r="JLZ70" s="44"/>
      <c r="JMA70" s="44"/>
      <c r="JMB70" s="44"/>
      <c r="JMC70" s="44"/>
      <c r="JMD70" s="44"/>
      <c r="JME70" s="44"/>
      <c r="JMF70" s="44"/>
      <c r="JMG70" s="44"/>
      <c r="JMH70" s="44"/>
      <c r="JMI70" s="44"/>
      <c r="JMJ70" s="44"/>
      <c r="JMK70" s="44"/>
      <c r="JML70" s="44"/>
      <c r="JMM70" s="44"/>
      <c r="JMN70" s="44"/>
      <c r="JMO70" s="44"/>
      <c r="JMP70" s="44"/>
      <c r="JMQ70" s="44"/>
      <c r="JMR70" s="44"/>
      <c r="JMS70" s="44"/>
      <c r="JMT70" s="44"/>
      <c r="JMU70" s="44"/>
      <c r="JMV70" s="44"/>
      <c r="JMW70" s="44"/>
      <c r="JMX70" s="44"/>
      <c r="JMY70" s="44"/>
      <c r="JMZ70" s="44"/>
      <c r="JNA70" s="44"/>
      <c r="JNB70" s="44"/>
      <c r="JNC70" s="44"/>
      <c r="JND70" s="44"/>
      <c r="JNE70" s="44"/>
      <c r="JNF70" s="44"/>
      <c r="JNG70" s="44"/>
      <c r="JNH70" s="44"/>
      <c r="JNI70" s="44"/>
      <c r="JNJ70" s="44"/>
      <c r="JNK70" s="44"/>
      <c r="JNL70" s="44"/>
      <c r="JNM70" s="44"/>
      <c r="JNN70" s="44"/>
      <c r="JNO70" s="44"/>
      <c r="JNP70" s="44"/>
      <c r="JNQ70" s="44"/>
      <c r="JNR70" s="44"/>
      <c r="JNS70" s="44"/>
      <c r="JNT70" s="44"/>
      <c r="JNU70" s="44"/>
      <c r="JNV70" s="44"/>
      <c r="JNW70" s="44"/>
      <c r="JNX70" s="44"/>
      <c r="JNY70" s="44"/>
      <c r="JNZ70" s="44"/>
      <c r="JOA70" s="44"/>
      <c r="JOB70" s="44"/>
      <c r="JOC70" s="44"/>
      <c r="JOD70" s="44"/>
      <c r="JOE70" s="44"/>
      <c r="JOF70" s="44"/>
      <c r="JOG70" s="44"/>
      <c r="JOH70" s="44"/>
      <c r="JOI70" s="44"/>
      <c r="JOJ70" s="44"/>
      <c r="JOK70" s="44"/>
      <c r="JOL70" s="44"/>
      <c r="JOM70" s="44"/>
      <c r="JON70" s="44"/>
      <c r="JOO70" s="44"/>
      <c r="JOP70" s="44"/>
      <c r="JOQ70" s="44"/>
      <c r="JOR70" s="44"/>
      <c r="JOS70" s="44"/>
      <c r="JOT70" s="44"/>
      <c r="JOU70" s="44"/>
      <c r="JOV70" s="44"/>
      <c r="JOW70" s="44"/>
      <c r="JOX70" s="44"/>
      <c r="JOY70" s="44"/>
      <c r="JOZ70" s="44"/>
      <c r="JPA70" s="44"/>
      <c r="JPB70" s="44"/>
      <c r="JPC70" s="44"/>
      <c r="JPD70" s="44"/>
      <c r="JPE70" s="44"/>
      <c r="JPF70" s="44"/>
      <c r="JPG70" s="44"/>
      <c r="JPH70" s="44"/>
      <c r="JPI70" s="44"/>
      <c r="JPJ70" s="44"/>
      <c r="JPK70" s="44"/>
      <c r="JPL70" s="44"/>
      <c r="JPM70" s="44"/>
      <c r="JPN70" s="44"/>
      <c r="JPO70" s="44"/>
      <c r="JPP70" s="44"/>
      <c r="JPQ70" s="44"/>
      <c r="JPR70" s="44"/>
      <c r="JPS70" s="44"/>
      <c r="JPT70" s="44"/>
      <c r="JPU70" s="44"/>
      <c r="JPV70" s="44"/>
      <c r="JPW70" s="44"/>
      <c r="JPX70" s="44"/>
      <c r="JPY70" s="44"/>
      <c r="JPZ70" s="44"/>
      <c r="JQA70" s="44"/>
      <c r="JQB70" s="44"/>
      <c r="JQC70" s="44"/>
      <c r="JQD70" s="44"/>
      <c r="JQE70" s="44"/>
      <c r="JQF70" s="44"/>
      <c r="JQG70" s="44"/>
      <c r="JQH70" s="44"/>
      <c r="JQI70" s="44"/>
      <c r="JQJ70" s="44"/>
      <c r="JQK70" s="44"/>
      <c r="JQL70" s="44"/>
      <c r="JQM70" s="44"/>
      <c r="JQN70" s="44"/>
      <c r="JQO70" s="44"/>
      <c r="JQP70" s="44"/>
      <c r="JQQ70" s="44"/>
      <c r="JQR70" s="44"/>
      <c r="JQS70" s="44"/>
      <c r="JQT70" s="44"/>
      <c r="JQU70" s="44"/>
      <c r="JQV70" s="44"/>
      <c r="JQW70" s="44"/>
      <c r="JQX70" s="44"/>
      <c r="JQY70" s="44"/>
      <c r="JQZ70" s="44"/>
      <c r="JRA70" s="44"/>
      <c r="JRB70" s="44"/>
      <c r="JRC70" s="44"/>
      <c r="JRD70" s="44"/>
      <c r="JRE70" s="44"/>
      <c r="JRF70" s="44"/>
      <c r="JRG70" s="44"/>
      <c r="JRH70" s="44"/>
      <c r="JRI70" s="44"/>
      <c r="JRJ70" s="44"/>
      <c r="JRK70" s="44"/>
      <c r="JRL70" s="44"/>
      <c r="JRM70" s="44"/>
      <c r="JRN70" s="44"/>
      <c r="JRO70" s="44"/>
      <c r="JRP70" s="44"/>
      <c r="JRQ70" s="44"/>
      <c r="JRR70" s="44"/>
      <c r="JRS70" s="44"/>
      <c r="JRT70" s="44"/>
      <c r="JRU70" s="44"/>
      <c r="JRV70" s="44"/>
      <c r="JRW70" s="44"/>
      <c r="JRX70" s="44"/>
      <c r="JRY70" s="44"/>
      <c r="JRZ70" s="44"/>
      <c r="JSA70" s="44"/>
      <c r="JSB70" s="44"/>
      <c r="JSC70" s="44"/>
      <c r="JSD70" s="44"/>
      <c r="JSE70" s="44"/>
      <c r="JSF70" s="44"/>
      <c r="JSG70" s="44"/>
      <c r="JSH70" s="44"/>
      <c r="JSI70" s="44"/>
      <c r="JSJ70" s="44"/>
      <c r="JSK70" s="44"/>
      <c r="JSL70" s="44"/>
      <c r="JSM70" s="44"/>
      <c r="JSN70" s="44"/>
      <c r="JSO70" s="44"/>
      <c r="JSP70" s="44"/>
      <c r="JSQ70" s="44"/>
      <c r="JSR70" s="44"/>
      <c r="JSS70" s="44"/>
      <c r="JST70" s="44"/>
      <c r="JSU70" s="44"/>
      <c r="JSV70" s="44"/>
      <c r="JSW70" s="44"/>
      <c r="JSX70" s="44"/>
      <c r="JSY70" s="44"/>
      <c r="JSZ70" s="44"/>
      <c r="JTA70" s="44"/>
      <c r="JTB70" s="44"/>
      <c r="JTC70" s="44"/>
      <c r="JTD70" s="44"/>
      <c r="JTE70" s="44"/>
      <c r="JTF70" s="44"/>
      <c r="JTG70" s="44"/>
      <c r="JTH70" s="44"/>
      <c r="JTI70" s="44"/>
      <c r="JTJ70" s="44"/>
      <c r="JTK70" s="44"/>
      <c r="JTL70" s="44"/>
      <c r="JTM70" s="44"/>
      <c r="JTN70" s="44"/>
      <c r="JTO70" s="44"/>
      <c r="JTP70" s="44"/>
      <c r="JTQ70" s="44"/>
      <c r="JTR70" s="44"/>
      <c r="JTS70" s="44"/>
      <c r="JTT70" s="44"/>
      <c r="JTU70" s="44"/>
      <c r="JTV70" s="44"/>
      <c r="JTW70" s="44"/>
      <c r="JTX70" s="44"/>
      <c r="JTY70" s="44"/>
      <c r="JTZ70" s="44"/>
      <c r="JUA70" s="44"/>
      <c r="JUB70" s="44"/>
      <c r="JUC70" s="44"/>
      <c r="JUD70" s="44"/>
      <c r="JUE70" s="44"/>
      <c r="JUF70" s="44"/>
      <c r="JUG70" s="44"/>
      <c r="JUH70" s="44"/>
      <c r="JUI70" s="44"/>
      <c r="JUJ70" s="44"/>
      <c r="JUK70" s="44"/>
      <c r="JUL70" s="44"/>
      <c r="JUM70" s="44"/>
      <c r="JUN70" s="44"/>
      <c r="JUO70" s="44"/>
      <c r="JUP70" s="44"/>
      <c r="JUQ70" s="44"/>
      <c r="JUR70" s="44"/>
      <c r="JUS70" s="44"/>
      <c r="JUT70" s="44"/>
      <c r="JUU70" s="44"/>
      <c r="JUV70" s="44"/>
      <c r="JUW70" s="44"/>
      <c r="JUX70" s="44"/>
      <c r="JUY70" s="44"/>
      <c r="JUZ70" s="44"/>
      <c r="JVA70" s="44"/>
      <c r="JVB70" s="44"/>
      <c r="JVC70" s="44"/>
      <c r="JVD70" s="44"/>
      <c r="JVE70" s="44"/>
      <c r="JVF70" s="44"/>
      <c r="JVG70" s="44"/>
      <c r="JVH70" s="44"/>
      <c r="JVI70" s="44"/>
      <c r="JVJ70" s="44"/>
      <c r="JVK70" s="44"/>
      <c r="JVL70" s="44"/>
      <c r="JVM70" s="44"/>
      <c r="JVN70" s="44"/>
      <c r="JVO70" s="44"/>
      <c r="JVP70" s="44"/>
      <c r="JVQ70" s="44"/>
      <c r="JVR70" s="44"/>
      <c r="JVS70" s="44"/>
      <c r="JVT70" s="44"/>
      <c r="JVU70" s="44"/>
      <c r="JVV70" s="44"/>
      <c r="JVW70" s="44"/>
      <c r="JVX70" s="44"/>
      <c r="JVY70" s="44"/>
      <c r="JVZ70" s="44"/>
      <c r="JWA70" s="44"/>
      <c r="JWB70" s="44"/>
      <c r="JWC70" s="44"/>
      <c r="JWD70" s="44"/>
      <c r="JWE70" s="44"/>
      <c r="JWF70" s="44"/>
      <c r="JWG70" s="44"/>
      <c r="JWH70" s="44"/>
      <c r="JWI70" s="44"/>
      <c r="JWJ70" s="44"/>
      <c r="JWK70" s="44"/>
      <c r="JWL70" s="44"/>
      <c r="JWM70" s="44"/>
      <c r="JWN70" s="44"/>
      <c r="JWO70" s="44"/>
      <c r="JWP70" s="44"/>
      <c r="JWQ70" s="44"/>
      <c r="JWR70" s="44"/>
      <c r="JWS70" s="44"/>
      <c r="JWT70" s="44"/>
      <c r="JWU70" s="44"/>
      <c r="JWV70" s="44"/>
      <c r="JWW70" s="44"/>
      <c r="JWX70" s="44"/>
      <c r="JWY70" s="44"/>
      <c r="JWZ70" s="44"/>
      <c r="JXA70" s="44"/>
      <c r="JXB70" s="44"/>
      <c r="JXC70" s="44"/>
      <c r="JXD70" s="44"/>
      <c r="JXE70" s="44"/>
      <c r="JXF70" s="44"/>
      <c r="JXG70" s="44"/>
      <c r="JXH70" s="44"/>
      <c r="JXI70" s="44"/>
      <c r="JXJ70" s="44"/>
      <c r="JXK70" s="44"/>
      <c r="JXL70" s="44"/>
      <c r="JXM70" s="44"/>
      <c r="JXN70" s="44"/>
      <c r="JXO70" s="44"/>
      <c r="JXP70" s="44"/>
      <c r="JXQ70" s="44"/>
      <c r="JXR70" s="44"/>
      <c r="JXS70" s="44"/>
      <c r="JXT70" s="44"/>
      <c r="JXU70" s="44"/>
      <c r="JXV70" s="44"/>
      <c r="JXW70" s="44"/>
      <c r="JXX70" s="44"/>
      <c r="JXY70" s="44"/>
      <c r="JXZ70" s="44"/>
      <c r="JYA70" s="44"/>
      <c r="JYB70" s="44"/>
      <c r="JYC70" s="44"/>
      <c r="JYD70" s="44"/>
      <c r="JYE70" s="44"/>
      <c r="JYF70" s="44"/>
      <c r="JYG70" s="44"/>
      <c r="JYH70" s="44"/>
      <c r="JYI70" s="44"/>
      <c r="JYJ70" s="44"/>
      <c r="JYK70" s="44"/>
      <c r="JYL70" s="44"/>
      <c r="JYM70" s="44"/>
      <c r="JYN70" s="44"/>
      <c r="JYO70" s="44"/>
      <c r="JYP70" s="44"/>
      <c r="JYQ70" s="44"/>
      <c r="JYR70" s="44"/>
      <c r="JYS70" s="44"/>
      <c r="JYT70" s="44"/>
      <c r="JYU70" s="44"/>
      <c r="JYV70" s="44"/>
      <c r="JYW70" s="44"/>
      <c r="JYX70" s="44"/>
      <c r="JYY70" s="44"/>
      <c r="JYZ70" s="44"/>
      <c r="JZA70" s="44"/>
      <c r="JZB70" s="44"/>
      <c r="JZC70" s="44"/>
      <c r="JZD70" s="44"/>
      <c r="JZE70" s="44"/>
      <c r="JZF70" s="44"/>
      <c r="JZG70" s="44"/>
      <c r="JZH70" s="44"/>
      <c r="JZI70" s="44"/>
      <c r="JZJ70" s="44"/>
      <c r="JZK70" s="44"/>
      <c r="JZL70" s="44"/>
      <c r="JZM70" s="44"/>
      <c r="JZN70" s="44"/>
      <c r="JZO70" s="44"/>
      <c r="JZP70" s="44"/>
      <c r="JZQ70" s="44"/>
      <c r="JZR70" s="44"/>
      <c r="JZS70" s="44"/>
      <c r="JZT70" s="44"/>
      <c r="JZU70" s="44"/>
      <c r="JZV70" s="44"/>
      <c r="JZW70" s="44"/>
      <c r="JZX70" s="44"/>
      <c r="JZY70" s="44"/>
      <c r="JZZ70" s="44"/>
      <c r="KAA70" s="44"/>
      <c r="KAB70" s="44"/>
      <c r="KAC70" s="44"/>
      <c r="KAD70" s="44"/>
      <c r="KAE70" s="44"/>
      <c r="KAF70" s="44"/>
      <c r="KAG70" s="44"/>
      <c r="KAH70" s="44"/>
      <c r="KAI70" s="44"/>
      <c r="KAJ70" s="44"/>
      <c r="KAK70" s="44"/>
      <c r="KAL70" s="44"/>
      <c r="KAM70" s="44"/>
      <c r="KAN70" s="44"/>
      <c r="KAO70" s="44"/>
      <c r="KAP70" s="44"/>
      <c r="KAQ70" s="44"/>
      <c r="KAR70" s="44"/>
      <c r="KAS70" s="44"/>
      <c r="KAT70" s="44"/>
      <c r="KAU70" s="44"/>
      <c r="KAV70" s="44"/>
      <c r="KAW70" s="44"/>
      <c r="KAX70" s="44"/>
      <c r="KAY70" s="44"/>
      <c r="KAZ70" s="44"/>
      <c r="KBA70" s="44"/>
      <c r="KBB70" s="44"/>
      <c r="KBC70" s="44"/>
      <c r="KBD70" s="44"/>
      <c r="KBE70" s="44"/>
      <c r="KBF70" s="44"/>
      <c r="KBG70" s="44"/>
      <c r="KBH70" s="44"/>
      <c r="KBI70" s="44"/>
      <c r="KBJ70" s="44"/>
      <c r="KBK70" s="44"/>
      <c r="KBL70" s="44"/>
      <c r="KBM70" s="44"/>
      <c r="KBN70" s="44"/>
      <c r="KBO70" s="44"/>
      <c r="KBP70" s="44"/>
      <c r="KBQ70" s="44"/>
      <c r="KBR70" s="44"/>
      <c r="KBS70" s="44"/>
      <c r="KBT70" s="44"/>
      <c r="KBU70" s="44"/>
      <c r="KBV70" s="44"/>
      <c r="KBW70" s="44"/>
      <c r="KBX70" s="44"/>
      <c r="KBY70" s="44"/>
      <c r="KBZ70" s="44"/>
      <c r="KCA70" s="44"/>
      <c r="KCB70" s="44"/>
      <c r="KCC70" s="44"/>
      <c r="KCD70" s="44"/>
      <c r="KCE70" s="44"/>
      <c r="KCF70" s="44"/>
      <c r="KCG70" s="44"/>
      <c r="KCH70" s="44"/>
      <c r="KCI70" s="44"/>
      <c r="KCJ70" s="44"/>
      <c r="KCK70" s="44"/>
      <c r="KCL70" s="44"/>
      <c r="KCM70" s="44"/>
      <c r="KCN70" s="44"/>
      <c r="KCO70" s="44"/>
      <c r="KCP70" s="44"/>
      <c r="KCQ70" s="44"/>
      <c r="KCR70" s="44"/>
      <c r="KCS70" s="44"/>
      <c r="KCT70" s="44"/>
      <c r="KCU70" s="44"/>
      <c r="KCV70" s="44"/>
      <c r="KCW70" s="44"/>
      <c r="KCX70" s="44"/>
      <c r="KCY70" s="44"/>
      <c r="KCZ70" s="44"/>
      <c r="KDA70" s="44"/>
      <c r="KDB70" s="44"/>
      <c r="KDC70" s="44"/>
      <c r="KDD70" s="44"/>
      <c r="KDE70" s="44"/>
      <c r="KDF70" s="44"/>
      <c r="KDG70" s="44"/>
      <c r="KDH70" s="44"/>
      <c r="KDI70" s="44"/>
      <c r="KDJ70" s="44"/>
      <c r="KDK70" s="44"/>
      <c r="KDL70" s="44"/>
      <c r="KDM70" s="44"/>
      <c r="KDN70" s="44"/>
      <c r="KDO70" s="44"/>
      <c r="KDP70" s="44"/>
      <c r="KDQ70" s="44"/>
      <c r="KDR70" s="44"/>
      <c r="KDS70" s="44"/>
      <c r="KDT70" s="44"/>
      <c r="KDU70" s="44"/>
      <c r="KDV70" s="44"/>
      <c r="KDW70" s="44"/>
      <c r="KDX70" s="44"/>
      <c r="KDY70" s="44"/>
      <c r="KDZ70" s="44"/>
      <c r="KEA70" s="44"/>
      <c r="KEB70" s="44"/>
      <c r="KEC70" s="44"/>
      <c r="KED70" s="44"/>
      <c r="KEE70" s="44"/>
      <c r="KEF70" s="44"/>
      <c r="KEG70" s="44"/>
      <c r="KEH70" s="44"/>
      <c r="KEI70" s="44"/>
      <c r="KEJ70" s="44"/>
      <c r="KEK70" s="44"/>
      <c r="KEL70" s="44"/>
      <c r="KEM70" s="44"/>
      <c r="KEN70" s="44"/>
      <c r="KEO70" s="44"/>
      <c r="KEP70" s="44"/>
      <c r="KEQ70" s="44"/>
      <c r="KER70" s="44"/>
      <c r="KES70" s="44"/>
      <c r="KET70" s="44"/>
      <c r="KEU70" s="44"/>
      <c r="KEV70" s="44"/>
      <c r="KEW70" s="44"/>
      <c r="KEX70" s="44"/>
      <c r="KEY70" s="44"/>
      <c r="KEZ70" s="44"/>
      <c r="KFA70" s="44"/>
      <c r="KFB70" s="44"/>
      <c r="KFC70" s="44"/>
      <c r="KFD70" s="44"/>
      <c r="KFE70" s="44"/>
      <c r="KFF70" s="44"/>
      <c r="KFG70" s="44"/>
      <c r="KFH70" s="44"/>
      <c r="KFI70" s="44"/>
      <c r="KFJ70" s="44"/>
      <c r="KFK70" s="44"/>
      <c r="KFL70" s="44"/>
      <c r="KFM70" s="44"/>
      <c r="KFN70" s="44"/>
      <c r="KFO70" s="44"/>
      <c r="KFP70" s="44"/>
      <c r="KFQ70" s="44"/>
      <c r="KFR70" s="44"/>
      <c r="KFS70" s="44"/>
      <c r="KFT70" s="44"/>
      <c r="KFU70" s="44"/>
      <c r="KFV70" s="44"/>
      <c r="KFW70" s="44"/>
      <c r="KFX70" s="44"/>
      <c r="KFY70" s="44"/>
      <c r="KFZ70" s="44"/>
      <c r="KGA70" s="44"/>
      <c r="KGB70" s="44"/>
      <c r="KGC70" s="44"/>
      <c r="KGD70" s="44"/>
      <c r="KGE70" s="44"/>
      <c r="KGF70" s="44"/>
      <c r="KGG70" s="44"/>
      <c r="KGH70" s="44"/>
      <c r="KGI70" s="44"/>
      <c r="KGJ70" s="44"/>
      <c r="KGK70" s="44"/>
      <c r="KGL70" s="44"/>
      <c r="KGM70" s="44"/>
      <c r="KGN70" s="44"/>
      <c r="KGO70" s="44"/>
      <c r="KGP70" s="44"/>
      <c r="KGQ70" s="44"/>
      <c r="KGR70" s="44"/>
      <c r="KGS70" s="44"/>
      <c r="KGT70" s="44"/>
      <c r="KGU70" s="44"/>
      <c r="KGV70" s="44"/>
      <c r="KGW70" s="44"/>
      <c r="KGX70" s="44"/>
      <c r="KGY70" s="44"/>
      <c r="KGZ70" s="44"/>
      <c r="KHA70" s="44"/>
      <c r="KHB70" s="44"/>
      <c r="KHC70" s="44"/>
      <c r="KHD70" s="44"/>
      <c r="KHE70" s="44"/>
      <c r="KHF70" s="44"/>
      <c r="KHG70" s="44"/>
      <c r="KHH70" s="44"/>
      <c r="KHI70" s="44"/>
      <c r="KHJ70" s="44"/>
      <c r="KHK70" s="44"/>
      <c r="KHL70" s="44"/>
      <c r="KHM70" s="44"/>
      <c r="KHN70" s="44"/>
      <c r="KHO70" s="44"/>
      <c r="KHP70" s="44"/>
      <c r="KHQ70" s="44"/>
      <c r="KHR70" s="44"/>
      <c r="KHS70" s="44"/>
      <c r="KHT70" s="44"/>
      <c r="KHU70" s="44"/>
      <c r="KHV70" s="44"/>
      <c r="KHW70" s="44"/>
      <c r="KHX70" s="44"/>
      <c r="KHY70" s="44"/>
      <c r="KHZ70" s="44"/>
      <c r="KIA70" s="44"/>
      <c r="KIB70" s="44"/>
      <c r="KIC70" s="44"/>
      <c r="KID70" s="44"/>
      <c r="KIE70" s="44"/>
      <c r="KIF70" s="44"/>
      <c r="KIG70" s="44"/>
      <c r="KIH70" s="44"/>
      <c r="KII70" s="44"/>
      <c r="KIJ70" s="44"/>
      <c r="KIK70" s="44"/>
      <c r="KIL70" s="44"/>
      <c r="KIM70" s="44"/>
      <c r="KIN70" s="44"/>
      <c r="KIO70" s="44"/>
      <c r="KIP70" s="44"/>
      <c r="KIQ70" s="44"/>
      <c r="KIR70" s="44"/>
      <c r="KIS70" s="44"/>
      <c r="KIT70" s="44"/>
      <c r="KIU70" s="44"/>
      <c r="KIV70" s="44"/>
      <c r="KIW70" s="44"/>
      <c r="KIX70" s="44"/>
      <c r="KIY70" s="44"/>
      <c r="KIZ70" s="44"/>
      <c r="KJA70" s="44"/>
      <c r="KJB70" s="44"/>
      <c r="KJC70" s="44"/>
      <c r="KJD70" s="44"/>
      <c r="KJE70" s="44"/>
      <c r="KJF70" s="44"/>
      <c r="KJG70" s="44"/>
      <c r="KJH70" s="44"/>
      <c r="KJI70" s="44"/>
      <c r="KJJ70" s="44"/>
      <c r="KJK70" s="44"/>
      <c r="KJL70" s="44"/>
      <c r="KJM70" s="44"/>
      <c r="KJN70" s="44"/>
      <c r="KJO70" s="44"/>
      <c r="KJP70" s="44"/>
      <c r="KJQ70" s="44"/>
      <c r="KJR70" s="44"/>
      <c r="KJS70" s="44"/>
      <c r="KJT70" s="44"/>
      <c r="KJU70" s="44"/>
      <c r="KJV70" s="44"/>
      <c r="KJW70" s="44"/>
      <c r="KJX70" s="44"/>
      <c r="KJY70" s="44"/>
      <c r="KJZ70" s="44"/>
      <c r="KKA70" s="44"/>
      <c r="KKB70" s="44"/>
      <c r="KKC70" s="44"/>
      <c r="KKD70" s="44"/>
      <c r="KKE70" s="44"/>
      <c r="KKF70" s="44"/>
      <c r="KKG70" s="44"/>
      <c r="KKH70" s="44"/>
      <c r="KKI70" s="44"/>
      <c r="KKJ70" s="44"/>
      <c r="KKK70" s="44"/>
      <c r="KKL70" s="44"/>
      <c r="KKM70" s="44"/>
      <c r="KKN70" s="44"/>
      <c r="KKO70" s="44"/>
      <c r="KKP70" s="44"/>
      <c r="KKQ70" s="44"/>
      <c r="KKR70" s="44"/>
      <c r="KKS70" s="44"/>
      <c r="KKT70" s="44"/>
      <c r="KKU70" s="44"/>
      <c r="KKV70" s="44"/>
      <c r="KKW70" s="44"/>
      <c r="KKX70" s="44"/>
      <c r="KKY70" s="44"/>
      <c r="KKZ70" s="44"/>
      <c r="KLA70" s="44"/>
      <c r="KLB70" s="44"/>
      <c r="KLC70" s="44"/>
      <c r="KLD70" s="44"/>
      <c r="KLE70" s="44"/>
      <c r="KLF70" s="44"/>
      <c r="KLG70" s="44"/>
      <c r="KLH70" s="44"/>
      <c r="KLI70" s="44"/>
      <c r="KLJ70" s="44"/>
      <c r="KLK70" s="44"/>
      <c r="KLL70" s="44"/>
      <c r="KLM70" s="44"/>
      <c r="KLN70" s="44"/>
      <c r="KLO70" s="44"/>
      <c r="KLP70" s="44"/>
      <c r="KLQ70" s="44"/>
      <c r="KLR70" s="44"/>
      <c r="KLS70" s="44"/>
      <c r="KLT70" s="44"/>
      <c r="KLU70" s="44"/>
      <c r="KLV70" s="44"/>
      <c r="KLW70" s="44"/>
      <c r="KLX70" s="44"/>
      <c r="KLY70" s="44"/>
      <c r="KLZ70" s="44"/>
      <c r="KMA70" s="44"/>
      <c r="KMB70" s="44"/>
      <c r="KMC70" s="44"/>
      <c r="KMD70" s="44"/>
      <c r="KME70" s="44"/>
      <c r="KMF70" s="44"/>
      <c r="KMG70" s="44"/>
      <c r="KMH70" s="44"/>
      <c r="KMI70" s="44"/>
      <c r="KMJ70" s="44"/>
      <c r="KMK70" s="44"/>
      <c r="KML70" s="44"/>
      <c r="KMM70" s="44"/>
      <c r="KMN70" s="44"/>
      <c r="KMO70" s="44"/>
      <c r="KMP70" s="44"/>
      <c r="KMQ70" s="44"/>
      <c r="KMR70" s="44"/>
      <c r="KMS70" s="44"/>
      <c r="KMT70" s="44"/>
      <c r="KMU70" s="44"/>
      <c r="KMV70" s="44"/>
      <c r="KMW70" s="44"/>
      <c r="KMX70" s="44"/>
      <c r="KMY70" s="44"/>
      <c r="KMZ70" s="44"/>
      <c r="KNA70" s="44"/>
      <c r="KNB70" s="44"/>
      <c r="KNC70" s="44"/>
      <c r="KND70" s="44"/>
      <c r="KNE70" s="44"/>
      <c r="KNF70" s="44"/>
      <c r="KNG70" s="44"/>
      <c r="KNH70" s="44"/>
      <c r="KNI70" s="44"/>
      <c r="KNJ70" s="44"/>
      <c r="KNK70" s="44"/>
      <c r="KNL70" s="44"/>
      <c r="KNM70" s="44"/>
      <c r="KNN70" s="44"/>
      <c r="KNO70" s="44"/>
      <c r="KNP70" s="44"/>
      <c r="KNQ70" s="44"/>
      <c r="KNR70" s="44"/>
      <c r="KNS70" s="44"/>
      <c r="KNT70" s="44"/>
      <c r="KNU70" s="44"/>
      <c r="KNV70" s="44"/>
      <c r="KNW70" s="44"/>
      <c r="KNX70" s="44"/>
      <c r="KNY70" s="44"/>
      <c r="KNZ70" s="44"/>
      <c r="KOA70" s="44"/>
      <c r="KOB70" s="44"/>
      <c r="KOC70" s="44"/>
      <c r="KOD70" s="44"/>
      <c r="KOE70" s="44"/>
      <c r="KOF70" s="44"/>
      <c r="KOG70" s="44"/>
      <c r="KOH70" s="44"/>
      <c r="KOI70" s="44"/>
      <c r="KOJ70" s="44"/>
      <c r="KOK70" s="44"/>
      <c r="KOL70" s="44"/>
      <c r="KOM70" s="44"/>
      <c r="KON70" s="44"/>
      <c r="KOO70" s="44"/>
      <c r="KOP70" s="44"/>
      <c r="KOQ70" s="44"/>
      <c r="KOR70" s="44"/>
      <c r="KOS70" s="44"/>
      <c r="KOT70" s="44"/>
      <c r="KOU70" s="44"/>
      <c r="KOV70" s="44"/>
      <c r="KOW70" s="44"/>
      <c r="KOX70" s="44"/>
      <c r="KOY70" s="44"/>
      <c r="KOZ70" s="44"/>
      <c r="KPA70" s="44"/>
      <c r="KPB70" s="44"/>
      <c r="KPC70" s="44"/>
      <c r="KPD70" s="44"/>
      <c r="KPE70" s="44"/>
      <c r="KPF70" s="44"/>
      <c r="KPG70" s="44"/>
      <c r="KPH70" s="44"/>
      <c r="KPI70" s="44"/>
      <c r="KPJ70" s="44"/>
      <c r="KPK70" s="44"/>
      <c r="KPL70" s="44"/>
      <c r="KPM70" s="44"/>
      <c r="KPN70" s="44"/>
      <c r="KPO70" s="44"/>
      <c r="KPP70" s="44"/>
      <c r="KPQ70" s="44"/>
      <c r="KPR70" s="44"/>
      <c r="KPS70" s="44"/>
      <c r="KPT70" s="44"/>
      <c r="KPU70" s="44"/>
      <c r="KPV70" s="44"/>
      <c r="KPW70" s="44"/>
      <c r="KPX70" s="44"/>
      <c r="KPY70" s="44"/>
      <c r="KPZ70" s="44"/>
      <c r="KQA70" s="44"/>
      <c r="KQB70" s="44"/>
      <c r="KQC70" s="44"/>
      <c r="KQD70" s="44"/>
      <c r="KQE70" s="44"/>
      <c r="KQF70" s="44"/>
      <c r="KQG70" s="44"/>
      <c r="KQH70" s="44"/>
      <c r="KQI70" s="44"/>
      <c r="KQJ70" s="44"/>
      <c r="KQK70" s="44"/>
      <c r="KQL70" s="44"/>
      <c r="KQM70" s="44"/>
      <c r="KQN70" s="44"/>
      <c r="KQO70" s="44"/>
      <c r="KQP70" s="44"/>
      <c r="KQQ70" s="44"/>
      <c r="KQR70" s="44"/>
      <c r="KQS70" s="44"/>
      <c r="KQT70" s="44"/>
      <c r="KQU70" s="44"/>
      <c r="KQV70" s="44"/>
      <c r="KQW70" s="44"/>
      <c r="KQX70" s="44"/>
      <c r="KQY70" s="44"/>
      <c r="KQZ70" s="44"/>
      <c r="KRA70" s="44"/>
      <c r="KRB70" s="44"/>
      <c r="KRC70" s="44"/>
      <c r="KRD70" s="44"/>
      <c r="KRE70" s="44"/>
      <c r="KRF70" s="44"/>
      <c r="KRG70" s="44"/>
      <c r="KRH70" s="44"/>
      <c r="KRI70" s="44"/>
      <c r="KRJ70" s="44"/>
      <c r="KRK70" s="44"/>
      <c r="KRL70" s="44"/>
      <c r="KRM70" s="44"/>
      <c r="KRN70" s="44"/>
      <c r="KRO70" s="44"/>
      <c r="KRP70" s="44"/>
      <c r="KRQ70" s="44"/>
      <c r="KRR70" s="44"/>
      <c r="KRS70" s="44"/>
      <c r="KRT70" s="44"/>
      <c r="KRU70" s="44"/>
      <c r="KRV70" s="44"/>
      <c r="KRW70" s="44"/>
      <c r="KRX70" s="44"/>
      <c r="KRY70" s="44"/>
      <c r="KRZ70" s="44"/>
      <c r="KSA70" s="44"/>
      <c r="KSB70" s="44"/>
      <c r="KSC70" s="44"/>
      <c r="KSD70" s="44"/>
      <c r="KSE70" s="44"/>
      <c r="KSF70" s="44"/>
      <c r="KSG70" s="44"/>
      <c r="KSH70" s="44"/>
      <c r="KSI70" s="44"/>
      <c r="KSJ70" s="44"/>
      <c r="KSK70" s="44"/>
      <c r="KSL70" s="44"/>
      <c r="KSM70" s="44"/>
      <c r="KSN70" s="44"/>
      <c r="KSO70" s="44"/>
      <c r="KSP70" s="44"/>
      <c r="KSQ70" s="44"/>
      <c r="KSR70" s="44"/>
      <c r="KSS70" s="44"/>
      <c r="KST70" s="44"/>
      <c r="KSU70" s="44"/>
      <c r="KSV70" s="44"/>
      <c r="KSW70" s="44"/>
      <c r="KSX70" s="44"/>
      <c r="KSY70" s="44"/>
      <c r="KSZ70" s="44"/>
      <c r="KTA70" s="44"/>
      <c r="KTB70" s="44"/>
      <c r="KTC70" s="44"/>
      <c r="KTD70" s="44"/>
      <c r="KTE70" s="44"/>
      <c r="KTF70" s="44"/>
      <c r="KTG70" s="44"/>
      <c r="KTH70" s="44"/>
      <c r="KTI70" s="44"/>
      <c r="KTJ70" s="44"/>
      <c r="KTK70" s="44"/>
      <c r="KTL70" s="44"/>
      <c r="KTM70" s="44"/>
      <c r="KTN70" s="44"/>
      <c r="KTO70" s="44"/>
      <c r="KTP70" s="44"/>
      <c r="KTQ70" s="44"/>
      <c r="KTR70" s="44"/>
      <c r="KTS70" s="44"/>
      <c r="KTT70" s="44"/>
      <c r="KTU70" s="44"/>
      <c r="KTV70" s="44"/>
      <c r="KTW70" s="44"/>
      <c r="KTX70" s="44"/>
      <c r="KTY70" s="44"/>
      <c r="KTZ70" s="44"/>
      <c r="KUA70" s="44"/>
      <c r="KUB70" s="44"/>
      <c r="KUC70" s="44"/>
      <c r="KUD70" s="44"/>
      <c r="KUE70" s="44"/>
      <c r="KUF70" s="44"/>
      <c r="KUG70" s="44"/>
      <c r="KUH70" s="44"/>
      <c r="KUI70" s="44"/>
      <c r="KUJ70" s="44"/>
      <c r="KUK70" s="44"/>
      <c r="KUL70" s="44"/>
      <c r="KUM70" s="44"/>
      <c r="KUN70" s="44"/>
      <c r="KUO70" s="44"/>
      <c r="KUP70" s="44"/>
      <c r="KUQ70" s="44"/>
      <c r="KUR70" s="44"/>
      <c r="KUS70" s="44"/>
      <c r="KUT70" s="44"/>
      <c r="KUU70" s="44"/>
      <c r="KUV70" s="44"/>
      <c r="KUW70" s="44"/>
      <c r="KUX70" s="44"/>
      <c r="KUY70" s="44"/>
      <c r="KUZ70" s="44"/>
      <c r="KVA70" s="44"/>
      <c r="KVB70" s="44"/>
      <c r="KVC70" s="44"/>
      <c r="KVD70" s="44"/>
      <c r="KVE70" s="44"/>
      <c r="KVF70" s="44"/>
      <c r="KVG70" s="44"/>
      <c r="KVH70" s="44"/>
      <c r="KVI70" s="44"/>
      <c r="KVJ70" s="44"/>
      <c r="KVK70" s="44"/>
      <c r="KVL70" s="44"/>
      <c r="KVM70" s="44"/>
      <c r="KVN70" s="44"/>
      <c r="KVO70" s="44"/>
      <c r="KVP70" s="44"/>
      <c r="KVQ70" s="44"/>
      <c r="KVR70" s="44"/>
      <c r="KVS70" s="44"/>
      <c r="KVT70" s="44"/>
      <c r="KVU70" s="44"/>
      <c r="KVV70" s="44"/>
      <c r="KVW70" s="44"/>
      <c r="KVX70" s="44"/>
      <c r="KVY70" s="44"/>
      <c r="KVZ70" s="44"/>
      <c r="KWA70" s="44"/>
      <c r="KWB70" s="44"/>
      <c r="KWC70" s="44"/>
      <c r="KWD70" s="44"/>
      <c r="KWE70" s="44"/>
      <c r="KWF70" s="44"/>
      <c r="KWG70" s="44"/>
      <c r="KWH70" s="44"/>
      <c r="KWI70" s="44"/>
      <c r="KWJ70" s="44"/>
      <c r="KWK70" s="44"/>
      <c r="KWL70" s="44"/>
      <c r="KWM70" s="44"/>
      <c r="KWN70" s="44"/>
      <c r="KWO70" s="44"/>
      <c r="KWP70" s="44"/>
      <c r="KWQ70" s="44"/>
      <c r="KWR70" s="44"/>
      <c r="KWS70" s="44"/>
      <c r="KWT70" s="44"/>
      <c r="KWU70" s="44"/>
      <c r="KWV70" s="44"/>
      <c r="KWW70" s="44"/>
      <c r="KWX70" s="44"/>
      <c r="KWY70" s="44"/>
      <c r="KWZ70" s="44"/>
      <c r="KXA70" s="44"/>
      <c r="KXB70" s="44"/>
      <c r="KXC70" s="44"/>
      <c r="KXD70" s="44"/>
      <c r="KXE70" s="44"/>
      <c r="KXF70" s="44"/>
      <c r="KXG70" s="44"/>
      <c r="KXH70" s="44"/>
      <c r="KXI70" s="44"/>
      <c r="KXJ70" s="44"/>
      <c r="KXK70" s="44"/>
      <c r="KXL70" s="44"/>
      <c r="KXM70" s="44"/>
      <c r="KXN70" s="44"/>
      <c r="KXO70" s="44"/>
      <c r="KXP70" s="44"/>
      <c r="KXQ70" s="44"/>
      <c r="KXR70" s="44"/>
      <c r="KXS70" s="44"/>
      <c r="KXT70" s="44"/>
      <c r="KXU70" s="44"/>
      <c r="KXV70" s="44"/>
      <c r="KXW70" s="44"/>
      <c r="KXX70" s="44"/>
      <c r="KXY70" s="44"/>
      <c r="KXZ70" s="44"/>
      <c r="KYA70" s="44"/>
      <c r="KYB70" s="44"/>
      <c r="KYC70" s="44"/>
      <c r="KYD70" s="44"/>
      <c r="KYE70" s="44"/>
      <c r="KYF70" s="44"/>
      <c r="KYG70" s="44"/>
      <c r="KYH70" s="44"/>
      <c r="KYI70" s="44"/>
      <c r="KYJ70" s="44"/>
      <c r="KYK70" s="44"/>
      <c r="KYL70" s="44"/>
      <c r="KYM70" s="44"/>
      <c r="KYN70" s="44"/>
      <c r="KYO70" s="44"/>
      <c r="KYP70" s="44"/>
      <c r="KYQ70" s="44"/>
      <c r="KYR70" s="44"/>
      <c r="KYS70" s="44"/>
      <c r="KYT70" s="44"/>
      <c r="KYU70" s="44"/>
      <c r="KYV70" s="44"/>
      <c r="KYW70" s="44"/>
      <c r="KYX70" s="44"/>
      <c r="KYY70" s="44"/>
      <c r="KYZ70" s="44"/>
      <c r="KZA70" s="44"/>
      <c r="KZB70" s="44"/>
      <c r="KZC70" s="44"/>
      <c r="KZD70" s="44"/>
      <c r="KZE70" s="44"/>
      <c r="KZF70" s="44"/>
      <c r="KZG70" s="44"/>
      <c r="KZH70" s="44"/>
      <c r="KZI70" s="44"/>
      <c r="KZJ70" s="44"/>
      <c r="KZK70" s="44"/>
      <c r="KZL70" s="44"/>
      <c r="KZM70" s="44"/>
      <c r="KZN70" s="44"/>
      <c r="KZO70" s="44"/>
      <c r="KZP70" s="44"/>
      <c r="KZQ70" s="44"/>
      <c r="KZR70" s="44"/>
      <c r="KZS70" s="44"/>
      <c r="KZT70" s="44"/>
      <c r="KZU70" s="44"/>
      <c r="KZV70" s="44"/>
      <c r="KZW70" s="44"/>
      <c r="KZX70" s="44"/>
      <c r="KZY70" s="44"/>
      <c r="KZZ70" s="44"/>
      <c r="LAA70" s="44"/>
      <c r="LAB70" s="44"/>
      <c r="LAC70" s="44"/>
      <c r="LAD70" s="44"/>
      <c r="LAE70" s="44"/>
      <c r="LAF70" s="44"/>
      <c r="LAG70" s="44"/>
      <c r="LAH70" s="44"/>
      <c r="LAI70" s="44"/>
      <c r="LAJ70" s="44"/>
      <c r="LAK70" s="44"/>
      <c r="LAL70" s="44"/>
      <c r="LAM70" s="44"/>
      <c r="LAN70" s="44"/>
      <c r="LAO70" s="44"/>
      <c r="LAP70" s="44"/>
      <c r="LAQ70" s="44"/>
      <c r="LAR70" s="44"/>
      <c r="LAS70" s="44"/>
      <c r="LAT70" s="44"/>
      <c r="LAU70" s="44"/>
      <c r="LAV70" s="44"/>
      <c r="LAW70" s="44"/>
      <c r="LAX70" s="44"/>
      <c r="LAY70" s="44"/>
      <c r="LAZ70" s="44"/>
      <c r="LBA70" s="44"/>
      <c r="LBB70" s="44"/>
      <c r="LBC70" s="44"/>
      <c r="LBD70" s="44"/>
      <c r="LBE70" s="44"/>
      <c r="LBF70" s="44"/>
      <c r="LBG70" s="44"/>
      <c r="LBH70" s="44"/>
      <c r="LBI70" s="44"/>
      <c r="LBJ70" s="44"/>
      <c r="LBK70" s="44"/>
      <c r="LBL70" s="44"/>
      <c r="LBM70" s="44"/>
      <c r="LBN70" s="44"/>
      <c r="LBO70" s="44"/>
      <c r="LBP70" s="44"/>
      <c r="LBQ70" s="44"/>
      <c r="LBR70" s="44"/>
      <c r="LBS70" s="44"/>
      <c r="LBT70" s="44"/>
      <c r="LBU70" s="44"/>
      <c r="LBV70" s="44"/>
      <c r="LBW70" s="44"/>
      <c r="LBX70" s="44"/>
      <c r="LBY70" s="44"/>
      <c r="LBZ70" s="44"/>
      <c r="LCA70" s="44"/>
      <c r="LCB70" s="44"/>
      <c r="LCC70" s="44"/>
      <c r="LCD70" s="44"/>
      <c r="LCE70" s="44"/>
      <c r="LCF70" s="44"/>
      <c r="LCG70" s="44"/>
      <c r="LCH70" s="44"/>
      <c r="LCI70" s="44"/>
      <c r="LCJ70" s="44"/>
      <c r="LCK70" s="44"/>
      <c r="LCL70" s="44"/>
      <c r="LCM70" s="44"/>
      <c r="LCN70" s="44"/>
      <c r="LCO70" s="44"/>
      <c r="LCP70" s="44"/>
      <c r="LCQ70" s="44"/>
      <c r="LCR70" s="44"/>
      <c r="LCS70" s="44"/>
      <c r="LCT70" s="44"/>
      <c r="LCU70" s="44"/>
      <c r="LCV70" s="44"/>
      <c r="LCW70" s="44"/>
      <c r="LCX70" s="44"/>
      <c r="LCY70" s="44"/>
      <c r="LCZ70" s="44"/>
      <c r="LDA70" s="44"/>
      <c r="LDB70" s="44"/>
      <c r="LDC70" s="44"/>
      <c r="LDD70" s="44"/>
      <c r="LDE70" s="44"/>
      <c r="LDF70" s="44"/>
      <c r="LDG70" s="44"/>
      <c r="LDH70" s="44"/>
      <c r="LDI70" s="44"/>
      <c r="LDJ70" s="44"/>
      <c r="LDK70" s="44"/>
      <c r="LDL70" s="44"/>
      <c r="LDM70" s="44"/>
      <c r="LDN70" s="44"/>
      <c r="LDO70" s="44"/>
      <c r="LDP70" s="44"/>
      <c r="LDQ70" s="44"/>
      <c r="LDR70" s="44"/>
      <c r="LDS70" s="44"/>
      <c r="LDT70" s="44"/>
      <c r="LDU70" s="44"/>
      <c r="LDV70" s="44"/>
      <c r="LDW70" s="44"/>
      <c r="LDX70" s="44"/>
      <c r="LDY70" s="44"/>
      <c r="LDZ70" s="44"/>
      <c r="LEA70" s="44"/>
      <c r="LEB70" s="44"/>
      <c r="LEC70" s="44"/>
      <c r="LED70" s="44"/>
      <c r="LEE70" s="44"/>
      <c r="LEF70" s="44"/>
      <c r="LEG70" s="44"/>
      <c r="LEH70" s="44"/>
      <c r="LEI70" s="44"/>
      <c r="LEJ70" s="44"/>
      <c r="LEK70" s="44"/>
      <c r="LEL70" s="44"/>
      <c r="LEM70" s="44"/>
      <c r="LEN70" s="44"/>
      <c r="LEO70" s="44"/>
      <c r="LEP70" s="44"/>
      <c r="LEQ70" s="44"/>
      <c r="LER70" s="44"/>
      <c r="LES70" s="44"/>
      <c r="LET70" s="44"/>
      <c r="LEU70" s="44"/>
      <c r="LEV70" s="44"/>
      <c r="LEW70" s="44"/>
      <c r="LEX70" s="44"/>
      <c r="LEY70" s="44"/>
      <c r="LEZ70" s="44"/>
      <c r="LFA70" s="44"/>
      <c r="LFB70" s="44"/>
      <c r="LFC70" s="44"/>
      <c r="LFD70" s="44"/>
      <c r="LFE70" s="44"/>
      <c r="LFF70" s="44"/>
      <c r="LFG70" s="44"/>
      <c r="LFH70" s="44"/>
      <c r="LFI70" s="44"/>
      <c r="LFJ70" s="44"/>
      <c r="LFK70" s="44"/>
      <c r="LFL70" s="44"/>
      <c r="LFM70" s="44"/>
      <c r="LFN70" s="44"/>
      <c r="LFO70" s="44"/>
      <c r="LFP70" s="44"/>
      <c r="LFQ70" s="44"/>
      <c r="LFR70" s="44"/>
      <c r="LFS70" s="44"/>
      <c r="LFT70" s="44"/>
      <c r="LFU70" s="44"/>
      <c r="LFV70" s="44"/>
      <c r="LFW70" s="44"/>
      <c r="LFX70" s="44"/>
      <c r="LFY70" s="44"/>
      <c r="LFZ70" s="44"/>
      <c r="LGA70" s="44"/>
      <c r="LGB70" s="44"/>
      <c r="LGC70" s="44"/>
      <c r="LGD70" s="44"/>
      <c r="LGE70" s="44"/>
      <c r="LGF70" s="44"/>
      <c r="LGG70" s="44"/>
      <c r="LGH70" s="44"/>
      <c r="LGI70" s="44"/>
      <c r="LGJ70" s="44"/>
      <c r="LGK70" s="44"/>
      <c r="LGL70" s="44"/>
      <c r="LGM70" s="44"/>
      <c r="LGN70" s="44"/>
      <c r="LGO70" s="44"/>
      <c r="LGP70" s="44"/>
      <c r="LGQ70" s="44"/>
      <c r="LGR70" s="44"/>
      <c r="LGS70" s="44"/>
      <c r="LGT70" s="44"/>
      <c r="LGU70" s="44"/>
      <c r="LGV70" s="44"/>
      <c r="LGW70" s="44"/>
      <c r="LGX70" s="44"/>
      <c r="LGY70" s="44"/>
      <c r="LGZ70" s="44"/>
      <c r="LHA70" s="44"/>
      <c r="LHB70" s="44"/>
      <c r="LHC70" s="44"/>
      <c r="LHD70" s="44"/>
      <c r="LHE70" s="44"/>
      <c r="LHF70" s="44"/>
      <c r="LHG70" s="44"/>
      <c r="LHH70" s="44"/>
      <c r="LHI70" s="44"/>
      <c r="LHJ70" s="44"/>
      <c r="LHK70" s="44"/>
      <c r="LHL70" s="44"/>
      <c r="LHM70" s="44"/>
      <c r="LHN70" s="44"/>
      <c r="LHO70" s="44"/>
      <c r="LHP70" s="44"/>
      <c r="LHQ70" s="44"/>
      <c r="LHR70" s="44"/>
      <c r="LHS70" s="44"/>
      <c r="LHT70" s="44"/>
      <c r="LHU70" s="44"/>
      <c r="LHV70" s="44"/>
      <c r="LHW70" s="44"/>
      <c r="LHX70" s="44"/>
      <c r="LHY70" s="44"/>
      <c r="LHZ70" s="44"/>
      <c r="LIA70" s="44"/>
      <c r="LIB70" s="44"/>
      <c r="LIC70" s="44"/>
      <c r="LID70" s="44"/>
      <c r="LIE70" s="44"/>
      <c r="LIF70" s="44"/>
      <c r="LIG70" s="44"/>
      <c r="LIH70" s="44"/>
      <c r="LII70" s="44"/>
      <c r="LIJ70" s="44"/>
      <c r="LIK70" s="44"/>
      <c r="LIL70" s="44"/>
      <c r="LIM70" s="44"/>
      <c r="LIN70" s="44"/>
      <c r="LIO70" s="44"/>
      <c r="LIP70" s="44"/>
      <c r="LIQ70" s="44"/>
      <c r="LIR70" s="44"/>
      <c r="LIS70" s="44"/>
      <c r="LIT70" s="44"/>
      <c r="LIU70" s="44"/>
      <c r="LIV70" s="44"/>
      <c r="LIW70" s="44"/>
      <c r="LIX70" s="44"/>
      <c r="LIY70" s="44"/>
      <c r="LIZ70" s="44"/>
      <c r="LJA70" s="44"/>
      <c r="LJB70" s="44"/>
      <c r="LJC70" s="44"/>
      <c r="LJD70" s="44"/>
      <c r="LJE70" s="44"/>
      <c r="LJF70" s="44"/>
      <c r="LJG70" s="44"/>
      <c r="LJH70" s="44"/>
      <c r="LJI70" s="44"/>
      <c r="LJJ70" s="44"/>
      <c r="LJK70" s="44"/>
      <c r="LJL70" s="44"/>
      <c r="LJM70" s="44"/>
      <c r="LJN70" s="44"/>
      <c r="LJO70" s="44"/>
      <c r="LJP70" s="44"/>
      <c r="LJQ70" s="44"/>
      <c r="LJR70" s="44"/>
      <c r="LJS70" s="44"/>
      <c r="LJT70" s="44"/>
      <c r="LJU70" s="44"/>
      <c r="LJV70" s="44"/>
      <c r="LJW70" s="44"/>
      <c r="LJX70" s="44"/>
      <c r="LJY70" s="44"/>
      <c r="LJZ70" s="44"/>
      <c r="LKA70" s="44"/>
      <c r="LKB70" s="44"/>
      <c r="LKC70" s="44"/>
      <c r="LKD70" s="44"/>
      <c r="LKE70" s="44"/>
      <c r="LKF70" s="44"/>
      <c r="LKG70" s="44"/>
      <c r="LKH70" s="44"/>
      <c r="LKI70" s="44"/>
      <c r="LKJ70" s="44"/>
      <c r="LKK70" s="44"/>
      <c r="LKL70" s="44"/>
      <c r="LKM70" s="44"/>
      <c r="LKN70" s="44"/>
      <c r="LKO70" s="44"/>
      <c r="LKP70" s="44"/>
      <c r="LKQ70" s="44"/>
      <c r="LKR70" s="44"/>
      <c r="LKS70" s="44"/>
      <c r="LKT70" s="44"/>
      <c r="LKU70" s="44"/>
      <c r="LKV70" s="44"/>
      <c r="LKW70" s="44"/>
      <c r="LKX70" s="44"/>
      <c r="LKY70" s="44"/>
      <c r="LKZ70" s="44"/>
      <c r="LLA70" s="44"/>
      <c r="LLB70" s="44"/>
      <c r="LLC70" s="44"/>
      <c r="LLD70" s="44"/>
      <c r="LLE70" s="44"/>
      <c r="LLF70" s="44"/>
      <c r="LLG70" s="44"/>
      <c r="LLH70" s="44"/>
      <c r="LLI70" s="44"/>
      <c r="LLJ70" s="44"/>
      <c r="LLK70" s="44"/>
      <c r="LLL70" s="44"/>
      <c r="LLM70" s="44"/>
      <c r="LLN70" s="44"/>
      <c r="LLO70" s="44"/>
      <c r="LLP70" s="44"/>
      <c r="LLQ70" s="44"/>
      <c r="LLR70" s="44"/>
      <c r="LLS70" s="44"/>
      <c r="LLT70" s="44"/>
      <c r="LLU70" s="44"/>
      <c r="LLV70" s="44"/>
      <c r="LLW70" s="44"/>
      <c r="LLX70" s="44"/>
      <c r="LLY70" s="44"/>
      <c r="LLZ70" s="44"/>
      <c r="LMA70" s="44"/>
      <c r="LMB70" s="44"/>
      <c r="LMC70" s="44"/>
      <c r="LMD70" s="44"/>
      <c r="LME70" s="44"/>
      <c r="LMF70" s="44"/>
      <c r="LMG70" s="44"/>
      <c r="LMH70" s="44"/>
      <c r="LMI70" s="44"/>
      <c r="LMJ70" s="44"/>
      <c r="LMK70" s="44"/>
      <c r="LML70" s="44"/>
      <c r="LMM70" s="44"/>
      <c r="LMN70" s="44"/>
      <c r="LMO70" s="44"/>
      <c r="LMP70" s="44"/>
      <c r="LMQ70" s="44"/>
      <c r="LMR70" s="44"/>
      <c r="LMS70" s="44"/>
      <c r="LMT70" s="44"/>
      <c r="LMU70" s="44"/>
      <c r="LMV70" s="44"/>
      <c r="LMW70" s="44"/>
      <c r="LMX70" s="44"/>
      <c r="LMY70" s="44"/>
      <c r="LMZ70" s="44"/>
      <c r="LNA70" s="44"/>
      <c r="LNB70" s="44"/>
      <c r="LNC70" s="44"/>
      <c r="LND70" s="44"/>
      <c r="LNE70" s="44"/>
      <c r="LNF70" s="44"/>
      <c r="LNG70" s="44"/>
      <c r="LNH70" s="44"/>
      <c r="LNI70" s="44"/>
      <c r="LNJ70" s="44"/>
      <c r="LNK70" s="44"/>
      <c r="LNL70" s="44"/>
      <c r="LNM70" s="44"/>
      <c r="LNN70" s="44"/>
      <c r="LNO70" s="44"/>
      <c r="LNP70" s="44"/>
      <c r="LNQ70" s="44"/>
      <c r="LNR70" s="44"/>
      <c r="LNS70" s="44"/>
      <c r="LNT70" s="44"/>
      <c r="LNU70" s="44"/>
      <c r="LNV70" s="44"/>
      <c r="LNW70" s="44"/>
      <c r="LNX70" s="44"/>
      <c r="LNY70" s="44"/>
      <c r="LNZ70" s="44"/>
      <c r="LOA70" s="44"/>
      <c r="LOB70" s="44"/>
      <c r="LOC70" s="44"/>
      <c r="LOD70" s="44"/>
      <c r="LOE70" s="44"/>
      <c r="LOF70" s="44"/>
      <c r="LOG70" s="44"/>
      <c r="LOH70" s="44"/>
      <c r="LOI70" s="44"/>
      <c r="LOJ70" s="44"/>
      <c r="LOK70" s="44"/>
      <c r="LOL70" s="44"/>
      <c r="LOM70" s="44"/>
      <c r="LON70" s="44"/>
      <c r="LOO70" s="44"/>
      <c r="LOP70" s="44"/>
      <c r="LOQ70" s="44"/>
      <c r="LOR70" s="44"/>
      <c r="LOS70" s="44"/>
      <c r="LOT70" s="44"/>
      <c r="LOU70" s="44"/>
      <c r="LOV70" s="44"/>
      <c r="LOW70" s="44"/>
      <c r="LOX70" s="44"/>
      <c r="LOY70" s="44"/>
      <c r="LOZ70" s="44"/>
      <c r="LPA70" s="44"/>
      <c r="LPB70" s="44"/>
      <c r="LPC70" s="44"/>
      <c r="LPD70" s="44"/>
      <c r="LPE70" s="44"/>
      <c r="LPF70" s="44"/>
      <c r="LPG70" s="44"/>
      <c r="LPH70" s="44"/>
      <c r="LPI70" s="44"/>
      <c r="LPJ70" s="44"/>
      <c r="LPK70" s="44"/>
      <c r="LPL70" s="44"/>
      <c r="LPM70" s="44"/>
      <c r="LPN70" s="44"/>
      <c r="LPO70" s="44"/>
      <c r="LPP70" s="44"/>
      <c r="LPQ70" s="44"/>
      <c r="LPR70" s="44"/>
      <c r="LPS70" s="44"/>
      <c r="LPT70" s="44"/>
      <c r="LPU70" s="44"/>
      <c r="LPV70" s="44"/>
      <c r="LPW70" s="44"/>
      <c r="LPX70" s="44"/>
      <c r="LPY70" s="44"/>
      <c r="LPZ70" s="44"/>
      <c r="LQA70" s="44"/>
      <c r="LQB70" s="44"/>
      <c r="LQC70" s="44"/>
      <c r="LQD70" s="44"/>
      <c r="LQE70" s="44"/>
      <c r="LQF70" s="44"/>
      <c r="LQG70" s="44"/>
      <c r="LQH70" s="44"/>
      <c r="LQI70" s="44"/>
      <c r="LQJ70" s="44"/>
      <c r="LQK70" s="44"/>
      <c r="LQL70" s="44"/>
      <c r="LQM70" s="44"/>
      <c r="LQN70" s="44"/>
      <c r="LQO70" s="44"/>
      <c r="LQP70" s="44"/>
      <c r="LQQ70" s="44"/>
      <c r="LQR70" s="44"/>
      <c r="LQS70" s="44"/>
      <c r="LQT70" s="44"/>
      <c r="LQU70" s="44"/>
      <c r="LQV70" s="44"/>
      <c r="LQW70" s="44"/>
      <c r="LQX70" s="44"/>
      <c r="LQY70" s="44"/>
      <c r="LQZ70" s="44"/>
      <c r="LRA70" s="44"/>
      <c r="LRB70" s="44"/>
      <c r="LRC70" s="44"/>
      <c r="LRD70" s="44"/>
      <c r="LRE70" s="44"/>
      <c r="LRF70" s="44"/>
      <c r="LRG70" s="44"/>
      <c r="LRH70" s="44"/>
      <c r="LRI70" s="44"/>
      <c r="LRJ70" s="44"/>
      <c r="LRK70" s="44"/>
      <c r="LRL70" s="44"/>
      <c r="LRM70" s="44"/>
      <c r="LRN70" s="44"/>
      <c r="LRO70" s="44"/>
      <c r="LRP70" s="44"/>
      <c r="LRQ70" s="44"/>
      <c r="LRR70" s="44"/>
      <c r="LRS70" s="44"/>
      <c r="LRT70" s="44"/>
      <c r="LRU70" s="44"/>
      <c r="LRV70" s="44"/>
      <c r="LRW70" s="44"/>
      <c r="LRX70" s="44"/>
      <c r="LRY70" s="44"/>
      <c r="LRZ70" s="44"/>
      <c r="LSA70" s="44"/>
      <c r="LSB70" s="44"/>
      <c r="LSC70" s="44"/>
      <c r="LSD70" s="44"/>
      <c r="LSE70" s="44"/>
      <c r="LSF70" s="44"/>
      <c r="LSG70" s="44"/>
      <c r="LSH70" s="44"/>
      <c r="LSI70" s="44"/>
      <c r="LSJ70" s="44"/>
      <c r="LSK70" s="44"/>
      <c r="LSL70" s="44"/>
      <c r="LSM70" s="44"/>
      <c r="LSN70" s="44"/>
      <c r="LSO70" s="44"/>
      <c r="LSP70" s="44"/>
      <c r="LSQ70" s="44"/>
      <c r="LSR70" s="44"/>
      <c r="LSS70" s="44"/>
      <c r="LST70" s="44"/>
      <c r="LSU70" s="44"/>
      <c r="LSV70" s="44"/>
      <c r="LSW70" s="44"/>
      <c r="LSX70" s="44"/>
      <c r="LSY70" s="44"/>
      <c r="LSZ70" s="44"/>
      <c r="LTA70" s="44"/>
      <c r="LTB70" s="44"/>
      <c r="LTC70" s="44"/>
      <c r="LTD70" s="44"/>
      <c r="LTE70" s="44"/>
      <c r="LTF70" s="44"/>
      <c r="LTG70" s="44"/>
      <c r="LTH70" s="44"/>
      <c r="LTI70" s="44"/>
      <c r="LTJ70" s="44"/>
      <c r="LTK70" s="44"/>
      <c r="LTL70" s="44"/>
      <c r="LTM70" s="44"/>
      <c r="LTN70" s="44"/>
      <c r="LTO70" s="44"/>
      <c r="LTP70" s="44"/>
      <c r="LTQ70" s="44"/>
      <c r="LTR70" s="44"/>
      <c r="LTS70" s="44"/>
      <c r="LTT70" s="44"/>
      <c r="LTU70" s="44"/>
      <c r="LTV70" s="44"/>
      <c r="LTW70" s="44"/>
      <c r="LTX70" s="44"/>
      <c r="LTY70" s="44"/>
      <c r="LTZ70" s="44"/>
      <c r="LUA70" s="44"/>
      <c r="LUB70" s="44"/>
      <c r="LUC70" s="44"/>
      <c r="LUD70" s="44"/>
      <c r="LUE70" s="44"/>
      <c r="LUF70" s="44"/>
      <c r="LUG70" s="44"/>
      <c r="LUH70" s="44"/>
      <c r="LUI70" s="44"/>
      <c r="LUJ70" s="44"/>
      <c r="LUK70" s="44"/>
      <c r="LUL70" s="44"/>
      <c r="LUM70" s="44"/>
      <c r="LUN70" s="44"/>
      <c r="LUO70" s="44"/>
      <c r="LUP70" s="44"/>
      <c r="LUQ70" s="44"/>
      <c r="LUR70" s="44"/>
      <c r="LUS70" s="44"/>
      <c r="LUT70" s="44"/>
      <c r="LUU70" s="44"/>
      <c r="LUV70" s="44"/>
      <c r="LUW70" s="44"/>
      <c r="LUX70" s="44"/>
      <c r="LUY70" s="44"/>
      <c r="LUZ70" s="44"/>
      <c r="LVA70" s="44"/>
      <c r="LVB70" s="44"/>
      <c r="LVC70" s="44"/>
      <c r="LVD70" s="44"/>
      <c r="LVE70" s="44"/>
      <c r="LVF70" s="44"/>
      <c r="LVG70" s="44"/>
      <c r="LVH70" s="44"/>
      <c r="LVI70" s="44"/>
      <c r="LVJ70" s="44"/>
      <c r="LVK70" s="44"/>
      <c r="LVL70" s="44"/>
      <c r="LVM70" s="44"/>
      <c r="LVN70" s="44"/>
      <c r="LVO70" s="44"/>
      <c r="LVP70" s="44"/>
      <c r="LVQ70" s="44"/>
      <c r="LVR70" s="44"/>
      <c r="LVS70" s="44"/>
      <c r="LVT70" s="44"/>
      <c r="LVU70" s="44"/>
      <c r="LVV70" s="44"/>
      <c r="LVW70" s="44"/>
      <c r="LVX70" s="44"/>
      <c r="LVY70" s="44"/>
      <c r="LVZ70" s="44"/>
      <c r="LWA70" s="44"/>
      <c r="LWB70" s="44"/>
      <c r="LWC70" s="44"/>
      <c r="LWD70" s="44"/>
      <c r="LWE70" s="44"/>
      <c r="LWF70" s="44"/>
      <c r="LWG70" s="44"/>
      <c r="LWH70" s="44"/>
      <c r="LWI70" s="44"/>
      <c r="LWJ70" s="44"/>
      <c r="LWK70" s="44"/>
      <c r="LWL70" s="44"/>
      <c r="LWM70" s="44"/>
      <c r="LWN70" s="44"/>
      <c r="LWO70" s="44"/>
      <c r="LWP70" s="44"/>
      <c r="LWQ70" s="44"/>
      <c r="LWR70" s="44"/>
      <c r="LWS70" s="44"/>
      <c r="LWT70" s="44"/>
      <c r="LWU70" s="44"/>
      <c r="LWV70" s="44"/>
      <c r="LWW70" s="44"/>
      <c r="LWX70" s="44"/>
      <c r="LWY70" s="44"/>
      <c r="LWZ70" s="44"/>
      <c r="LXA70" s="44"/>
      <c r="LXB70" s="44"/>
      <c r="LXC70" s="44"/>
      <c r="LXD70" s="44"/>
      <c r="LXE70" s="44"/>
      <c r="LXF70" s="44"/>
      <c r="LXG70" s="44"/>
      <c r="LXH70" s="44"/>
      <c r="LXI70" s="44"/>
      <c r="LXJ70" s="44"/>
      <c r="LXK70" s="44"/>
      <c r="LXL70" s="44"/>
      <c r="LXM70" s="44"/>
      <c r="LXN70" s="44"/>
      <c r="LXO70" s="44"/>
      <c r="LXP70" s="44"/>
      <c r="LXQ70" s="44"/>
      <c r="LXR70" s="44"/>
      <c r="LXS70" s="44"/>
      <c r="LXT70" s="44"/>
      <c r="LXU70" s="44"/>
      <c r="LXV70" s="44"/>
      <c r="LXW70" s="44"/>
      <c r="LXX70" s="44"/>
      <c r="LXY70" s="44"/>
      <c r="LXZ70" s="44"/>
      <c r="LYA70" s="44"/>
      <c r="LYB70" s="44"/>
      <c r="LYC70" s="44"/>
      <c r="LYD70" s="44"/>
      <c r="LYE70" s="44"/>
      <c r="LYF70" s="44"/>
      <c r="LYG70" s="44"/>
      <c r="LYH70" s="44"/>
      <c r="LYI70" s="44"/>
      <c r="LYJ70" s="44"/>
      <c r="LYK70" s="44"/>
      <c r="LYL70" s="44"/>
      <c r="LYM70" s="44"/>
      <c r="LYN70" s="44"/>
      <c r="LYO70" s="44"/>
      <c r="LYP70" s="44"/>
      <c r="LYQ70" s="44"/>
      <c r="LYR70" s="44"/>
      <c r="LYS70" s="44"/>
      <c r="LYT70" s="44"/>
      <c r="LYU70" s="44"/>
      <c r="LYV70" s="44"/>
      <c r="LYW70" s="44"/>
      <c r="LYX70" s="44"/>
      <c r="LYY70" s="44"/>
      <c r="LYZ70" s="44"/>
      <c r="LZA70" s="44"/>
      <c r="LZB70" s="44"/>
      <c r="LZC70" s="44"/>
      <c r="LZD70" s="44"/>
      <c r="LZE70" s="44"/>
      <c r="LZF70" s="44"/>
      <c r="LZG70" s="44"/>
      <c r="LZH70" s="44"/>
      <c r="LZI70" s="44"/>
      <c r="LZJ70" s="44"/>
      <c r="LZK70" s="44"/>
      <c r="LZL70" s="44"/>
      <c r="LZM70" s="44"/>
      <c r="LZN70" s="44"/>
      <c r="LZO70" s="44"/>
      <c r="LZP70" s="44"/>
      <c r="LZQ70" s="44"/>
      <c r="LZR70" s="44"/>
      <c r="LZS70" s="44"/>
      <c r="LZT70" s="44"/>
      <c r="LZU70" s="44"/>
      <c r="LZV70" s="44"/>
      <c r="LZW70" s="44"/>
      <c r="LZX70" s="44"/>
      <c r="LZY70" s="44"/>
      <c r="LZZ70" s="44"/>
      <c r="MAA70" s="44"/>
      <c r="MAB70" s="44"/>
      <c r="MAC70" s="44"/>
      <c r="MAD70" s="44"/>
      <c r="MAE70" s="44"/>
      <c r="MAF70" s="44"/>
      <c r="MAG70" s="44"/>
      <c r="MAH70" s="44"/>
      <c r="MAI70" s="44"/>
      <c r="MAJ70" s="44"/>
      <c r="MAK70" s="44"/>
      <c r="MAL70" s="44"/>
      <c r="MAM70" s="44"/>
      <c r="MAN70" s="44"/>
      <c r="MAO70" s="44"/>
      <c r="MAP70" s="44"/>
      <c r="MAQ70" s="44"/>
      <c r="MAR70" s="44"/>
      <c r="MAS70" s="44"/>
      <c r="MAT70" s="44"/>
      <c r="MAU70" s="44"/>
      <c r="MAV70" s="44"/>
      <c r="MAW70" s="44"/>
      <c r="MAX70" s="44"/>
      <c r="MAY70" s="44"/>
      <c r="MAZ70" s="44"/>
      <c r="MBA70" s="44"/>
      <c r="MBB70" s="44"/>
      <c r="MBC70" s="44"/>
      <c r="MBD70" s="44"/>
      <c r="MBE70" s="44"/>
      <c r="MBF70" s="44"/>
      <c r="MBG70" s="44"/>
      <c r="MBH70" s="44"/>
      <c r="MBI70" s="44"/>
      <c r="MBJ70" s="44"/>
      <c r="MBK70" s="44"/>
      <c r="MBL70" s="44"/>
      <c r="MBM70" s="44"/>
      <c r="MBN70" s="44"/>
      <c r="MBO70" s="44"/>
      <c r="MBP70" s="44"/>
      <c r="MBQ70" s="44"/>
      <c r="MBR70" s="44"/>
      <c r="MBS70" s="44"/>
      <c r="MBT70" s="44"/>
      <c r="MBU70" s="44"/>
      <c r="MBV70" s="44"/>
      <c r="MBW70" s="44"/>
      <c r="MBX70" s="44"/>
      <c r="MBY70" s="44"/>
      <c r="MBZ70" s="44"/>
      <c r="MCA70" s="44"/>
      <c r="MCB70" s="44"/>
      <c r="MCC70" s="44"/>
      <c r="MCD70" s="44"/>
      <c r="MCE70" s="44"/>
      <c r="MCF70" s="44"/>
      <c r="MCG70" s="44"/>
      <c r="MCH70" s="44"/>
      <c r="MCI70" s="44"/>
      <c r="MCJ70" s="44"/>
      <c r="MCK70" s="44"/>
      <c r="MCL70" s="44"/>
      <c r="MCM70" s="44"/>
      <c r="MCN70" s="44"/>
      <c r="MCO70" s="44"/>
      <c r="MCP70" s="44"/>
      <c r="MCQ70" s="44"/>
      <c r="MCR70" s="44"/>
      <c r="MCS70" s="44"/>
      <c r="MCT70" s="44"/>
      <c r="MCU70" s="44"/>
      <c r="MCV70" s="44"/>
      <c r="MCW70" s="44"/>
      <c r="MCX70" s="44"/>
      <c r="MCY70" s="44"/>
      <c r="MCZ70" s="44"/>
      <c r="MDA70" s="44"/>
      <c r="MDB70" s="44"/>
      <c r="MDC70" s="44"/>
      <c r="MDD70" s="44"/>
      <c r="MDE70" s="44"/>
      <c r="MDF70" s="44"/>
      <c r="MDG70" s="44"/>
      <c r="MDH70" s="44"/>
      <c r="MDI70" s="44"/>
      <c r="MDJ70" s="44"/>
      <c r="MDK70" s="44"/>
      <c r="MDL70" s="44"/>
      <c r="MDM70" s="44"/>
      <c r="MDN70" s="44"/>
      <c r="MDO70" s="44"/>
      <c r="MDP70" s="44"/>
      <c r="MDQ70" s="44"/>
      <c r="MDR70" s="44"/>
      <c r="MDS70" s="44"/>
      <c r="MDT70" s="44"/>
      <c r="MDU70" s="44"/>
      <c r="MDV70" s="44"/>
      <c r="MDW70" s="44"/>
      <c r="MDX70" s="44"/>
      <c r="MDY70" s="44"/>
      <c r="MDZ70" s="44"/>
      <c r="MEA70" s="44"/>
      <c r="MEB70" s="44"/>
      <c r="MEC70" s="44"/>
      <c r="MED70" s="44"/>
      <c r="MEE70" s="44"/>
      <c r="MEF70" s="44"/>
      <c r="MEG70" s="44"/>
      <c r="MEH70" s="44"/>
      <c r="MEI70" s="44"/>
      <c r="MEJ70" s="44"/>
      <c r="MEK70" s="44"/>
      <c r="MEL70" s="44"/>
      <c r="MEM70" s="44"/>
      <c r="MEN70" s="44"/>
      <c r="MEO70" s="44"/>
      <c r="MEP70" s="44"/>
      <c r="MEQ70" s="44"/>
      <c r="MER70" s="44"/>
      <c r="MES70" s="44"/>
      <c r="MET70" s="44"/>
      <c r="MEU70" s="44"/>
      <c r="MEV70" s="44"/>
      <c r="MEW70" s="44"/>
      <c r="MEX70" s="44"/>
      <c r="MEY70" s="44"/>
      <c r="MEZ70" s="44"/>
      <c r="MFA70" s="44"/>
      <c r="MFB70" s="44"/>
      <c r="MFC70" s="44"/>
      <c r="MFD70" s="44"/>
      <c r="MFE70" s="44"/>
      <c r="MFF70" s="44"/>
      <c r="MFG70" s="44"/>
      <c r="MFH70" s="44"/>
      <c r="MFI70" s="44"/>
      <c r="MFJ70" s="44"/>
      <c r="MFK70" s="44"/>
      <c r="MFL70" s="44"/>
      <c r="MFM70" s="44"/>
      <c r="MFN70" s="44"/>
      <c r="MFO70" s="44"/>
      <c r="MFP70" s="44"/>
      <c r="MFQ70" s="44"/>
      <c r="MFR70" s="44"/>
      <c r="MFS70" s="44"/>
      <c r="MFT70" s="44"/>
      <c r="MFU70" s="44"/>
      <c r="MFV70" s="44"/>
      <c r="MFW70" s="44"/>
      <c r="MFX70" s="44"/>
      <c r="MFY70" s="44"/>
      <c r="MFZ70" s="44"/>
      <c r="MGA70" s="44"/>
      <c r="MGB70" s="44"/>
      <c r="MGC70" s="44"/>
      <c r="MGD70" s="44"/>
      <c r="MGE70" s="44"/>
      <c r="MGF70" s="44"/>
      <c r="MGG70" s="44"/>
      <c r="MGH70" s="44"/>
      <c r="MGI70" s="44"/>
      <c r="MGJ70" s="44"/>
      <c r="MGK70" s="44"/>
      <c r="MGL70" s="44"/>
      <c r="MGM70" s="44"/>
      <c r="MGN70" s="44"/>
      <c r="MGO70" s="44"/>
      <c r="MGP70" s="44"/>
      <c r="MGQ70" s="44"/>
      <c r="MGR70" s="44"/>
      <c r="MGS70" s="44"/>
      <c r="MGT70" s="44"/>
      <c r="MGU70" s="44"/>
      <c r="MGV70" s="44"/>
      <c r="MGW70" s="44"/>
      <c r="MGX70" s="44"/>
      <c r="MGY70" s="44"/>
      <c r="MGZ70" s="44"/>
      <c r="MHA70" s="44"/>
      <c r="MHB70" s="44"/>
      <c r="MHC70" s="44"/>
      <c r="MHD70" s="44"/>
      <c r="MHE70" s="44"/>
      <c r="MHF70" s="44"/>
      <c r="MHG70" s="44"/>
      <c r="MHH70" s="44"/>
      <c r="MHI70" s="44"/>
      <c r="MHJ70" s="44"/>
      <c r="MHK70" s="44"/>
      <c r="MHL70" s="44"/>
      <c r="MHM70" s="44"/>
      <c r="MHN70" s="44"/>
      <c r="MHO70" s="44"/>
      <c r="MHP70" s="44"/>
      <c r="MHQ70" s="44"/>
      <c r="MHR70" s="44"/>
      <c r="MHS70" s="44"/>
      <c r="MHT70" s="44"/>
      <c r="MHU70" s="44"/>
      <c r="MHV70" s="44"/>
      <c r="MHW70" s="44"/>
      <c r="MHX70" s="44"/>
      <c r="MHY70" s="44"/>
      <c r="MHZ70" s="44"/>
      <c r="MIA70" s="44"/>
      <c r="MIB70" s="44"/>
      <c r="MIC70" s="44"/>
      <c r="MID70" s="44"/>
      <c r="MIE70" s="44"/>
      <c r="MIF70" s="44"/>
      <c r="MIG70" s="44"/>
      <c r="MIH70" s="44"/>
      <c r="MII70" s="44"/>
      <c r="MIJ70" s="44"/>
      <c r="MIK70" s="44"/>
      <c r="MIL70" s="44"/>
      <c r="MIM70" s="44"/>
      <c r="MIN70" s="44"/>
      <c r="MIO70" s="44"/>
      <c r="MIP70" s="44"/>
      <c r="MIQ70" s="44"/>
      <c r="MIR70" s="44"/>
      <c r="MIS70" s="44"/>
      <c r="MIT70" s="44"/>
      <c r="MIU70" s="44"/>
      <c r="MIV70" s="44"/>
      <c r="MIW70" s="44"/>
      <c r="MIX70" s="44"/>
      <c r="MIY70" s="44"/>
      <c r="MIZ70" s="44"/>
      <c r="MJA70" s="44"/>
      <c r="MJB70" s="44"/>
      <c r="MJC70" s="44"/>
      <c r="MJD70" s="44"/>
      <c r="MJE70" s="44"/>
      <c r="MJF70" s="44"/>
      <c r="MJG70" s="44"/>
      <c r="MJH70" s="44"/>
      <c r="MJI70" s="44"/>
      <c r="MJJ70" s="44"/>
      <c r="MJK70" s="44"/>
      <c r="MJL70" s="44"/>
      <c r="MJM70" s="44"/>
      <c r="MJN70" s="44"/>
      <c r="MJO70" s="44"/>
      <c r="MJP70" s="44"/>
      <c r="MJQ70" s="44"/>
      <c r="MJR70" s="44"/>
      <c r="MJS70" s="44"/>
      <c r="MJT70" s="44"/>
      <c r="MJU70" s="44"/>
      <c r="MJV70" s="44"/>
      <c r="MJW70" s="44"/>
      <c r="MJX70" s="44"/>
      <c r="MJY70" s="44"/>
      <c r="MJZ70" s="44"/>
      <c r="MKA70" s="44"/>
      <c r="MKB70" s="44"/>
      <c r="MKC70" s="44"/>
      <c r="MKD70" s="44"/>
      <c r="MKE70" s="44"/>
      <c r="MKF70" s="44"/>
      <c r="MKG70" s="44"/>
      <c r="MKH70" s="44"/>
      <c r="MKI70" s="44"/>
      <c r="MKJ70" s="44"/>
      <c r="MKK70" s="44"/>
      <c r="MKL70" s="44"/>
      <c r="MKM70" s="44"/>
      <c r="MKN70" s="44"/>
      <c r="MKO70" s="44"/>
      <c r="MKP70" s="44"/>
      <c r="MKQ70" s="44"/>
      <c r="MKR70" s="44"/>
      <c r="MKS70" s="44"/>
      <c r="MKT70" s="44"/>
      <c r="MKU70" s="44"/>
      <c r="MKV70" s="44"/>
      <c r="MKW70" s="44"/>
      <c r="MKX70" s="44"/>
      <c r="MKY70" s="44"/>
      <c r="MKZ70" s="44"/>
      <c r="MLA70" s="44"/>
      <c r="MLB70" s="44"/>
      <c r="MLC70" s="44"/>
      <c r="MLD70" s="44"/>
      <c r="MLE70" s="44"/>
      <c r="MLF70" s="44"/>
      <c r="MLG70" s="44"/>
      <c r="MLH70" s="44"/>
      <c r="MLI70" s="44"/>
      <c r="MLJ70" s="44"/>
      <c r="MLK70" s="44"/>
      <c r="MLL70" s="44"/>
      <c r="MLM70" s="44"/>
      <c r="MLN70" s="44"/>
      <c r="MLO70" s="44"/>
      <c r="MLP70" s="44"/>
      <c r="MLQ70" s="44"/>
      <c r="MLR70" s="44"/>
      <c r="MLS70" s="44"/>
      <c r="MLT70" s="44"/>
      <c r="MLU70" s="44"/>
      <c r="MLV70" s="44"/>
      <c r="MLW70" s="44"/>
      <c r="MLX70" s="44"/>
      <c r="MLY70" s="44"/>
      <c r="MLZ70" s="44"/>
      <c r="MMA70" s="44"/>
      <c r="MMB70" s="44"/>
      <c r="MMC70" s="44"/>
      <c r="MMD70" s="44"/>
      <c r="MME70" s="44"/>
      <c r="MMF70" s="44"/>
      <c r="MMG70" s="44"/>
      <c r="MMH70" s="44"/>
      <c r="MMI70" s="44"/>
      <c r="MMJ70" s="44"/>
      <c r="MMK70" s="44"/>
      <c r="MML70" s="44"/>
      <c r="MMM70" s="44"/>
      <c r="MMN70" s="44"/>
      <c r="MMO70" s="44"/>
      <c r="MMP70" s="44"/>
      <c r="MMQ70" s="44"/>
      <c r="MMR70" s="44"/>
      <c r="MMS70" s="44"/>
      <c r="MMT70" s="44"/>
      <c r="MMU70" s="44"/>
      <c r="MMV70" s="44"/>
      <c r="MMW70" s="44"/>
      <c r="MMX70" s="44"/>
      <c r="MMY70" s="44"/>
      <c r="MMZ70" s="44"/>
      <c r="MNA70" s="44"/>
      <c r="MNB70" s="44"/>
      <c r="MNC70" s="44"/>
      <c r="MND70" s="44"/>
      <c r="MNE70" s="44"/>
      <c r="MNF70" s="44"/>
      <c r="MNG70" s="44"/>
      <c r="MNH70" s="44"/>
      <c r="MNI70" s="44"/>
      <c r="MNJ70" s="44"/>
      <c r="MNK70" s="44"/>
      <c r="MNL70" s="44"/>
      <c r="MNM70" s="44"/>
      <c r="MNN70" s="44"/>
      <c r="MNO70" s="44"/>
      <c r="MNP70" s="44"/>
      <c r="MNQ70" s="44"/>
      <c r="MNR70" s="44"/>
      <c r="MNS70" s="44"/>
      <c r="MNT70" s="44"/>
      <c r="MNU70" s="44"/>
      <c r="MNV70" s="44"/>
      <c r="MNW70" s="44"/>
      <c r="MNX70" s="44"/>
      <c r="MNY70" s="44"/>
      <c r="MNZ70" s="44"/>
      <c r="MOA70" s="44"/>
      <c r="MOB70" s="44"/>
      <c r="MOC70" s="44"/>
      <c r="MOD70" s="44"/>
      <c r="MOE70" s="44"/>
      <c r="MOF70" s="44"/>
      <c r="MOG70" s="44"/>
      <c r="MOH70" s="44"/>
      <c r="MOI70" s="44"/>
      <c r="MOJ70" s="44"/>
      <c r="MOK70" s="44"/>
      <c r="MOL70" s="44"/>
      <c r="MOM70" s="44"/>
      <c r="MON70" s="44"/>
      <c r="MOO70" s="44"/>
      <c r="MOP70" s="44"/>
      <c r="MOQ70" s="44"/>
      <c r="MOR70" s="44"/>
      <c r="MOS70" s="44"/>
      <c r="MOT70" s="44"/>
      <c r="MOU70" s="44"/>
      <c r="MOV70" s="44"/>
      <c r="MOW70" s="44"/>
      <c r="MOX70" s="44"/>
      <c r="MOY70" s="44"/>
      <c r="MOZ70" s="44"/>
      <c r="MPA70" s="44"/>
      <c r="MPB70" s="44"/>
      <c r="MPC70" s="44"/>
      <c r="MPD70" s="44"/>
      <c r="MPE70" s="44"/>
      <c r="MPF70" s="44"/>
      <c r="MPG70" s="44"/>
      <c r="MPH70" s="44"/>
      <c r="MPI70" s="44"/>
      <c r="MPJ70" s="44"/>
      <c r="MPK70" s="44"/>
      <c r="MPL70" s="44"/>
      <c r="MPM70" s="44"/>
      <c r="MPN70" s="44"/>
      <c r="MPO70" s="44"/>
      <c r="MPP70" s="44"/>
      <c r="MPQ70" s="44"/>
      <c r="MPR70" s="44"/>
      <c r="MPS70" s="44"/>
      <c r="MPT70" s="44"/>
      <c r="MPU70" s="44"/>
      <c r="MPV70" s="44"/>
      <c r="MPW70" s="44"/>
      <c r="MPX70" s="44"/>
      <c r="MPY70" s="44"/>
      <c r="MPZ70" s="44"/>
      <c r="MQA70" s="44"/>
      <c r="MQB70" s="44"/>
      <c r="MQC70" s="44"/>
      <c r="MQD70" s="44"/>
      <c r="MQE70" s="44"/>
      <c r="MQF70" s="44"/>
      <c r="MQG70" s="44"/>
      <c r="MQH70" s="44"/>
      <c r="MQI70" s="44"/>
      <c r="MQJ70" s="44"/>
      <c r="MQK70" s="44"/>
      <c r="MQL70" s="44"/>
      <c r="MQM70" s="44"/>
      <c r="MQN70" s="44"/>
      <c r="MQO70" s="44"/>
      <c r="MQP70" s="44"/>
      <c r="MQQ70" s="44"/>
      <c r="MQR70" s="44"/>
      <c r="MQS70" s="44"/>
      <c r="MQT70" s="44"/>
      <c r="MQU70" s="44"/>
      <c r="MQV70" s="44"/>
      <c r="MQW70" s="44"/>
      <c r="MQX70" s="44"/>
      <c r="MQY70" s="44"/>
      <c r="MQZ70" s="44"/>
      <c r="MRA70" s="44"/>
      <c r="MRB70" s="44"/>
      <c r="MRC70" s="44"/>
      <c r="MRD70" s="44"/>
      <c r="MRE70" s="44"/>
      <c r="MRF70" s="44"/>
      <c r="MRG70" s="44"/>
      <c r="MRH70" s="44"/>
      <c r="MRI70" s="44"/>
      <c r="MRJ70" s="44"/>
      <c r="MRK70" s="44"/>
      <c r="MRL70" s="44"/>
      <c r="MRM70" s="44"/>
      <c r="MRN70" s="44"/>
      <c r="MRO70" s="44"/>
      <c r="MRP70" s="44"/>
      <c r="MRQ70" s="44"/>
      <c r="MRR70" s="44"/>
      <c r="MRS70" s="44"/>
      <c r="MRT70" s="44"/>
      <c r="MRU70" s="44"/>
      <c r="MRV70" s="44"/>
      <c r="MRW70" s="44"/>
      <c r="MRX70" s="44"/>
      <c r="MRY70" s="44"/>
      <c r="MRZ70" s="44"/>
      <c r="MSA70" s="44"/>
      <c r="MSB70" s="44"/>
      <c r="MSC70" s="44"/>
      <c r="MSD70" s="44"/>
      <c r="MSE70" s="44"/>
      <c r="MSF70" s="44"/>
      <c r="MSG70" s="44"/>
      <c r="MSH70" s="44"/>
      <c r="MSI70" s="44"/>
      <c r="MSJ70" s="44"/>
      <c r="MSK70" s="44"/>
      <c r="MSL70" s="44"/>
      <c r="MSM70" s="44"/>
      <c r="MSN70" s="44"/>
      <c r="MSO70" s="44"/>
      <c r="MSP70" s="44"/>
      <c r="MSQ70" s="44"/>
      <c r="MSR70" s="44"/>
      <c r="MSS70" s="44"/>
      <c r="MST70" s="44"/>
      <c r="MSU70" s="44"/>
      <c r="MSV70" s="44"/>
      <c r="MSW70" s="44"/>
      <c r="MSX70" s="44"/>
      <c r="MSY70" s="44"/>
      <c r="MSZ70" s="44"/>
      <c r="MTA70" s="44"/>
      <c r="MTB70" s="44"/>
      <c r="MTC70" s="44"/>
      <c r="MTD70" s="44"/>
      <c r="MTE70" s="44"/>
      <c r="MTF70" s="44"/>
      <c r="MTG70" s="44"/>
      <c r="MTH70" s="44"/>
      <c r="MTI70" s="44"/>
      <c r="MTJ70" s="44"/>
      <c r="MTK70" s="44"/>
      <c r="MTL70" s="44"/>
      <c r="MTM70" s="44"/>
      <c r="MTN70" s="44"/>
      <c r="MTO70" s="44"/>
      <c r="MTP70" s="44"/>
      <c r="MTQ70" s="44"/>
      <c r="MTR70" s="44"/>
      <c r="MTS70" s="44"/>
      <c r="MTT70" s="44"/>
      <c r="MTU70" s="44"/>
      <c r="MTV70" s="44"/>
      <c r="MTW70" s="44"/>
      <c r="MTX70" s="44"/>
      <c r="MTY70" s="44"/>
      <c r="MTZ70" s="44"/>
      <c r="MUA70" s="44"/>
      <c r="MUB70" s="44"/>
      <c r="MUC70" s="44"/>
      <c r="MUD70" s="44"/>
      <c r="MUE70" s="44"/>
      <c r="MUF70" s="44"/>
      <c r="MUG70" s="44"/>
      <c r="MUH70" s="44"/>
      <c r="MUI70" s="44"/>
      <c r="MUJ70" s="44"/>
      <c r="MUK70" s="44"/>
      <c r="MUL70" s="44"/>
      <c r="MUM70" s="44"/>
      <c r="MUN70" s="44"/>
      <c r="MUO70" s="44"/>
      <c r="MUP70" s="44"/>
      <c r="MUQ70" s="44"/>
      <c r="MUR70" s="44"/>
      <c r="MUS70" s="44"/>
      <c r="MUT70" s="44"/>
      <c r="MUU70" s="44"/>
      <c r="MUV70" s="44"/>
      <c r="MUW70" s="44"/>
      <c r="MUX70" s="44"/>
      <c r="MUY70" s="44"/>
      <c r="MUZ70" s="44"/>
      <c r="MVA70" s="44"/>
      <c r="MVB70" s="44"/>
      <c r="MVC70" s="44"/>
      <c r="MVD70" s="44"/>
      <c r="MVE70" s="44"/>
      <c r="MVF70" s="44"/>
      <c r="MVG70" s="44"/>
      <c r="MVH70" s="44"/>
      <c r="MVI70" s="44"/>
      <c r="MVJ70" s="44"/>
      <c r="MVK70" s="44"/>
      <c r="MVL70" s="44"/>
      <c r="MVM70" s="44"/>
      <c r="MVN70" s="44"/>
      <c r="MVO70" s="44"/>
      <c r="MVP70" s="44"/>
      <c r="MVQ70" s="44"/>
      <c r="MVR70" s="44"/>
      <c r="MVS70" s="44"/>
      <c r="MVT70" s="44"/>
      <c r="MVU70" s="44"/>
      <c r="MVV70" s="44"/>
      <c r="MVW70" s="44"/>
      <c r="MVX70" s="44"/>
      <c r="MVY70" s="44"/>
      <c r="MVZ70" s="44"/>
      <c r="MWA70" s="44"/>
      <c r="MWB70" s="44"/>
      <c r="MWC70" s="44"/>
      <c r="MWD70" s="44"/>
      <c r="MWE70" s="44"/>
      <c r="MWF70" s="44"/>
      <c r="MWG70" s="44"/>
      <c r="MWH70" s="44"/>
      <c r="MWI70" s="44"/>
      <c r="MWJ70" s="44"/>
      <c r="MWK70" s="44"/>
      <c r="MWL70" s="44"/>
      <c r="MWM70" s="44"/>
      <c r="MWN70" s="44"/>
      <c r="MWO70" s="44"/>
      <c r="MWP70" s="44"/>
      <c r="MWQ70" s="44"/>
      <c r="MWR70" s="44"/>
      <c r="MWS70" s="44"/>
      <c r="MWT70" s="44"/>
      <c r="MWU70" s="44"/>
      <c r="MWV70" s="44"/>
      <c r="MWW70" s="44"/>
      <c r="MWX70" s="44"/>
      <c r="MWY70" s="44"/>
      <c r="MWZ70" s="44"/>
      <c r="MXA70" s="44"/>
      <c r="MXB70" s="44"/>
      <c r="MXC70" s="44"/>
      <c r="MXD70" s="44"/>
      <c r="MXE70" s="44"/>
      <c r="MXF70" s="44"/>
      <c r="MXG70" s="44"/>
      <c r="MXH70" s="44"/>
      <c r="MXI70" s="44"/>
      <c r="MXJ70" s="44"/>
      <c r="MXK70" s="44"/>
      <c r="MXL70" s="44"/>
      <c r="MXM70" s="44"/>
      <c r="MXN70" s="44"/>
      <c r="MXO70" s="44"/>
      <c r="MXP70" s="44"/>
      <c r="MXQ70" s="44"/>
      <c r="MXR70" s="44"/>
      <c r="MXS70" s="44"/>
      <c r="MXT70" s="44"/>
      <c r="MXU70" s="44"/>
      <c r="MXV70" s="44"/>
      <c r="MXW70" s="44"/>
      <c r="MXX70" s="44"/>
      <c r="MXY70" s="44"/>
      <c r="MXZ70" s="44"/>
      <c r="MYA70" s="44"/>
      <c r="MYB70" s="44"/>
      <c r="MYC70" s="44"/>
      <c r="MYD70" s="44"/>
      <c r="MYE70" s="44"/>
      <c r="MYF70" s="44"/>
      <c r="MYG70" s="44"/>
      <c r="MYH70" s="44"/>
      <c r="MYI70" s="44"/>
      <c r="MYJ70" s="44"/>
      <c r="MYK70" s="44"/>
      <c r="MYL70" s="44"/>
      <c r="MYM70" s="44"/>
      <c r="MYN70" s="44"/>
      <c r="MYO70" s="44"/>
      <c r="MYP70" s="44"/>
      <c r="MYQ70" s="44"/>
      <c r="MYR70" s="44"/>
      <c r="MYS70" s="44"/>
      <c r="MYT70" s="44"/>
      <c r="MYU70" s="44"/>
      <c r="MYV70" s="44"/>
      <c r="MYW70" s="44"/>
      <c r="MYX70" s="44"/>
      <c r="MYY70" s="44"/>
      <c r="MYZ70" s="44"/>
      <c r="MZA70" s="44"/>
      <c r="MZB70" s="44"/>
      <c r="MZC70" s="44"/>
      <c r="MZD70" s="44"/>
      <c r="MZE70" s="44"/>
      <c r="MZF70" s="44"/>
      <c r="MZG70" s="44"/>
      <c r="MZH70" s="44"/>
      <c r="MZI70" s="44"/>
      <c r="MZJ70" s="44"/>
      <c r="MZK70" s="44"/>
      <c r="MZL70" s="44"/>
      <c r="MZM70" s="44"/>
      <c r="MZN70" s="44"/>
      <c r="MZO70" s="44"/>
      <c r="MZP70" s="44"/>
      <c r="MZQ70" s="44"/>
      <c r="MZR70" s="44"/>
      <c r="MZS70" s="44"/>
      <c r="MZT70" s="44"/>
      <c r="MZU70" s="44"/>
      <c r="MZV70" s="44"/>
      <c r="MZW70" s="44"/>
      <c r="MZX70" s="44"/>
      <c r="MZY70" s="44"/>
      <c r="MZZ70" s="44"/>
      <c r="NAA70" s="44"/>
      <c r="NAB70" s="44"/>
      <c r="NAC70" s="44"/>
      <c r="NAD70" s="44"/>
      <c r="NAE70" s="44"/>
      <c r="NAF70" s="44"/>
      <c r="NAG70" s="44"/>
      <c r="NAH70" s="44"/>
      <c r="NAI70" s="44"/>
      <c r="NAJ70" s="44"/>
      <c r="NAK70" s="44"/>
      <c r="NAL70" s="44"/>
      <c r="NAM70" s="44"/>
      <c r="NAN70" s="44"/>
      <c r="NAO70" s="44"/>
      <c r="NAP70" s="44"/>
      <c r="NAQ70" s="44"/>
      <c r="NAR70" s="44"/>
      <c r="NAS70" s="44"/>
      <c r="NAT70" s="44"/>
      <c r="NAU70" s="44"/>
      <c r="NAV70" s="44"/>
      <c r="NAW70" s="44"/>
      <c r="NAX70" s="44"/>
      <c r="NAY70" s="44"/>
      <c r="NAZ70" s="44"/>
      <c r="NBA70" s="44"/>
      <c r="NBB70" s="44"/>
      <c r="NBC70" s="44"/>
      <c r="NBD70" s="44"/>
      <c r="NBE70" s="44"/>
      <c r="NBF70" s="44"/>
      <c r="NBG70" s="44"/>
      <c r="NBH70" s="44"/>
      <c r="NBI70" s="44"/>
      <c r="NBJ70" s="44"/>
      <c r="NBK70" s="44"/>
      <c r="NBL70" s="44"/>
      <c r="NBM70" s="44"/>
      <c r="NBN70" s="44"/>
      <c r="NBO70" s="44"/>
      <c r="NBP70" s="44"/>
      <c r="NBQ70" s="44"/>
      <c r="NBR70" s="44"/>
      <c r="NBS70" s="44"/>
      <c r="NBT70" s="44"/>
      <c r="NBU70" s="44"/>
      <c r="NBV70" s="44"/>
      <c r="NBW70" s="44"/>
      <c r="NBX70" s="44"/>
      <c r="NBY70" s="44"/>
      <c r="NBZ70" s="44"/>
      <c r="NCA70" s="44"/>
      <c r="NCB70" s="44"/>
      <c r="NCC70" s="44"/>
      <c r="NCD70" s="44"/>
      <c r="NCE70" s="44"/>
      <c r="NCF70" s="44"/>
      <c r="NCG70" s="44"/>
      <c r="NCH70" s="44"/>
      <c r="NCI70" s="44"/>
      <c r="NCJ70" s="44"/>
      <c r="NCK70" s="44"/>
      <c r="NCL70" s="44"/>
      <c r="NCM70" s="44"/>
      <c r="NCN70" s="44"/>
      <c r="NCO70" s="44"/>
      <c r="NCP70" s="44"/>
      <c r="NCQ70" s="44"/>
      <c r="NCR70" s="44"/>
      <c r="NCS70" s="44"/>
      <c r="NCT70" s="44"/>
      <c r="NCU70" s="44"/>
      <c r="NCV70" s="44"/>
      <c r="NCW70" s="44"/>
      <c r="NCX70" s="44"/>
      <c r="NCY70" s="44"/>
      <c r="NCZ70" s="44"/>
      <c r="NDA70" s="44"/>
      <c r="NDB70" s="44"/>
      <c r="NDC70" s="44"/>
      <c r="NDD70" s="44"/>
      <c r="NDE70" s="44"/>
      <c r="NDF70" s="44"/>
      <c r="NDG70" s="44"/>
      <c r="NDH70" s="44"/>
      <c r="NDI70" s="44"/>
      <c r="NDJ70" s="44"/>
      <c r="NDK70" s="44"/>
      <c r="NDL70" s="44"/>
      <c r="NDM70" s="44"/>
      <c r="NDN70" s="44"/>
      <c r="NDO70" s="44"/>
      <c r="NDP70" s="44"/>
      <c r="NDQ70" s="44"/>
      <c r="NDR70" s="44"/>
      <c r="NDS70" s="44"/>
      <c r="NDT70" s="44"/>
      <c r="NDU70" s="44"/>
      <c r="NDV70" s="44"/>
      <c r="NDW70" s="44"/>
      <c r="NDX70" s="44"/>
      <c r="NDY70" s="44"/>
      <c r="NDZ70" s="44"/>
      <c r="NEA70" s="44"/>
      <c r="NEB70" s="44"/>
      <c r="NEC70" s="44"/>
      <c r="NED70" s="44"/>
      <c r="NEE70" s="44"/>
      <c r="NEF70" s="44"/>
      <c r="NEG70" s="44"/>
      <c r="NEH70" s="44"/>
      <c r="NEI70" s="44"/>
      <c r="NEJ70" s="44"/>
      <c r="NEK70" s="44"/>
      <c r="NEL70" s="44"/>
      <c r="NEM70" s="44"/>
      <c r="NEN70" s="44"/>
      <c r="NEO70" s="44"/>
      <c r="NEP70" s="44"/>
      <c r="NEQ70" s="44"/>
      <c r="NER70" s="44"/>
      <c r="NES70" s="44"/>
      <c r="NET70" s="44"/>
      <c r="NEU70" s="44"/>
      <c r="NEV70" s="44"/>
      <c r="NEW70" s="44"/>
      <c r="NEX70" s="44"/>
      <c r="NEY70" s="44"/>
      <c r="NEZ70" s="44"/>
      <c r="NFA70" s="44"/>
      <c r="NFB70" s="44"/>
      <c r="NFC70" s="44"/>
      <c r="NFD70" s="44"/>
      <c r="NFE70" s="44"/>
      <c r="NFF70" s="44"/>
      <c r="NFG70" s="44"/>
      <c r="NFH70" s="44"/>
      <c r="NFI70" s="44"/>
      <c r="NFJ70" s="44"/>
      <c r="NFK70" s="44"/>
      <c r="NFL70" s="44"/>
      <c r="NFM70" s="44"/>
      <c r="NFN70" s="44"/>
      <c r="NFO70" s="44"/>
      <c r="NFP70" s="44"/>
      <c r="NFQ70" s="44"/>
      <c r="NFR70" s="44"/>
      <c r="NFS70" s="44"/>
      <c r="NFT70" s="44"/>
      <c r="NFU70" s="44"/>
      <c r="NFV70" s="44"/>
      <c r="NFW70" s="44"/>
      <c r="NFX70" s="44"/>
      <c r="NFY70" s="44"/>
      <c r="NFZ70" s="44"/>
      <c r="NGA70" s="44"/>
      <c r="NGB70" s="44"/>
      <c r="NGC70" s="44"/>
      <c r="NGD70" s="44"/>
      <c r="NGE70" s="44"/>
      <c r="NGF70" s="44"/>
      <c r="NGG70" s="44"/>
      <c r="NGH70" s="44"/>
      <c r="NGI70" s="44"/>
      <c r="NGJ70" s="44"/>
      <c r="NGK70" s="44"/>
      <c r="NGL70" s="44"/>
      <c r="NGM70" s="44"/>
      <c r="NGN70" s="44"/>
      <c r="NGO70" s="44"/>
      <c r="NGP70" s="44"/>
      <c r="NGQ70" s="44"/>
      <c r="NGR70" s="44"/>
      <c r="NGS70" s="44"/>
      <c r="NGT70" s="44"/>
      <c r="NGU70" s="44"/>
      <c r="NGV70" s="44"/>
      <c r="NGW70" s="44"/>
      <c r="NGX70" s="44"/>
      <c r="NGY70" s="44"/>
      <c r="NGZ70" s="44"/>
      <c r="NHA70" s="44"/>
      <c r="NHB70" s="44"/>
      <c r="NHC70" s="44"/>
      <c r="NHD70" s="44"/>
      <c r="NHE70" s="44"/>
      <c r="NHF70" s="44"/>
      <c r="NHG70" s="44"/>
      <c r="NHH70" s="44"/>
      <c r="NHI70" s="44"/>
      <c r="NHJ70" s="44"/>
      <c r="NHK70" s="44"/>
      <c r="NHL70" s="44"/>
      <c r="NHM70" s="44"/>
      <c r="NHN70" s="44"/>
      <c r="NHO70" s="44"/>
      <c r="NHP70" s="44"/>
      <c r="NHQ70" s="44"/>
      <c r="NHR70" s="44"/>
      <c r="NHS70" s="44"/>
      <c r="NHT70" s="44"/>
      <c r="NHU70" s="44"/>
      <c r="NHV70" s="44"/>
      <c r="NHW70" s="44"/>
      <c r="NHX70" s="44"/>
      <c r="NHY70" s="44"/>
      <c r="NHZ70" s="44"/>
      <c r="NIA70" s="44"/>
      <c r="NIB70" s="44"/>
      <c r="NIC70" s="44"/>
      <c r="NID70" s="44"/>
      <c r="NIE70" s="44"/>
      <c r="NIF70" s="44"/>
      <c r="NIG70" s="44"/>
      <c r="NIH70" s="44"/>
      <c r="NII70" s="44"/>
      <c r="NIJ70" s="44"/>
      <c r="NIK70" s="44"/>
      <c r="NIL70" s="44"/>
      <c r="NIM70" s="44"/>
      <c r="NIN70" s="44"/>
      <c r="NIO70" s="44"/>
      <c r="NIP70" s="44"/>
      <c r="NIQ70" s="44"/>
      <c r="NIR70" s="44"/>
      <c r="NIS70" s="44"/>
      <c r="NIT70" s="44"/>
      <c r="NIU70" s="44"/>
      <c r="NIV70" s="44"/>
      <c r="NIW70" s="44"/>
      <c r="NIX70" s="44"/>
      <c r="NIY70" s="44"/>
      <c r="NIZ70" s="44"/>
      <c r="NJA70" s="44"/>
      <c r="NJB70" s="44"/>
      <c r="NJC70" s="44"/>
      <c r="NJD70" s="44"/>
      <c r="NJE70" s="44"/>
      <c r="NJF70" s="44"/>
      <c r="NJG70" s="44"/>
      <c r="NJH70" s="44"/>
      <c r="NJI70" s="44"/>
      <c r="NJJ70" s="44"/>
      <c r="NJK70" s="44"/>
      <c r="NJL70" s="44"/>
      <c r="NJM70" s="44"/>
      <c r="NJN70" s="44"/>
      <c r="NJO70" s="44"/>
      <c r="NJP70" s="44"/>
      <c r="NJQ70" s="44"/>
      <c r="NJR70" s="44"/>
      <c r="NJS70" s="44"/>
      <c r="NJT70" s="44"/>
      <c r="NJU70" s="44"/>
      <c r="NJV70" s="44"/>
      <c r="NJW70" s="44"/>
      <c r="NJX70" s="44"/>
      <c r="NJY70" s="44"/>
      <c r="NJZ70" s="44"/>
      <c r="NKA70" s="44"/>
      <c r="NKB70" s="44"/>
      <c r="NKC70" s="44"/>
      <c r="NKD70" s="44"/>
      <c r="NKE70" s="44"/>
      <c r="NKF70" s="44"/>
      <c r="NKG70" s="44"/>
      <c r="NKH70" s="44"/>
      <c r="NKI70" s="44"/>
      <c r="NKJ70" s="44"/>
      <c r="NKK70" s="44"/>
      <c r="NKL70" s="44"/>
      <c r="NKM70" s="44"/>
      <c r="NKN70" s="44"/>
      <c r="NKO70" s="44"/>
      <c r="NKP70" s="44"/>
      <c r="NKQ70" s="44"/>
      <c r="NKR70" s="44"/>
      <c r="NKS70" s="44"/>
      <c r="NKT70" s="44"/>
      <c r="NKU70" s="44"/>
      <c r="NKV70" s="44"/>
      <c r="NKW70" s="44"/>
      <c r="NKX70" s="44"/>
      <c r="NKY70" s="44"/>
      <c r="NKZ70" s="44"/>
      <c r="NLA70" s="44"/>
      <c r="NLB70" s="44"/>
      <c r="NLC70" s="44"/>
      <c r="NLD70" s="44"/>
      <c r="NLE70" s="44"/>
      <c r="NLF70" s="44"/>
      <c r="NLG70" s="44"/>
      <c r="NLH70" s="44"/>
      <c r="NLI70" s="44"/>
      <c r="NLJ70" s="44"/>
      <c r="NLK70" s="44"/>
      <c r="NLL70" s="44"/>
      <c r="NLM70" s="44"/>
      <c r="NLN70" s="44"/>
      <c r="NLO70" s="44"/>
      <c r="NLP70" s="44"/>
      <c r="NLQ70" s="44"/>
      <c r="NLR70" s="44"/>
      <c r="NLS70" s="44"/>
      <c r="NLT70" s="44"/>
      <c r="NLU70" s="44"/>
      <c r="NLV70" s="44"/>
      <c r="NLW70" s="44"/>
      <c r="NLX70" s="44"/>
      <c r="NLY70" s="44"/>
      <c r="NLZ70" s="44"/>
      <c r="NMA70" s="44"/>
      <c r="NMB70" s="44"/>
      <c r="NMC70" s="44"/>
      <c r="NMD70" s="44"/>
      <c r="NME70" s="44"/>
      <c r="NMF70" s="44"/>
      <c r="NMG70" s="44"/>
      <c r="NMH70" s="44"/>
      <c r="NMI70" s="44"/>
      <c r="NMJ70" s="44"/>
      <c r="NMK70" s="44"/>
      <c r="NML70" s="44"/>
      <c r="NMM70" s="44"/>
      <c r="NMN70" s="44"/>
      <c r="NMO70" s="44"/>
      <c r="NMP70" s="44"/>
      <c r="NMQ70" s="44"/>
      <c r="NMR70" s="44"/>
      <c r="NMS70" s="44"/>
      <c r="NMT70" s="44"/>
      <c r="NMU70" s="44"/>
      <c r="NMV70" s="44"/>
      <c r="NMW70" s="44"/>
      <c r="NMX70" s="44"/>
      <c r="NMY70" s="44"/>
      <c r="NMZ70" s="44"/>
      <c r="NNA70" s="44"/>
      <c r="NNB70" s="44"/>
      <c r="NNC70" s="44"/>
      <c r="NND70" s="44"/>
      <c r="NNE70" s="44"/>
      <c r="NNF70" s="44"/>
      <c r="NNG70" s="44"/>
      <c r="NNH70" s="44"/>
      <c r="NNI70" s="44"/>
      <c r="NNJ70" s="44"/>
      <c r="NNK70" s="44"/>
      <c r="NNL70" s="44"/>
      <c r="NNM70" s="44"/>
      <c r="NNN70" s="44"/>
      <c r="NNO70" s="44"/>
      <c r="NNP70" s="44"/>
      <c r="NNQ70" s="44"/>
      <c r="NNR70" s="44"/>
      <c r="NNS70" s="44"/>
      <c r="NNT70" s="44"/>
      <c r="NNU70" s="44"/>
      <c r="NNV70" s="44"/>
      <c r="NNW70" s="44"/>
      <c r="NNX70" s="44"/>
      <c r="NNY70" s="44"/>
      <c r="NNZ70" s="44"/>
      <c r="NOA70" s="44"/>
      <c r="NOB70" s="44"/>
      <c r="NOC70" s="44"/>
      <c r="NOD70" s="44"/>
      <c r="NOE70" s="44"/>
      <c r="NOF70" s="44"/>
      <c r="NOG70" s="44"/>
      <c r="NOH70" s="44"/>
      <c r="NOI70" s="44"/>
      <c r="NOJ70" s="44"/>
      <c r="NOK70" s="44"/>
      <c r="NOL70" s="44"/>
      <c r="NOM70" s="44"/>
      <c r="NON70" s="44"/>
      <c r="NOO70" s="44"/>
      <c r="NOP70" s="44"/>
      <c r="NOQ70" s="44"/>
      <c r="NOR70" s="44"/>
      <c r="NOS70" s="44"/>
      <c r="NOT70" s="44"/>
      <c r="NOU70" s="44"/>
      <c r="NOV70" s="44"/>
      <c r="NOW70" s="44"/>
      <c r="NOX70" s="44"/>
      <c r="NOY70" s="44"/>
      <c r="NOZ70" s="44"/>
      <c r="NPA70" s="44"/>
      <c r="NPB70" s="44"/>
      <c r="NPC70" s="44"/>
      <c r="NPD70" s="44"/>
      <c r="NPE70" s="44"/>
      <c r="NPF70" s="44"/>
      <c r="NPG70" s="44"/>
      <c r="NPH70" s="44"/>
      <c r="NPI70" s="44"/>
      <c r="NPJ70" s="44"/>
      <c r="NPK70" s="44"/>
      <c r="NPL70" s="44"/>
      <c r="NPM70" s="44"/>
      <c r="NPN70" s="44"/>
      <c r="NPO70" s="44"/>
      <c r="NPP70" s="44"/>
      <c r="NPQ70" s="44"/>
      <c r="NPR70" s="44"/>
      <c r="NPS70" s="44"/>
      <c r="NPT70" s="44"/>
      <c r="NPU70" s="44"/>
      <c r="NPV70" s="44"/>
      <c r="NPW70" s="44"/>
      <c r="NPX70" s="44"/>
      <c r="NPY70" s="44"/>
      <c r="NPZ70" s="44"/>
      <c r="NQA70" s="44"/>
      <c r="NQB70" s="44"/>
      <c r="NQC70" s="44"/>
      <c r="NQD70" s="44"/>
      <c r="NQE70" s="44"/>
      <c r="NQF70" s="44"/>
      <c r="NQG70" s="44"/>
      <c r="NQH70" s="44"/>
      <c r="NQI70" s="44"/>
      <c r="NQJ70" s="44"/>
      <c r="NQK70" s="44"/>
      <c r="NQL70" s="44"/>
      <c r="NQM70" s="44"/>
      <c r="NQN70" s="44"/>
      <c r="NQO70" s="44"/>
      <c r="NQP70" s="44"/>
      <c r="NQQ70" s="44"/>
      <c r="NQR70" s="44"/>
      <c r="NQS70" s="44"/>
      <c r="NQT70" s="44"/>
      <c r="NQU70" s="44"/>
      <c r="NQV70" s="44"/>
      <c r="NQW70" s="44"/>
      <c r="NQX70" s="44"/>
      <c r="NQY70" s="44"/>
      <c r="NQZ70" s="44"/>
      <c r="NRA70" s="44"/>
      <c r="NRB70" s="44"/>
      <c r="NRC70" s="44"/>
      <c r="NRD70" s="44"/>
      <c r="NRE70" s="44"/>
      <c r="NRF70" s="44"/>
      <c r="NRG70" s="44"/>
      <c r="NRH70" s="44"/>
      <c r="NRI70" s="44"/>
      <c r="NRJ70" s="44"/>
      <c r="NRK70" s="44"/>
      <c r="NRL70" s="44"/>
      <c r="NRM70" s="44"/>
      <c r="NRN70" s="44"/>
      <c r="NRO70" s="44"/>
      <c r="NRP70" s="44"/>
      <c r="NRQ70" s="44"/>
      <c r="NRR70" s="44"/>
      <c r="NRS70" s="44"/>
      <c r="NRT70" s="44"/>
      <c r="NRU70" s="44"/>
      <c r="NRV70" s="44"/>
      <c r="NRW70" s="44"/>
      <c r="NRX70" s="44"/>
      <c r="NRY70" s="44"/>
      <c r="NRZ70" s="44"/>
      <c r="NSA70" s="44"/>
      <c r="NSB70" s="44"/>
      <c r="NSC70" s="44"/>
      <c r="NSD70" s="44"/>
      <c r="NSE70" s="44"/>
      <c r="NSF70" s="44"/>
      <c r="NSG70" s="44"/>
      <c r="NSH70" s="44"/>
      <c r="NSI70" s="44"/>
      <c r="NSJ70" s="44"/>
      <c r="NSK70" s="44"/>
      <c r="NSL70" s="44"/>
      <c r="NSM70" s="44"/>
      <c r="NSN70" s="44"/>
      <c r="NSO70" s="44"/>
      <c r="NSP70" s="44"/>
      <c r="NSQ70" s="44"/>
      <c r="NSR70" s="44"/>
      <c r="NSS70" s="44"/>
      <c r="NST70" s="44"/>
      <c r="NSU70" s="44"/>
      <c r="NSV70" s="44"/>
      <c r="NSW70" s="44"/>
      <c r="NSX70" s="44"/>
      <c r="NSY70" s="44"/>
      <c r="NSZ70" s="44"/>
      <c r="NTA70" s="44"/>
      <c r="NTB70" s="44"/>
      <c r="NTC70" s="44"/>
      <c r="NTD70" s="44"/>
      <c r="NTE70" s="44"/>
      <c r="NTF70" s="44"/>
      <c r="NTG70" s="44"/>
      <c r="NTH70" s="44"/>
      <c r="NTI70" s="44"/>
      <c r="NTJ70" s="44"/>
      <c r="NTK70" s="44"/>
      <c r="NTL70" s="44"/>
      <c r="NTM70" s="44"/>
      <c r="NTN70" s="44"/>
      <c r="NTO70" s="44"/>
      <c r="NTP70" s="44"/>
      <c r="NTQ70" s="44"/>
      <c r="NTR70" s="44"/>
      <c r="NTS70" s="44"/>
      <c r="NTT70" s="44"/>
      <c r="NTU70" s="44"/>
      <c r="NTV70" s="44"/>
      <c r="NTW70" s="44"/>
      <c r="NTX70" s="44"/>
      <c r="NTY70" s="44"/>
      <c r="NTZ70" s="44"/>
      <c r="NUA70" s="44"/>
      <c r="NUB70" s="44"/>
      <c r="NUC70" s="44"/>
      <c r="NUD70" s="44"/>
      <c r="NUE70" s="44"/>
      <c r="NUF70" s="44"/>
      <c r="NUG70" s="44"/>
      <c r="NUH70" s="44"/>
      <c r="NUI70" s="44"/>
      <c r="NUJ70" s="44"/>
      <c r="NUK70" s="44"/>
      <c r="NUL70" s="44"/>
      <c r="NUM70" s="44"/>
      <c r="NUN70" s="44"/>
      <c r="NUO70" s="44"/>
      <c r="NUP70" s="44"/>
      <c r="NUQ70" s="44"/>
      <c r="NUR70" s="44"/>
      <c r="NUS70" s="44"/>
      <c r="NUT70" s="44"/>
      <c r="NUU70" s="44"/>
      <c r="NUV70" s="44"/>
      <c r="NUW70" s="44"/>
      <c r="NUX70" s="44"/>
      <c r="NUY70" s="44"/>
      <c r="NUZ70" s="44"/>
      <c r="NVA70" s="44"/>
      <c r="NVB70" s="44"/>
      <c r="NVC70" s="44"/>
      <c r="NVD70" s="44"/>
      <c r="NVE70" s="44"/>
      <c r="NVF70" s="44"/>
      <c r="NVG70" s="44"/>
      <c r="NVH70" s="44"/>
      <c r="NVI70" s="44"/>
      <c r="NVJ70" s="44"/>
      <c r="NVK70" s="44"/>
      <c r="NVL70" s="44"/>
      <c r="NVM70" s="44"/>
      <c r="NVN70" s="44"/>
      <c r="NVO70" s="44"/>
      <c r="NVP70" s="44"/>
      <c r="NVQ70" s="44"/>
      <c r="NVR70" s="44"/>
      <c r="NVS70" s="44"/>
      <c r="NVT70" s="44"/>
      <c r="NVU70" s="44"/>
      <c r="NVV70" s="44"/>
      <c r="NVW70" s="44"/>
      <c r="NVX70" s="44"/>
      <c r="NVY70" s="44"/>
      <c r="NVZ70" s="44"/>
      <c r="NWA70" s="44"/>
      <c r="NWB70" s="44"/>
      <c r="NWC70" s="44"/>
      <c r="NWD70" s="44"/>
      <c r="NWE70" s="44"/>
      <c r="NWF70" s="44"/>
      <c r="NWG70" s="44"/>
      <c r="NWH70" s="44"/>
      <c r="NWI70" s="44"/>
      <c r="NWJ70" s="44"/>
      <c r="NWK70" s="44"/>
      <c r="NWL70" s="44"/>
      <c r="NWM70" s="44"/>
      <c r="NWN70" s="44"/>
      <c r="NWO70" s="44"/>
      <c r="NWP70" s="44"/>
      <c r="NWQ70" s="44"/>
      <c r="NWR70" s="44"/>
      <c r="NWS70" s="44"/>
      <c r="NWT70" s="44"/>
      <c r="NWU70" s="44"/>
      <c r="NWV70" s="44"/>
      <c r="NWW70" s="44"/>
      <c r="NWX70" s="44"/>
      <c r="NWY70" s="44"/>
      <c r="NWZ70" s="44"/>
      <c r="NXA70" s="44"/>
      <c r="NXB70" s="44"/>
      <c r="NXC70" s="44"/>
      <c r="NXD70" s="44"/>
      <c r="NXE70" s="44"/>
      <c r="NXF70" s="44"/>
      <c r="NXG70" s="44"/>
      <c r="NXH70" s="44"/>
      <c r="NXI70" s="44"/>
      <c r="NXJ70" s="44"/>
      <c r="NXK70" s="44"/>
      <c r="NXL70" s="44"/>
      <c r="NXM70" s="44"/>
      <c r="NXN70" s="44"/>
      <c r="NXO70" s="44"/>
      <c r="NXP70" s="44"/>
      <c r="NXQ70" s="44"/>
      <c r="NXR70" s="44"/>
      <c r="NXS70" s="44"/>
      <c r="NXT70" s="44"/>
      <c r="NXU70" s="44"/>
      <c r="NXV70" s="44"/>
      <c r="NXW70" s="44"/>
      <c r="NXX70" s="44"/>
      <c r="NXY70" s="44"/>
      <c r="NXZ70" s="44"/>
      <c r="NYA70" s="44"/>
      <c r="NYB70" s="44"/>
      <c r="NYC70" s="44"/>
      <c r="NYD70" s="44"/>
      <c r="NYE70" s="44"/>
      <c r="NYF70" s="44"/>
      <c r="NYG70" s="44"/>
      <c r="NYH70" s="44"/>
      <c r="NYI70" s="44"/>
      <c r="NYJ70" s="44"/>
      <c r="NYK70" s="44"/>
      <c r="NYL70" s="44"/>
      <c r="NYM70" s="44"/>
      <c r="NYN70" s="44"/>
      <c r="NYO70" s="44"/>
      <c r="NYP70" s="44"/>
      <c r="NYQ70" s="44"/>
      <c r="NYR70" s="44"/>
      <c r="NYS70" s="44"/>
      <c r="NYT70" s="44"/>
      <c r="NYU70" s="44"/>
      <c r="NYV70" s="44"/>
      <c r="NYW70" s="44"/>
      <c r="NYX70" s="44"/>
      <c r="NYY70" s="44"/>
      <c r="NYZ70" s="44"/>
      <c r="NZA70" s="44"/>
      <c r="NZB70" s="44"/>
      <c r="NZC70" s="44"/>
      <c r="NZD70" s="44"/>
      <c r="NZE70" s="44"/>
      <c r="NZF70" s="44"/>
      <c r="NZG70" s="44"/>
      <c r="NZH70" s="44"/>
      <c r="NZI70" s="44"/>
      <c r="NZJ70" s="44"/>
      <c r="NZK70" s="44"/>
      <c r="NZL70" s="44"/>
      <c r="NZM70" s="44"/>
      <c r="NZN70" s="44"/>
      <c r="NZO70" s="44"/>
      <c r="NZP70" s="44"/>
      <c r="NZQ70" s="44"/>
      <c r="NZR70" s="44"/>
      <c r="NZS70" s="44"/>
      <c r="NZT70" s="44"/>
      <c r="NZU70" s="44"/>
      <c r="NZV70" s="44"/>
      <c r="NZW70" s="44"/>
      <c r="NZX70" s="44"/>
      <c r="NZY70" s="44"/>
      <c r="NZZ70" s="44"/>
      <c r="OAA70" s="44"/>
      <c r="OAB70" s="44"/>
      <c r="OAC70" s="44"/>
      <c r="OAD70" s="44"/>
      <c r="OAE70" s="44"/>
      <c r="OAF70" s="44"/>
      <c r="OAG70" s="44"/>
      <c r="OAH70" s="44"/>
      <c r="OAI70" s="44"/>
      <c r="OAJ70" s="44"/>
      <c r="OAK70" s="44"/>
      <c r="OAL70" s="44"/>
      <c r="OAM70" s="44"/>
      <c r="OAN70" s="44"/>
      <c r="OAO70" s="44"/>
      <c r="OAP70" s="44"/>
      <c r="OAQ70" s="44"/>
      <c r="OAR70" s="44"/>
      <c r="OAS70" s="44"/>
      <c r="OAT70" s="44"/>
      <c r="OAU70" s="44"/>
      <c r="OAV70" s="44"/>
      <c r="OAW70" s="44"/>
      <c r="OAX70" s="44"/>
      <c r="OAY70" s="44"/>
      <c r="OAZ70" s="44"/>
      <c r="OBA70" s="44"/>
      <c r="OBB70" s="44"/>
      <c r="OBC70" s="44"/>
      <c r="OBD70" s="44"/>
      <c r="OBE70" s="44"/>
      <c r="OBF70" s="44"/>
      <c r="OBG70" s="44"/>
      <c r="OBH70" s="44"/>
      <c r="OBI70" s="44"/>
      <c r="OBJ70" s="44"/>
      <c r="OBK70" s="44"/>
      <c r="OBL70" s="44"/>
      <c r="OBM70" s="44"/>
      <c r="OBN70" s="44"/>
      <c r="OBO70" s="44"/>
      <c r="OBP70" s="44"/>
      <c r="OBQ70" s="44"/>
      <c r="OBR70" s="44"/>
      <c r="OBS70" s="44"/>
      <c r="OBT70" s="44"/>
      <c r="OBU70" s="44"/>
      <c r="OBV70" s="44"/>
      <c r="OBW70" s="44"/>
      <c r="OBX70" s="44"/>
      <c r="OBY70" s="44"/>
      <c r="OBZ70" s="44"/>
      <c r="OCA70" s="44"/>
      <c r="OCB70" s="44"/>
      <c r="OCC70" s="44"/>
      <c r="OCD70" s="44"/>
      <c r="OCE70" s="44"/>
      <c r="OCF70" s="44"/>
      <c r="OCG70" s="44"/>
      <c r="OCH70" s="44"/>
      <c r="OCI70" s="44"/>
      <c r="OCJ70" s="44"/>
      <c r="OCK70" s="44"/>
      <c r="OCL70" s="44"/>
      <c r="OCM70" s="44"/>
      <c r="OCN70" s="44"/>
      <c r="OCO70" s="44"/>
      <c r="OCP70" s="44"/>
      <c r="OCQ70" s="44"/>
      <c r="OCR70" s="44"/>
      <c r="OCS70" s="44"/>
      <c r="OCT70" s="44"/>
      <c r="OCU70" s="44"/>
      <c r="OCV70" s="44"/>
      <c r="OCW70" s="44"/>
      <c r="OCX70" s="44"/>
      <c r="OCY70" s="44"/>
      <c r="OCZ70" s="44"/>
      <c r="ODA70" s="44"/>
      <c r="ODB70" s="44"/>
      <c r="ODC70" s="44"/>
      <c r="ODD70" s="44"/>
      <c r="ODE70" s="44"/>
      <c r="ODF70" s="44"/>
      <c r="ODG70" s="44"/>
      <c r="ODH70" s="44"/>
      <c r="ODI70" s="44"/>
      <c r="ODJ70" s="44"/>
      <c r="ODK70" s="44"/>
      <c r="ODL70" s="44"/>
      <c r="ODM70" s="44"/>
      <c r="ODN70" s="44"/>
      <c r="ODO70" s="44"/>
      <c r="ODP70" s="44"/>
      <c r="ODQ70" s="44"/>
      <c r="ODR70" s="44"/>
      <c r="ODS70" s="44"/>
      <c r="ODT70" s="44"/>
      <c r="ODU70" s="44"/>
      <c r="ODV70" s="44"/>
      <c r="ODW70" s="44"/>
      <c r="ODX70" s="44"/>
      <c r="ODY70" s="44"/>
      <c r="ODZ70" s="44"/>
      <c r="OEA70" s="44"/>
      <c r="OEB70" s="44"/>
      <c r="OEC70" s="44"/>
      <c r="OED70" s="44"/>
      <c r="OEE70" s="44"/>
      <c r="OEF70" s="44"/>
      <c r="OEG70" s="44"/>
      <c r="OEH70" s="44"/>
      <c r="OEI70" s="44"/>
      <c r="OEJ70" s="44"/>
      <c r="OEK70" s="44"/>
      <c r="OEL70" s="44"/>
      <c r="OEM70" s="44"/>
      <c r="OEN70" s="44"/>
      <c r="OEO70" s="44"/>
      <c r="OEP70" s="44"/>
      <c r="OEQ70" s="44"/>
      <c r="OER70" s="44"/>
      <c r="OES70" s="44"/>
      <c r="OET70" s="44"/>
      <c r="OEU70" s="44"/>
      <c r="OEV70" s="44"/>
      <c r="OEW70" s="44"/>
      <c r="OEX70" s="44"/>
      <c r="OEY70" s="44"/>
      <c r="OEZ70" s="44"/>
      <c r="OFA70" s="44"/>
      <c r="OFB70" s="44"/>
      <c r="OFC70" s="44"/>
      <c r="OFD70" s="44"/>
      <c r="OFE70" s="44"/>
      <c r="OFF70" s="44"/>
      <c r="OFG70" s="44"/>
      <c r="OFH70" s="44"/>
      <c r="OFI70" s="44"/>
      <c r="OFJ70" s="44"/>
      <c r="OFK70" s="44"/>
      <c r="OFL70" s="44"/>
      <c r="OFM70" s="44"/>
      <c r="OFN70" s="44"/>
      <c r="OFO70" s="44"/>
      <c r="OFP70" s="44"/>
      <c r="OFQ70" s="44"/>
      <c r="OFR70" s="44"/>
      <c r="OFS70" s="44"/>
      <c r="OFT70" s="44"/>
      <c r="OFU70" s="44"/>
      <c r="OFV70" s="44"/>
      <c r="OFW70" s="44"/>
      <c r="OFX70" s="44"/>
      <c r="OFY70" s="44"/>
      <c r="OFZ70" s="44"/>
      <c r="OGA70" s="44"/>
      <c r="OGB70" s="44"/>
      <c r="OGC70" s="44"/>
      <c r="OGD70" s="44"/>
      <c r="OGE70" s="44"/>
      <c r="OGF70" s="44"/>
      <c r="OGG70" s="44"/>
      <c r="OGH70" s="44"/>
      <c r="OGI70" s="44"/>
      <c r="OGJ70" s="44"/>
      <c r="OGK70" s="44"/>
      <c r="OGL70" s="44"/>
      <c r="OGM70" s="44"/>
      <c r="OGN70" s="44"/>
      <c r="OGO70" s="44"/>
      <c r="OGP70" s="44"/>
      <c r="OGQ70" s="44"/>
      <c r="OGR70" s="44"/>
      <c r="OGS70" s="44"/>
      <c r="OGT70" s="44"/>
      <c r="OGU70" s="44"/>
      <c r="OGV70" s="44"/>
      <c r="OGW70" s="44"/>
      <c r="OGX70" s="44"/>
      <c r="OGY70" s="44"/>
      <c r="OGZ70" s="44"/>
      <c r="OHA70" s="44"/>
      <c r="OHB70" s="44"/>
      <c r="OHC70" s="44"/>
      <c r="OHD70" s="44"/>
      <c r="OHE70" s="44"/>
      <c r="OHF70" s="44"/>
      <c r="OHG70" s="44"/>
      <c r="OHH70" s="44"/>
      <c r="OHI70" s="44"/>
      <c r="OHJ70" s="44"/>
      <c r="OHK70" s="44"/>
      <c r="OHL70" s="44"/>
      <c r="OHM70" s="44"/>
      <c r="OHN70" s="44"/>
      <c r="OHO70" s="44"/>
      <c r="OHP70" s="44"/>
      <c r="OHQ70" s="44"/>
      <c r="OHR70" s="44"/>
      <c r="OHS70" s="44"/>
      <c r="OHT70" s="44"/>
      <c r="OHU70" s="44"/>
      <c r="OHV70" s="44"/>
      <c r="OHW70" s="44"/>
      <c r="OHX70" s="44"/>
      <c r="OHY70" s="44"/>
      <c r="OHZ70" s="44"/>
      <c r="OIA70" s="44"/>
      <c r="OIB70" s="44"/>
      <c r="OIC70" s="44"/>
      <c r="OID70" s="44"/>
      <c r="OIE70" s="44"/>
      <c r="OIF70" s="44"/>
      <c r="OIG70" s="44"/>
      <c r="OIH70" s="44"/>
      <c r="OII70" s="44"/>
      <c r="OIJ70" s="44"/>
      <c r="OIK70" s="44"/>
      <c r="OIL70" s="44"/>
      <c r="OIM70" s="44"/>
      <c r="OIN70" s="44"/>
      <c r="OIO70" s="44"/>
      <c r="OIP70" s="44"/>
      <c r="OIQ70" s="44"/>
      <c r="OIR70" s="44"/>
      <c r="OIS70" s="44"/>
      <c r="OIT70" s="44"/>
      <c r="OIU70" s="44"/>
      <c r="OIV70" s="44"/>
      <c r="OIW70" s="44"/>
      <c r="OIX70" s="44"/>
      <c r="OIY70" s="44"/>
      <c r="OIZ70" s="44"/>
      <c r="OJA70" s="44"/>
      <c r="OJB70" s="44"/>
      <c r="OJC70" s="44"/>
      <c r="OJD70" s="44"/>
      <c r="OJE70" s="44"/>
      <c r="OJF70" s="44"/>
      <c r="OJG70" s="44"/>
      <c r="OJH70" s="44"/>
      <c r="OJI70" s="44"/>
      <c r="OJJ70" s="44"/>
      <c r="OJK70" s="44"/>
      <c r="OJL70" s="44"/>
      <c r="OJM70" s="44"/>
      <c r="OJN70" s="44"/>
      <c r="OJO70" s="44"/>
      <c r="OJP70" s="44"/>
      <c r="OJQ70" s="44"/>
      <c r="OJR70" s="44"/>
      <c r="OJS70" s="44"/>
      <c r="OJT70" s="44"/>
      <c r="OJU70" s="44"/>
      <c r="OJV70" s="44"/>
      <c r="OJW70" s="44"/>
      <c r="OJX70" s="44"/>
      <c r="OJY70" s="44"/>
      <c r="OJZ70" s="44"/>
      <c r="OKA70" s="44"/>
      <c r="OKB70" s="44"/>
      <c r="OKC70" s="44"/>
      <c r="OKD70" s="44"/>
      <c r="OKE70" s="44"/>
      <c r="OKF70" s="44"/>
      <c r="OKG70" s="44"/>
      <c r="OKH70" s="44"/>
      <c r="OKI70" s="44"/>
      <c r="OKJ70" s="44"/>
      <c r="OKK70" s="44"/>
      <c r="OKL70" s="44"/>
      <c r="OKM70" s="44"/>
      <c r="OKN70" s="44"/>
      <c r="OKO70" s="44"/>
      <c r="OKP70" s="44"/>
      <c r="OKQ70" s="44"/>
      <c r="OKR70" s="44"/>
      <c r="OKS70" s="44"/>
      <c r="OKT70" s="44"/>
      <c r="OKU70" s="44"/>
      <c r="OKV70" s="44"/>
      <c r="OKW70" s="44"/>
      <c r="OKX70" s="44"/>
      <c r="OKY70" s="44"/>
      <c r="OKZ70" s="44"/>
      <c r="OLA70" s="44"/>
      <c r="OLB70" s="44"/>
      <c r="OLC70" s="44"/>
      <c r="OLD70" s="44"/>
      <c r="OLE70" s="44"/>
      <c r="OLF70" s="44"/>
      <c r="OLG70" s="44"/>
      <c r="OLH70" s="44"/>
      <c r="OLI70" s="44"/>
      <c r="OLJ70" s="44"/>
      <c r="OLK70" s="44"/>
      <c r="OLL70" s="44"/>
      <c r="OLM70" s="44"/>
      <c r="OLN70" s="44"/>
      <c r="OLO70" s="44"/>
      <c r="OLP70" s="44"/>
      <c r="OLQ70" s="44"/>
      <c r="OLR70" s="44"/>
      <c r="OLS70" s="44"/>
      <c r="OLT70" s="44"/>
      <c r="OLU70" s="44"/>
      <c r="OLV70" s="44"/>
      <c r="OLW70" s="44"/>
      <c r="OLX70" s="44"/>
      <c r="OLY70" s="44"/>
      <c r="OLZ70" s="44"/>
      <c r="OMA70" s="44"/>
      <c r="OMB70" s="44"/>
      <c r="OMC70" s="44"/>
      <c r="OMD70" s="44"/>
      <c r="OME70" s="44"/>
      <c r="OMF70" s="44"/>
      <c r="OMG70" s="44"/>
      <c r="OMH70" s="44"/>
      <c r="OMI70" s="44"/>
      <c r="OMJ70" s="44"/>
      <c r="OMK70" s="44"/>
      <c r="OML70" s="44"/>
      <c r="OMM70" s="44"/>
      <c r="OMN70" s="44"/>
      <c r="OMO70" s="44"/>
      <c r="OMP70" s="44"/>
      <c r="OMQ70" s="44"/>
      <c r="OMR70" s="44"/>
      <c r="OMS70" s="44"/>
      <c r="OMT70" s="44"/>
      <c r="OMU70" s="44"/>
      <c r="OMV70" s="44"/>
      <c r="OMW70" s="44"/>
      <c r="OMX70" s="44"/>
      <c r="OMY70" s="44"/>
      <c r="OMZ70" s="44"/>
      <c r="ONA70" s="44"/>
      <c r="ONB70" s="44"/>
      <c r="ONC70" s="44"/>
      <c r="OND70" s="44"/>
      <c r="ONE70" s="44"/>
      <c r="ONF70" s="44"/>
      <c r="ONG70" s="44"/>
      <c r="ONH70" s="44"/>
      <c r="ONI70" s="44"/>
      <c r="ONJ70" s="44"/>
      <c r="ONK70" s="44"/>
      <c r="ONL70" s="44"/>
      <c r="ONM70" s="44"/>
      <c r="ONN70" s="44"/>
      <c r="ONO70" s="44"/>
      <c r="ONP70" s="44"/>
      <c r="ONQ70" s="44"/>
      <c r="ONR70" s="44"/>
      <c r="ONS70" s="44"/>
      <c r="ONT70" s="44"/>
      <c r="ONU70" s="44"/>
      <c r="ONV70" s="44"/>
      <c r="ONW70" s="44"/>
      <c r="ONX70" s="44"/>
      <c r="ONY70" s="44"/>
      <c r="ONZ70" s="44"/>
      <c r="OOA70" s="44"/>
      <c r="OOB70" s="44"/>
      <c r="OOC70" s="44"/>
      <c r="OOD70" s="44"/>
      <c r="OOE70" s="44"/>
      <c r="OOF70" s="44"/>
      <c r="OOG70" s="44"/>
      <c r="OOH70" s="44"/>
      <c r="OOI70" s="44"/>
      <c r="OOJ70" s="44"/>
      <c r="OOK70" s="44"/>
      <c r="OOL70" s="44"/>
      <c r="OOM70" s="44"/>
      <c r="OON70" s="44"/>
      <c r="OOO70" s="44"/>
      <c r="OOP70" s="44"/>
      <c r="OOQ70" s="44"/>
      <c r="OOR70" s="44"/>
      <c r="OOS70" s="44"/>
      <c r="OOT70" s="44"/>
      <c r="OOU70" s="44"/>
      <c r="OOV70" s="44"/>
      <c r="OOW70" s="44"/>
      <c r="OOX70" s="44"/>
      <c r="OOY70" s="44"/>
      <c r="OOZ70" s="44"/>
      <c r="OPA70" s="44"/>
      <c r="OPB70" s="44"/>
      <c r="OPC70" s="44"/>
      <c r="OPD70" s="44"/>
      <c r="OPE70" s="44"/>
      <c r="OPF70" s="44"/>
      <c r="OPG70" s="44"/>
      <c r="OPH70" s="44"/>
      <c r="OPI70" s="44"/>
      <c r="OPJ70" s="44"/>
      <c r="OPK70" s="44"/>
      <c r="OPL70" s="44"/>
      <c r="OPM70" s="44"/>
      <c r="OPN70" s="44"/>
      <c r="OPO70" s="44"/>
      <c r="OPP70" s="44"/>
      <c r="OPQ70" s="44"/>
      <c r="OPR70" s="44"/>
      <c r="OPS70" s="44"/>
      <c r="OPT70" s="44"/>
      <c r="OPU70" s="44"/>
      <c r="OPV70" s="44"/>
      <c r="OPW70" s="44"/>
      <c r="OPX70" s="44"/>
      <c r="OPY70" s="44"/>
      <c r="OPZ70" s="44"/>
      <c r="OQA70" s="44"/>
      <c r="OQB70" s="44"/>
      <c r="OQC70" s="44"/>
      <c r="OQD70" s="44"/>
      <c r="OQE70" s="44"/>
      <c r="OQF70" s="44"/>
      <c r="OQG70" s="44"/>
      <c r="OQH70" s="44"/>
      <c r="OQI70" s="44"/>
      <c r="OQJ70" s="44"/>
      <c r="OQK70" s="44"/>
      <c r="OQL70" s="44"/>
      <c r="OQM70" s="44"/>
      <c r="OQN70" s="44"/>
      <c r="OQO70" s="44"/>
      <c r="OQP70" s="44"/>
      <c r="OQQ70" s="44"/>
      <c r="OQR70" s="44"/>
      <c r="OQS70" s="44"/>
      <c r="OQT70" s="44"/>
      <c r="OQU70" s="44"/>
      <c r="OQV70" s="44"/>
      <c r="OQW70" s="44"/>
      <c r="OQX70" s="44"/>
      <c r="OQY70" s="44"/>
      <c r="OQZ70" s="44"/>
      <c r="ORA70" s="44"/>
      <c r="ORB70" s="44"/>
      <c r="ORC70" s="44"/>
      <c r="ORD70" s="44"/>
      <c r="ORE70" s="44"/>
      <c r="ORF70" s="44"/>
      <c r="ORG70" s="44"/>
      <c r="ORH70" s="44"/>
      <c r="ORI70" s="44"/>
      <c r="ORJ70" s="44"/>
      <c r="ORK70" s="44"/>
      <c r="ORL70" s="44"/>
      <c r="ORM70" s="44"/>
      <c r="ORN70" s="44"/>
      <c r="ORO70" s="44"/>
      <c r="ORP70" s="44"/>
      <c r="ORQ70" s="44"/>
      <c r="ORR70" s="44"/>
      <c r="ORS70" s="44"/>
      <c r="ORT70" s="44"/>
      <c r="ORU70" s="44"/>
      <c r="ORV70" s="44"/>
      <c r="ORW70" s="44"/>
      <c r="ORX70" s="44"/>
      <c r="ORY70" s="44"/>
      <c r="ORZ70" s="44"/>
      <c r="OSA70" s="44"/>
      <c r="OSB70" s="44"/>
      <c r="OSC70" s="44"/>
      <c r="OSD70" s="44"/>
      <c r="OSE70" s="44"/>
      <c r="OSF70" s="44"/>
      <c r="OSG70" s="44"/>
      <c r="OSH70" s="44"/>
      <c r="OSI70" s="44"/>
      <c r="OSJ70" s="44"/>
      <c r="OSK70" s="44"/>
      <c r="OSL70" s="44"/>
      <c r="OSM70" s="44"/>
      <c r="OSN70" s="44"/>
      <c r="OSO70" s="44"/>
      <c r="OSP70" s="44"/>
      <c r="OSQ70" s="44"/>
      <c r="OSR70" s="44"/>
      <c r="OSS70" s="44"/>
      <c r="OST70" s="44"/>
      <c r="OSU70" s="44"/>
      <c r="OSV70" s="44"/>
      <c r="OSW70" s="44"/>
      <c r="OSX70" s="44"/>
      <c r="OSY70" s="44"/>
      <c r="OSZ70" s="44"/>
      <c r="OTA70" s="44"/>
      <c r="OTB70" s="44"/>
      <c r="OTC70" s="44"/>
      <c r="OTD70" s="44"/>
      <c r="OTE70" s="44"/>
      <c r="OTF70" s="44"/>
      <c r="OTG70" s="44"/>
      <c r="OTH70" s="44"/>
      <c r="OTI70" s="44"/>
      <c r="OTJ70" s="44"/>
      <c r="OTK70" s="44"/>
      <c r="OTL70" s="44"/>
      <c r="OTM70" s="44"/>
      <c r="OTN70" s="44"/>
      <c r="OTO70" s="44"/>
      <c r="OTP70" s="44"/>
      <c r="OTQ70" s="44"/>
      <c r="OTR70" s="44"/>
      <c r="OTS70" s="44"/>
      <c r="OTT70" s="44"/>
      <c r="OTU70" s="44"/>
      <c r="OTV70" s="44"/>
      <c r="OTW70" s="44"/>
      <c r="OTX70" s="44"/>
      <c r="OTY70" s="44"/>
      <c r="OTZ70" s="44"/>
      <c r="OUA70" s="44"/>
      <c r="OUB70" s="44"/>
      <c r="OUC70" s="44"/>
      <c r="OUD70" s="44"/>
      <c r="OUE70" s="44"/>
      <c r="OUF70" s="44"/>
      <c r="OUG70" s="44"/>
      <c r="OUH70" s="44"/>
      <c r="OUI70" s="44"/>
      <c r="OUJ70" s="44"/>
      <c r="OUK70" s="44"/>
      <c r="OUL70" s="44"/>
      <c r="OUM70" s="44"/>
      <c r="OUN70" s="44"/>
      <c r="OUO70" s="44"/>
      <c r="OUP70" s="44"/>
      <c r="OUQ70" s="44"/>
      <c r="OUR70" s="44"/>
      <c r="OUS70" s="44"/>
      <c r="OUT70" s="44"/>
      <c r="OUU70" s="44"/>
      <c r="OUV70" s="44"/>
      <c r="OUW70" s="44"/>
      <c r="OUX70" s="44"/>
      <c r="OUY70" s="44"/>
      <c r="OUZ70" s="44"/>
      <c r="OVA70" s="44"/>
      <c r="OVB70" s="44"/>
      <c r="OVC70" s="44"/>
      <c r="OVD70" s="44"/>
      <c r="OVE70" s="44"/>
      <c r="OVF70" s="44"/>
      <c r="OVG70" s="44"/>
      <c r="OVH70" s="44"/>
      <c r="OVI70" s="44"/>
      <c r="OVJ70" s="44"/>
      <c r="OVK70" s="44"/>
      <c r="OVL70" s="44"/>
      <c r="OVM70" s="44"/>
      <c r="OVN70" s="44"/>
      <c r="OVO70" s="44"/>
      <c r="OVP70" s="44"/>
      <c r="OVQ70" s="44"/>
      <c r="OVR70" s="44"/>
      <c r="OVS70" s="44"/>
      <c r="OVT70" s="44"/>
      <c r="OVU70" s="44"/>
      <c r="OVV70" s="44"/>
      <c r="OVW70" s="44"/>
      <c r="OVX70" s="44"/>
      <c r="OVY70" s="44"/>
      <c r="OVZ70" s="44"/>
      <c r="OWA70" s="44"/>
      <c r="OWB70" s="44"/>
      <c r="OWC70" s="44"/>
      <c r="OWD70" s="44"/>
      <c r="OWE70" s="44"/>
      <c r="OWF70" s="44"/>
      <c r="OWG70" s="44"/>
      <c r="OWH70" s="44"/>
      <c r="OWI70" s="44"/>
      <c r="OWJ70" s="44"/>
      <c r="OWK70" s="44"/>
      <c r="OWL70" s="44"/>
      <c r="OWM70" s="44"/>
      <c r="OWN70" s="44"/>
      <c r="OWO70" s="44"/>
      <c r="OWP70" s="44"/>
      <c r="OWQ70" s="44"/>
      <c r="OWR70" s="44"/>
      <c r="OWS70" s="44"/>
      <c r="OWT70" s="44"/>
      <c r="OWU70" s="44"/>
      <c r="OWV70" s="44"/>
      <c r="OWW70" s="44"/>
      <c r="OWX70" s="44"/>
      <c r="OWY70" s="44"/>
      <c r="OWZ70" s="44"/>
      <c r="OXA70" s="44"/>
      <c r="OXB70" s="44"/>
      <c r="OXC70" s="44"/>
      <c r="OXD70" s="44"/>
      <c r="OXE70" s="44"/>
      <c r="OXF70" s="44"/>
      <c r="OXG70" s="44"/>
      <c r="OXH70" s="44"/>
      <c r="OXI70" s="44"/>
      <c r="OXJ70" s="44"/>
      <c r="OXK70" s="44"/>
      <c r="OXL70" s="44"/>
      <c r="OXM70" s="44"/>
      <c r="OXN70" s="44"/>
      <c r="OXO70" s="44"/>
      <c r="OXP70" s="44"/>
      <c r="OXQ70" s="44"/>
      <c r="OXR70" s="44"/>
      <c r="OXS70" s="44"/>
      <c r="OXT70" s="44"/>
      <c r="OXU70" s="44"/>
      <c r="OXV70" s="44"/>
      <c r="OXW70" s="44"/>
      <c r="OXX70" s="44"/>
      <c r="OXY70" s="44"/>
      <c r="OXZ70" s="44"/>
      <c r="OYA70" s="44"/>
      <c r="OYB70" s="44"/>
      <c r="OYC70" s="44"/>
      <c r="OYD70" s="44"/>
      <c r="OYE70" s="44"/>
      <c r="OYF70" s="44"/>
      <c r="OYG70" s="44"/>
      <c r="OYH70" s="44"/>
      <c r="OYI70" s="44"/>
      <c r="OYJ70" s="44"/>
      <c r="OYK70" s="44"/>
      <c r="OYL70" s="44"/>
      <c r="OYM70" s="44"/>
      <c r="OYN70" s="44"/>
      <c r="OYO70" s="44"/>
      <c r="OYP70" s="44"/>
      <c r="OYQ70" s="44"/>
      <c r="OYR70" s="44"/>
      <c r="OYS70" s="44"/>
      <c r="OYT70" s="44"/>
      <c r="OYU70" s="44"/>
      <c r="OYV70" s="44"/>
      <c r="OYW70" s="44"/>
      <c r="OYX70" s="44"/>
      <c r="OYY70" s="44"/>
      <c r="OYZ70" s="44"/>
      <c r="OZA70" s="44"/>
      <c r="OZB70" s="44"/>
      <c r="OZC70" s="44"/>
      <c r="OZD70" s="44"/>
      <c r="OZE70" s="44"/>
      <c r="OZF70" s="44"/>
      <c r="OZG70" s="44"/>
      <c r="OZH70" s="44"/>
      <c r="OZI70" s="44"/>
      <c r="OZJ70" s="44"/>
      <c r="OZK70" s="44"/>
      <c r="OZL70" s="44"/>
      <c r="OZM70" s="44"/>
      <c r="OZN70" s="44"/>
      <c r="OZO70" s="44"/>
      <c r="OZP70" s="44"/>
      <c r="OZQ70" s="44"/>
      <c r="OZR70" s="44"/>
      <c r="OZS70" s="44"/>
      <c r="OZT70" s="44"/>
      <c r="OZU70" s="44"/>
      <c r="OZV70" s="44"/>
      <c r="OZW70" s="44"/>
      <c r="OZX70" s="44"/>
      <c r="OZY70" s="44"/>
      <c r="OZZ70" s="44"/>
      <c r="PAA70" s="44"/>
      <c r="PAB70" s="44"/>
      <c r="PAC70" s="44"/>
      <c r="PAD70" s="44"/>
      <c r="PAE70" s="44"/>
      <c r="PAF70" s="44"/>
      <c r="PAG70" s="44"/>
      <c r="PAH70" s="44"/>
      <c r="PAI70" s="44"/>
      <c r="PAJ70" s="44"/>
      <c r="PAK70" s="44"/>
      <c r="PAL70" s="44"/>
      <c r="PAM70" s="44"/>
      <c r="PAN70" s="44"/>
      <c r="PAO70" s="44"/>
      <c r="PAP70" s="44"/>
      <c r="PAQ70" s="44"/>
      <c r="PAR70" s="44"/>
      <c r="PAS70" s="44"/>
      <c r="PAT70" s="44"/>
      <c r="PAU70" s="44"/>
      <c r="PAV70" s="44"/>
      <c r="PAW70" s="44"/>
      <c r="PAX70" s="44"/>
      <c r="PAY70" s="44"/>
      <c r="PAZ70" s="44"/>
      <c r="PBA70" s="44"/>
      <c r="PBB70" s="44"/>
      <c r="PBC70" s="44"/>
      <c r="PBD70" s="44"/>
      <c r="PBE70" s="44"/>
      <c r="PBF70" s="44"/>
      <c r="PBG70" s="44"/>
      <c r="PBH70" s="44"/>
      <c r="PBI70" s="44"/>
      <c r="PBJ70" s="44"/>
      <c r="PBK70" s="44"/>
      <c r="PBL70" s="44"/>
      <c r="PBM70" s="44"/>
      <c r="PBN70" s="44"/>
      <c r="PBO70" s="44"/>
      <c r="PBP70" s="44"/>
      <c r="PBQ70" s="44"/>
      <c r="PBR70" s="44"/>
      <c r="PBS70" s="44"/>
      <c r="PBT70" s="44"/>
      <c r="PBU70" s="44"/>
      <c r="PBV70" s="44"/>
      <c r="PBW70" s="44"/>
      <c r="PBX70" s="44"/>
      <c r="PBY70" s="44"/>
      <c r="PBZ70" s="44"/>
      <c r="PCA70" s="44"/>
      <c r="PCB70" s="44"/>
      <c r="PCC70" s="44"/>
      <c r="PCD70" s="44"/>
      <c r="PCE70" s="44"/>
      <c r="PCF70" s="44"/>
      <c r="PCG70" s="44"/>
      <c r="PCH70" s="44"/>
      <c r="PCI70" s="44"/>
      <c r="PCJ70" s="44"/>
      <c r="PCK70" s="44"/>
      <c r="PCL70" s="44"/>
      <c r="PCM70" s="44"/>
      <c r="PCN70" s="44"/>
      <c r="PCO70" s="44"/>
      <c r="PCP70" s="44"/>
      <c r="PCQ70" s="44"/>
      <c r="PCR70" s="44"/>
      <c r="PCS70" s="44"/>
      <c r="PCT70" s="44"/>
      <c r="PCU70" s="44"/>
      <c r="PCV70" s="44"/>
      <c r="PCW70" s="44"/>
      <c r="PCX70" s="44"/>
      <c r="PCY70" s="44"/>
      <c r="PCZ70" s="44"/>
      <c r="PDA70" s="44"/>
      <c r="PDB70" s="44"/>
      <c r="PDC70" s="44"/>
      <c r="PDD70" s="44"/>
      <c r="PDE70" s="44"/>
      <c r="PDF70" s="44"/>
      <c r="PDG70" s="44"/>
      <c r="PDH70" s="44"/>
      <c r="PDI70" s="44"/>
      <c r="PDJ70" s="44"/>
      <c r="PDK70" s="44"/>
      <c r="PDL70" s="44"/>
      <c r="PDM70" s="44"/>
      <c r="PDN70" s="44"/>
      <c r="PDO70" s="44"/>
      <c r="PDP70" s="44"/>
      <c r="PDQ70" s="44"/>
      <c r="PDR70" s="44"/>
      <c r="PDS70" s="44"/>
      <c r="PDT70" s="44"/>
      <c r="PDU70" s="44"/>
      <c r="PDV70" s="44"/>
      <c r="PDW70" s="44"/>
      <c r="PDX70" s="44"/>
      <c r="PDY70" s="44"/>
      <c r="PDZ70" s="44"/>
      <c r="PEA70" s="44"/>
      <c r="PEB70" s="44"/>
      <c r="PEC70" s="44"/>
      <c r="PED70" s="44"/>
      <c r="PEE70" s="44"/>
      <c r="PEF70" s="44"/>
      <c r="PEG70" s="44"/>
      <c r="PEH70" s="44"/>
      <c r="PEI70" s="44"/>
      <c r="PEJ70" s="44"/>
      <c r="PEK70" s="44"/>
      <c r="PEL70" s="44"/>
      <c r="PEM70" s="44"/>
      <c r="PEN70" s="44"/>
      <c r="PEO70" s="44"/>
      <c r="PEP70" s="44"/>
      <c r="PEQ70" s="44"/>
      <c r="PER70" s="44"/>
      <c r="PES70" s="44"/>
      <c r="PET70" s="44"/>
      <c r="PEU70" s="44"/>
      <c r="PEV70" s="44"/>
      <c r="PEW70" s="44"/>
      <c r="PEX70" s="44"/>
      <c r="PEY70" s="44"/>
      <c r="PEZ70" s="44"/>
      <c r="PFA70" s="44"/>
      <c r="PFB70" s="44"/>
      <c r="PFC70" s="44"/>
      <c r="PFD70" s="44"/>
      <c r="PFE70" s="44"/>
      <c r="PFF70" s="44"/>
      <c r="PFG70" s="44"/>
      <c r="PFH70" s="44"/>
      <c r="PFI70" s="44"/>
      <c r="PFJ70" s="44"/>
      <c r="PFK70" s="44"/>
      <c r="PFL70" s="44"/>
      <c r="PFM70" s="44"/>
      <c r="PFN70" s="44"/>
      <c r="PFO70" s="44"/>
      <c r="PFP70" s="44"/>
      <c r="PFQ70" s="44"/>
      <c r="PFR70" s="44"/>
      <c r="PFS70" s="44"/>
      <c r="PFT70" s="44"/>
      <c r="PFU70" s="44"/>
      <c r="PFV70" s="44"/>
      <c r="PFW70" s="44"/>
      <c r="PFX70" s="44"/>
      <c r="PFY70" s="44"/>
      <c r="PFZ70" s="44"/>
      <c r="PGA70" s="44"/>
      <c r="PGB70" s="44"/>
      <c r="PGC70" s="44"/>
      <c r="PGD70" s="44"/>
      <c r="PGE70" s="44"/>
      <c r="PGF70" s="44"/>
      <c r="PGG70" s="44"/>
      <c r="PGH70" s="44"/>
      <c r="PGI70" s="44"/>
      <c r="PGJ70" s="44"/>
      <c r="PGK70" s="44"/>
      <c r="PGL70" s="44"/>
      <c r="PGM70" s="44"/>
      <c r="PGN70" s="44"/>
      <c r="PGO70" s="44"/>
      <c r="PGP70" s="44"/>
      <c r="PGQ70" s="44"/>
      <c r="PGR70" s="44"/>
      <c r="PGS70" s="44"/>
      <c r="PGT70" s="44"/>
      <c r="PGU70" s="44"/>
      <c r="PGV70" s="44"/>
      <c r="PGW70" s="44"/>
      <c r="PGX70" s="44"/>
      <c r="PGY70" s="44"/>
      <c r="PGZ70" s="44"/>
      <c r="PHA70" s="44"/>
      <c r="PHB70" s="44"/>
      <c r="PHC70" s="44"/>
      <c r="PHD70" s="44"/>
      <c r="PHE70" s="44"/>
      <c r="PHF70" s="44"/>
      <c r="PHG70" s="44"/>
      <c r="PHH70" s="44"/>
      <c r="PHI70" s="44"/>
      <c r="PHJ70" s="44"/>
      <c r="PHK70" s="44"/>
      <c r="PHL70" s="44"/>
      <c r="PHM70" s="44"/>
      <c r="PHN70" s="44"/>
      <c r="PHO70" s="44"/>
      <c r="PHP70" s="44"/>
      <c r="PHQ70" s="44"/>
      <c r="PHR70" s="44"/>
      <c r="PHS70" s="44"/>
      <c r="PHT70" s="44"/>
      <c r="PHU70" s="44"/>
      <c r="PHV70" s="44"/>
      <c r="PHW70" s="44"/>
      <c r="PHX70" s="44"/>
      <c r="PHY70" s="44"/>
      <c r="PHZ70" s="44"/>
      <c r="PIA70" s="44"/>
      <c r="PIB70" s="44"/>
      <c r="PIC70" s="44"/>
      <c r="PID70" s="44"/>
      <c r="PIE70" s="44"/>
      <c r="PIF70" s="44"/>
      <c r="PIG70" s="44"/>
      <c r="PIH70" s="44"/>
      <c r="PII70" s="44"/>
      <c r="PIJ70" s="44"/>
      <c r="PIK70" s="44"/>
      <c r="PIL70" s="44"/>
      <c r="PIM70" s="44"/>
      <c r="PIN70" s="44"/>
      <c r="PIO70" s="44"/>
      <c r="PIP70" s="44"/>
      <c r="PIQ70" s="44"/>
      <c r="PIR70" s="44"/>
      <c r="PIS70" s="44"/>
      <c r="PIT70" s="44"/>
      <c r="PIU70" s="44"/>
      <c r="PIV70" s="44"/>
      <c r="PIW70" s="44"/>
      <c r="PIX70" s="44"/>
      <c r="PIY70" s="44"/>
      <c r="PIZ70" s="44"/>
      <c r="PJA70" s="44"/>
      <c r="PJB70" s="44"/>
      <c r="PJC70" s="44"/>
      <c r="PJD70" s="44"/>
      <c r="PJE70" s="44"/>
      <c r="PJF70" s="44"/>
      <c r="PJG70" s="44"/>
      <c r="PJH70" s="44"/>
      <c r="PJI70" s="44"/>
      <c r="PJJ70" s="44"/>
      <c r="PJK70" s="44"/>
      <c r="PJL70" s="44"/>
      <c r="PJM70" s="44"/>
      <c r="PJN70" s="44"/>
      <c r="PJO70" s="44"/>
      <c r="PJP70" s="44"/>
      <c r="PJQ70" s="44"/>
      <c r="PJR70" s="44"/>
      <c r="PJS70" s="44"/>
      <c r="PJT70" s="44"/>
      <c r="PJU70" s="44"/>
      <c r="PJV70" s="44"/>
      <c r="PJW70" s="44"/>
      <c r="PJX70" s="44"/>
      <c r="PJY70" s="44"/>
      <c r="PJZ70" s="44"/>
      <c r="PKA70" s="44"/>
      <c r="PKB70" s="44"/>
      <c r="PKC70" s="44"/>
      <c r="PKD70" s="44"/>
      <c r="PKE70" s="44"/>
      <c r="PKF70" s="44"/>
      <c r="PKG70" s="44"/>
      <c r="PKH70" s="44"/>
      <c r="PKI70" s="44"/>
      <c r="PKJ70" s="44"/>
      <c r="PKK70" s="44"/>
      <c r="PKL70" s="44"/>
      <c r="PKM70" s="44"/>
      <c r="PKN70" s="44"/>
      <c r="PKO70" s="44"/>
      <c r="PKP70" s="44"/>
      <c r="PKQ70" s="44"/>
      <c r="PKR70" s="44"/>
      <c r="PKS70" s="44"/>
      <c r="PKT70" s="44"/>
      <c r="PKU70" s="44"/>
      <c r="PKV70" s="44"/>
      <c r="PKW70" s="44"/>
      <c r="PKX70" s="44"/>
      <c r="PKY70" s="44"/>
      <c r="PKZ70" s="44"/>
      <c r="PLA70" s="44"/>
      <c r="PLB70" s="44"/>
      <c r="PLC70" s="44"/>
      <c r="PLD70" s="44"/>
      <c r="PLE70" s="44"/>
      <c r="PLF70" s="44"/>
      <c r="PLG70" s="44"/>
      <c r="PLH70" s="44"/>
      <c r="PLI70" s="44"/>
      <c r="PLJ70" s="44"/>
      <c r="PLK70" s="44"/>
      <c r="PLL70" s="44"/>
      <c r="PLM70" s="44"/>
      <c r="PLN70" s="44"/>
      <c r="PLO70" s="44"/>
      <c r="PLP70" s="44"/>
      <c r="PLQ70" s="44"/>
      <c r="PLR70" s="44"/>
      <c r="PLS70" s="44"/>
      <c r="PLT70" s="44"/>
      <c r="PLU70" s="44"/>
      <c r="PLV70" s="44"/>
      <c r="PLW70" s="44"/>
      <c r="PLX70" s="44"/>
      <c r="PLY70" s="44"/>
      <c r="PLZ70" s="44"/>
      <c r="PMA70" s="44"/>
      <c r="PMB70" s="44"/>
      <c r="PMC70" s="44"/>
      <c r="PMD70" s="44"/>
      <c r="PME70" s="44"/>
      <c r="PMF70" s="44"/>
      <c r="PMG70" s="44"/>
      <c r="PMH70" s="44"/>
      <c r="PMI70" s="44"/>
      <c r="PMJ70" s="44"/>
      <c r="PMK70" s="44"/>
      <c r="PML70" s="44"/>
      <c r="PMM70" s="44"/>
      <c r="PMN70" s="44"/>
      <c r="PMO70" s="44"/>
      <c r="PMP70" s="44"/>
      <c r="PMQ70" s="44"/>
      <c r="PMR70" s="44"/>
      <c r="PMS70" s="44"/>
      <c r="PMT70" s="44"/>
      <c r="PMU70" s="44"/>
      <c r="PMV70" s="44"/>
      <c r="PMW70" s="44"/>
      <c r="PMX70" s="44"/>
      <c r="PMY70" s="44"/>
      <c r="PMZ70" s="44"/>
      <c r="PNA70" s="44"/>
      <c r="PNB70" s="44"/>
      <c r="PNC70" s="44"/>
      <c r="PND70" s="44"/>
      <c r="PNE70" s="44"/>
      <c r="PNF70" s="44"/>
      <c r="PNG70" s="44"/>
      <c r="PNH70" s="44"/>
      <c r="PNI70" s="44"/>
      <c r="PNJ70" s="44"/>
      <c r="PNK70" s="44"/>
      <c r="PNL70" s="44"/>
      <c r="PNM70" s="44"/>
      <c r="PNN70" s="44"/>
      <c r="PNO70" s="44"/>
      <c r="PNP70" s="44"/>
      <c r="PNQ70" s="44"/>
      <c r="PNR70" s="44"/>
      <c r="PNS70" s="44"/>
      <c r="PNT70" s="44"/>
      <c r="PNU70" s="44"/>
      <c r="PNV70" s="44"/>
      <c r="PNW70" s="44"/>
      <c r="PNX70" s="44"/>
      <c r="PNY70" s="44"/>
      <c r="PNZ70" s="44"/>
      <c r="POA70" s="44"/>
      <c r="POB70" s="44"/>
      <c r="POC70" s="44"/>
      <c r="POD70" s="44"/>
      <c r="POE70" s="44"/>
      <c r="POF70" s="44"/>
      <c r="POG70" s="44"/>
      <c r="POH70" s="44"/>
      <c r="POI70" s="44"/>
      <c r="POJ70" s="44"/>
      <c r="POK70" s="44"/>
      <c r="POL70" s="44"/>
      <c r="POM70" s="44"/>
      <c r="PON70" s="44"/>
      <c r="POO70" s="44"/>
      <c r="POP70" s="44"/>
      <c r="POQ70" s="44"/>
      <c r="POR70" s="44"/>
      <c r="POS70" s="44"/>
      <c r="POT70" s="44"/>
      <c r="POU70" s="44"/>
      <c r="POV70" s="44"/>
      <c r="POW70" s="44"/>
      <c r="POX70" s="44"/>
      <c r="POY70" s="44"/>
      <c r="POZ70" s="44"/>
      <c r="PPA70" s="44"/>
      <c r="PPB70" s="44"/>
      <c r="PPC70" s="44"/>
      <c r="PPD70" s="44"/>
      <c r="PPE70" s="44"/>
      <c r="PPF70" s="44"/>
      <c r="PPG70" s="44"/>
      <c r="PPH70" s="44"/>
      <c r="PPI70" s="44"/>
      <c r="PPJ70" s="44"/>
      <c r="PPK70" s="44"/>
      <c r="PPL70" s="44"/>
      <c r="PPM70" s="44"/>
      <c r="PPN70" s="44"/>
      <c r="PPO70" s="44"/>
      <c r="PPP70" s="44"/>
      <c r="PPQ70" s="44"/>
      <c r="PPR70" s="44"/>
      <c r="PPS70" s="44"/>
      <c r="PPT70" s="44"/>
      <c r="PPU70" s="44"/>
      <c r="PPV70" s="44"/>
      <c r="PPW70" s="44"/>
      <c r="PPX70" s="44"/>
      <c r="PPY70" s="44"/>
      <c r="PPZ70" s="44"/>
      <c r="PQA70" s="44"/>
      <c r="PQB70" s="44"/>
      <c r="PQC70" s="44"/>
      <c r="PQD70" s="44"/>
      <c r="PQE70" s="44"/>
      <c r="PQF70" s="44"/>
      <c r="PQG70" s="44"/>
      <c r="PQH70" s="44"/>
      <c r="PQI70" s="44"/>
      <c r="PQJ70" s="44"/>
      <c r="PQK70" s="44"/>
      <c r="PQL70" s="44"/>
      <c r="PQM70" s="44"/>
      <c r="PQN70" s="44"/>
      <c r="PQO70" s="44"/>
      <c r="PQP70" s="44"/>
      <c r="PQQ70" s="44"/>
      <c r="PQR70" s="44"/>
      <c r="PQS70" s="44"/>
      <c r="PQT70" s="44"/>
      <c r="PQU70" s="44"/>
      <c r="PQV70" s="44"/>
      <c r="PQW70" s="44"/>
      <c r="PQX70" s="44"/>
      <c r="PQY70" s="44"/>
      <c r="PQZ70" s="44"/>
      <c r="PRA70" s="44"/>
      <c r="PRB70" s="44"/>
      <c r="PRC70" s="44"/>
      <c r="PRD70" s="44"/>
      <c r="PRE70" s="44"/>
      <c r="PRF70" s="44"/>
      <c r="PRG70" s="44"/>
      <c r="PRH70" s="44"/>
      <c r="PRI70" s="44"/>
      <c r="PRJ70" s="44"/>
      <c r="PRK70" s="44"/>
      <c r="PRL70" s="44"/>
      <c r="PRM70" s="44"/>
      <c r="PRN70" s="44"/>
      <c r="PRO70" s="44"/>
      <c r="PRP70" s="44"/>
      <c r="PRQ70" s="44"/>
      <c r="PRR70" s="44"/>
      <c r="PRS70" s="44"/>
      <c r="PRT70" s="44"/>
      <c r="PRU70" s="44"/>
      <c r="PRV70" s="44"/>
      <c r="PRW70" s="44"/>
      <c r="PRX70" s="44"/>
      <c r="PRY70" s="44"/>
      <c r="PRZ70" s="44"/>
      <c r="PSA70" s="44"/>
      <c r="PSB70" s="44"/>
      <c r="PSC70" s="44"/>
      <c r="PSD70" s="44"/>
      <c r="PSE70" s="44"/>
      <c r="PSF70" s="44"/>
      <c r="PSG70" s="44"/>
      <c r="PSH70" s="44"/>
      <c r="PSI70" s="44"/>
      <c r="PSJ70" s="44"/>
      <c r="PSK70" s="44"/>
      <c r="PSL70" s="44"/>
      <c r="PSM70" s="44"/>
      <c r="PSN70" s="44"/>
      <c r="PSO70" s="44"/>
      <c r="PSP70" s="44"/>
      <c r="PSQ70" s="44"/>
      <c r="PSR70" s="44"/>
      <c r="PSS70" s="44"/>
      <c r="PST70" s="44"/>
      <c r="PSU70" s="44"/>
      <c r="PSV70" s="44"/>
      <c r="PSW70" s="44"/>
      <c r="PSX70" s="44"/>
      <c r="PSY70" s="44"/>
      <c r="PSZ70" s="44"/>
      <c r="PTA70" s="44"/>
      <c r="PTB70" s="44"/>
      <c r="PTC70" s="44"/>
      <c r="PTD70" s="44"/>
      <c r="PTE70" s="44"/>
      <c r="PTF70" s="44"/>
      <c r="PTG70" s="44"/>
      <c r="PTH70" s="44"/>
      <c r="PTI70" s="44"/>
      <c r="PTJ70" s="44"/>
      <c r="PTK70" s="44"/>
      <c r="PTL70" s="44"/>
      <c r="PTM70" s="44"/>
      <c r="PTN70" s="44"/>
      <c r="PTO70" s="44"/>
      <c r="PTP70" s="44"/>
      <c r="PTQ70" s="44"/>
      <c r="PTR70" s="44"/>
      <c r="PTS70" s="44"/>
      <c r="PTT70" s="44"/>
      <c r="PTU70" s="44"/>
      <c r="PTV70" s="44"/>
      <c r="PTW70" s="44"/>
      <c r="PTX70" s="44"/>
      <c r="PTY70" s="44"/>
      <c r="PTZ70" s="44"/>
      <c r="PUA70" s="44"/>
      <c r="PUB70" s="44"/>
      <c r="PUC70" s="44"/>
      <c r="PUD70" s="44"/>
      <c r="PUE70" s="44"/>
      <c r="PUF70" s="44"/>
      <c r="PUG70" s="44"/>
      <c r="PUH70" s="44"/>
      <c r="PUI70" s="44"/>
      <c r="PUJ70" s="44"/>
      <c r="PUK70" s="44"/>
      <c r="PUL70" s="44"/>
      <c r="PUM70" s="44"/>
      <c r="PUN70" s="44"/>
      <c r="PUO70" s="44"/>
      <c r="PUP70" s="44"/>
      <c r="PUQ70" s="44"/>
      <c r="PUR70" s="44"/>
      <c r="PUS70" s="44"/>
      <c r="PUT70" s="44"/>
      <c r="PUU70" s="44"/>
      <c r="PUV70" s="44"/>
      <c r="PUW70" s="44"/>
      <c r="PUX70" s="44"/>
      <c r="PUY70" s="44"/>
      <c r="PUZ70" s="44"/>
      <c r="PVA70" s="44"/>
      <c r="PVB70" s="44"/>
      <c r="PVC70" s="44"/>
      <c r="PVD70" s="44"/>
      <c r="PVE70" s="44"/>
      <c r="PVF70" s="44"/>
      <c r="PVG70" s="44"/>
      <c r="PVH70" s="44"/>
      <c r="PVI70" s="44"/>
      <c r="PVJ70" s="44"/>
      <c r="PVK70" s="44"/>
      <c r="PVL70" s="44"/>
      <c r="PVM70" s="44"/>
      <c r="PVN70" s="44"/>
      <c r="PVO70" s="44"/>
      <c r="PVP70" s="44"/>
      <c r="PVQ70" s="44"/>
      <c r="PVR70" s="44"/>
      <c r="PVS70" s="44"/>
      <c r="PVT70" s="44"/>
      <c r="PVU70" s="44"/>
      <c r="PVV70" s="44"/>
      <c r="PVW70" s="44"/>
      <c r="PVX70" s="44"/>
      <c r="PVY70" s="44"/>
      <c r="PVZ70" s="44"/>
      <c r="PWA70" s="44"/>
      <c r="PWB70" s="44"/>
      <c r="PWC70" s="44"/>
      <c r="PWD70" s="44"/>
      <c r="PWE70" s="44"/>
      <c r="PWF70" s="44"/>
      <c r="PWG70" s="44"/>
      <c r="PWH70" s="44"/>
      <c r="PWI70" s="44"/>
      <c r="PWJ70" s="44"/>
      <c r="PWK70" s="44"/>
      <c r="PWL70" s="44"/>
      <c r="PWM70" s="44"/>
      <c r="PWN70" s="44"/>
      <c r="PWO70" s="44"/>
      <c r="PWP70" s="44"/>
      <c r="PWQ70" s="44"/>
      <c r="PWR70" s="44"/>
      <c r="PWS70" s="44"/>
      <c r="PWT70" s="44"/>
      <c r="PWU70" s="44"/>
      <c r="PWV70" s="44"/>
      <c r="PWW70" s="44"/>
      <c r="PWX70" s="44"/>
      <c r="PWY70" s="44"/>
      <c r="PWZ70" s="44"/>
      <c r="PXA70" s="44"/>
      <c r="PXB70" s="44"/>
      <c r="PXC70" s="44"/>
      <c r="PXD70" s="44"/>
      <c r="PXE70" s="44"/>
      <c r="PXF70" s="44"/>
      <c r="PXG70" s="44"/>
      <c r="PXH70" s="44"/>
      <c r="PXI70" s="44"/>
      <c r="PXJ70" s="44"/>
      <c r="PXK70" s="44"/>
      <c r="PXL70" s="44"/>
      <c r="PXM70" s="44"/>
      <c r="PXN70" s="44"/>
      <c r="PXO70" s="44"/>
      <c r="PXP70" s="44"/>
      <c r="PXQ70" s="44"/>
      <c r="PXR70" s="44"/>
      <c r="PXS70" s="44"/>
      <c r="PXT70" s="44"/>
      <c r="PXU70" s="44"/>
      <c r="PXV70" s="44"/>
      <c r="PXW70" s="44"/>
      <c r="PXX70" s="44"/>
      <c r="PXY70" s="44"/>
      <c r="PXZ70" s="44"/>
      <c r="PYA70" s="44"/>
      <c r="PYB70" s="44"/>
      <c r="PYC70" s="44"/>
      <c r="PYD70" s="44"/>
      <c r="PYE70" s="44"/>
      <c r="PYF70" s="44"/>
      <c r="PYG70" s="44"/>
      <c r="PYH70" s="44"/>
      <c r="PYI70" s="44"/>
      <c r="PYJ70" s="44"/>
      <c r="PYK70" s="44"/>
      <c r="PYL70" s="44"/>
      <c r="PYM70" s="44"/>
      <c r="PYN70" s="44"/>
      <c r="PYO70" s="44"/>
      <c r="PYP70" s="44"/>
      <c r="PYQ70" s="44"/>
      <c r="PYR70" s="44"/>
      <c r="PYS70" s="44"/>
      <c r="PYT70" s="44"/>
      <c r="PYU70" s="44"/>
      <c r="PYV70" s="44"/>
      <c r="PYW70" s="44"/>
      <c r="PYX70" s="44"/>
      <c r="PYY70" s="44"/>
      <c r="PYZ70" s="44"/>
      <c r="PZA70" s="44"/>
      <c r="PZB70" s="44"/>
      <c r="PZC70" s="44"/>
      <c r="PZD70" s="44"/>
      <c r="PZE70" s="44"/>
      <c r="PZF70" s="44"/>
      <c r="PZG70" s="44"/>
      <c r="PZH70" s="44"/>
      <c r="PZI70" s="44"/>
      <c r="PZJ70" s="44"/>
      <c r="PZK70" s="44"/>
      <c r="PZL70" s="44"/>
      <c r="PZM70" s="44"/>
      <c r="PZN70" s="44"/>
      <c r="PZO70" s="44"/>
      <c r="PZP70" s="44"/>
      <c r="PZQ70" s="44"/>
      <c r="PZR70" s="44"/>
      <c r="PZS70" s="44"/>
      <c r="PZT70" s="44"/>
      <c r="PZU70" s="44"/>
      <c r="PZV70" s="44"/>
      <c r="PZW70" s="44"/>
      <c r="PZX70" s="44"/>
      <c r="PZY70" s="44"/>
      <c r="PZZ70" s="44"/>
      <c r="QAA70" s="44"/>
      <c r="QAB70" s="44"/>
      <c r="QAC70" s="44"/>
      <c r="QAD70" s="44"/>
      <c r="QAE70" s="44"/>
      <c r="QAF70" s="44"/>
      <c r="QAG70" s="44"/>
      <c r="QAH70" s="44"/>
      <c r="QAI70" s="44"/>
      <c r="QAJ70" s="44"/>
      <c r="QAK70" s="44"/>
      <c r="QAL70" s="44"/>
      <c r="QAM70" s="44"/>
      <c r="QAN70" s="44"/>
      <c r="QAO70" s="44"/>
      <c r="QAP70" s="44"/>
      <c r="QAQ70" s="44"/>
      <c r="QAR70" s="44"/>
      <c r="QAS70" s="44"/>
      <c r="QAT70" s="44"/>
      <c r="QAU70" s="44"/>
      <c r="QAV70" s="44"/>
      <c r="QAW70" s="44"/>
      <c r="QAX70" s="44"/>
      <c r="QAY70" s="44"/>
      <c r="QAZ70" s="44"/>
      <c r="QBA70" s="44"/>
      <c r="QBB70" s="44"/>
      <c r="QBC70" s="44"/>
      <c r="QBD70" s="44"/>
      <c r="QBE70" s="44"/>
      <c r="QBF70" s="44"/>
      <c r="QBG70" s="44"/>
      <c r="QBH70" s="44"/>
      <c r="QBI70" s="44"/>
      <c r="QBJ70" s="44"/>
      <c r="QBK70" s="44"/>
      <c r="QBL70" s="44"/>
      <c r="QBM70" s="44"/>
      <c r="QBN70" s="44"/>
      <c r="QBO70" s="44"/>
      <c r="QBP70" s="44"/>
      <c r="QBQ70" s="44"/>
      <c r="QBR70" s="44"/>
      <c r="QBS70" s="44"/>
      <c r="QBT70" s="44"/>
      <c r="QBU70" s="44"/>
      <c r="QBV70" s="44"/>
      <c r="QBW70" s="44"/>
      <c r="QBX70" s="44"/>
      <c r="QBY70" s="44"/>
      <c r="QBZ70" s="44"/>
      <c r="QCA70" s="44"/>
      <c r="QCB70" s="44"/>
      <c r="QCC70" s="44"/>
      <c r="QCD70" s="44"/>
      <c r="QCE70" s="44"/>
      <c r="QCF70" s="44"/>
      <c r="QCG70" s="44"/>
      <c r="QCH70" s="44"/>
      <c r="QCI70" s="44"/>
      <c r="QCJ70" s="44"/>
      <c r="QCK70" s="44"/>
      <c r="QCL70" s="44"/>
      <c r="QCM70" s="44"/>
      <c r="QCN70" s="44"/>
      <c r="QCO70" s="44"/>
      <c r="QCP70" s="44"/>
      <c r="QCQ70" s="44"/>
      <c r="QCR70" s="44"/>
      <c r="QCS70" s="44"/>
      <c r="QCT70" s="44"/>
      <c r="QCU70" s="44"/>
      <c r="QCV70" s="44"/>
      <c r="QCW70" s="44"/>
      <c r="QCX70" s="44"/>
      <c r="QCY70" s="44"/>
      <c r="QCZ70" s="44"/>
      <c r="QDA70" s="44"/>
      <c r="QDB70" s="44"/>
      <c r="QDC70" s="44"/>
      <c r="QDD70" s="44"/>
      <c r="QDE70" s="44"/>
      <c r="QDF70" s="44"/>
      <c r="QDG70" s="44"/>
      <c r="QDH70" s="44"/>
      <c r="QDI70" s="44"/>
      <c r="QDJ70" s="44"/>
      <c r="QDK70" s="44"/>
      <c r="QDL70" s="44"/>
      <c r="QDM70" s="44"/>
      <c r="QDN70" s="44"/>
      <c r="QDO70" s="44"/>
      <c r="QDP70" s="44"/>
      <c r="QDQ70" s="44"/>
      <c r="QDR70" s="44"/>
      <c r="QDS70" s="44"/>
      <c r="QDT70" s="44"/>
      <c r="QDU70" s="44"/>
      <c r="QDV70" s="44"/>
      <c r="QDW70" s="44"/>
      <c r="QDX70" s="44"/>
      <c r="QDY70" s="44"/>
      <c r="QDZ70" s="44"/>
      <c r="QEA70" s="44"/>
      <c r="QEB70" s="44"/>
      <c r="QEC70" s="44"/>
      <c r="QED70" s="44"/>
      <c r="QEE70" s="44"/>
      <c r="QEF70" s="44"/>
      <c r="QEG70" s="44"/>
      <c r="QEH70" s="44"/>
      <c r="QEI70" s="44"/>
      <c r="QEJ70" s="44"/>
      <c r="QEK70" s="44"/>
      <c r="QEL70" s="44"/>
      <c r="QEM70" s="44"/>
      <c r="QEN70" s="44"/>
      <c r="QEO70" s="44"/>
      <c r="QEP70" s="44"/>
      <c r="QEQ70" s="44"/>
      <c r="QER70" s="44"/>
      <c r="QES70" s="44"/>
      <c r="QET70" s="44"/>
      <c r="QEU70" s="44"/>
      <c r="QEV70" s="44"/>
      <c r="QEW70" s="44"/>
      <c r="QEX70" s="44"/>
      <c r="QEY70" s="44"/>
      <c r="QEZ70" s="44"/>
      <c r="QFA70" s="44"/>
      <c r="QFB70" s="44"/>
      <c r="QFC70" s="44"/>
      <c r="QFD70" s="44"/>
      <c r="QFE70" s="44"/>
      <c r="QFF70" s="44"/>
      <c r="QFG70" s="44"/>
      <c r="QFH70" s="44"/>
      <c r="QFI70" s="44"/>
      <c r="QFJ70" s="44"/>
      <c r="QFK70" s="44"/>
      <c r="QFL70" s="44"/>
      <c r="QFM70" s="44"/>
      <c r="QFN70" s="44"/>
      <c r="QFO70" s="44"/>
      <c r="QFP70" s="44"/>
      <c r="QFQ70" s="44"/>
      <c r="QFR70" s="44"/>
      <c r="QFS70" s="44"/>
      <c r="QFT70" s="44"/>
      <c r="QFU70" s="44"/>
      <c r="QFV70" s="44"/>
      <c r="QFW70" s="44"/>
      <c r="QFX70" s="44"/>
      <c r="QFY70" s="44"/>
      <c r="QFZ70" s="44"/>
      <c r="QGA70" s="44"/>
      <c r="QGB70" s="44"/>
      <c r="QGC70" s="44"/>
      <c r="QGD70" s="44"/>
      <c r="QGE70" s="44"/>
      <c r="QGF70" s="44"/>
      <c r="QGG70" s="44"/>
      <c r="QGH70" s="44"/>
      <c r="QGI70" s="44"/>
      <c r="QGJ70" s="44"/>
      <c r="QGK70" s="44"/>
      <c r="QGL70" s="44"/>
      <c r="QGM70" s="44"/>
      <c r="QGN70" s="44"/>
      <c r="QGO70" s="44"/>
      <c r="QGP70" s="44"/>
      <c r="QGQ70" s="44"/>
      <c r="QGR70" s="44"/>
      <c r="QGS70" s="44"/>
      <c r="QGT70" s="44"/>
      <c r="QGU70" s="44"/>
      <c r="QGV70" s="44"/>
      <c r="QGW70" s="44"/>
      <c r="QGX70" s="44"/>
      <c r="QGY70" s="44"/>
      <c r="QGZ70" s="44"/>
      <c r="QHA70" s="44"/>
      <c r="QHB70" s="44"/>
      <c r="QHC70" s="44"/>
      <c r="QHD70" s="44"/>
      <c r="QHE70" s="44"/>
      <c r="QHF70" s="44"/>
      <c r="QHG70" s="44"/>
      <c r="QHH70" s="44"/>
      <c r="QHI70" s="44"/>
      <c r="QHJ70" s="44"/>
      <c r="QHK70" s="44"/>
      <c r="QHL70" s="44"/>
      <c r="QHM70" s="44"/>
      <c r="QHN70" s="44"/>
      <c r="QHO70" s="44"/>
      <c r="QHP70" s="44"/>
      <c r="QHQ70" s="44"/>
      <c r="QHR70" s="44"/>
      <c r="QHS70" s="44"/>
      <c r="QHT70" s="44"/>
      <c r="QHU70" s="44"/>
      <c r="QHV70" s="44"/>
      <c r="QHW70" s="44"/>
      <c r="QHX70" s="44"/>
      <c r="QHY70" s="44"/>
      <c r="QHZ70" s="44"/>
      <c r="QIA70" s="44"/>
      <c r="QIB70" s="44"/>
      <c r="QIC70" s="44"/>
      <c r="QID70" s="44"/>
      <c r="QIE70" s="44"/>
      <c r="QIF70" s="44"/>
      <c r="QIG70" s="44"/>
      <c r="QIH70" s="44"/>
      <c r="QII70" s="44"/>
      <c r="QIJ70" s="44"/>
      <c r="QIK70" s="44"/>
      <c r="QIL70" s="44"/>
      <c r="QIM70" s="44"/>
      <c r="QIN70" s="44"/>
      <c r="QIO70" s="44"/>
      <c r="QIP70" s="44"/>
      <c r="QIQ70" s="44"/>
      <c r="QIR70" s="44"/>
      <c r="QIS70" s="44"/>
      <c r="QIT70" s="44"/>
      <c r="QIU70" s="44"/>
      <c r="QIV70" s="44"/>
      <c r="QIW70" s="44"/>
      <c r="QIX70" s="44"/>
      <c r="QIY70" s="44"/>
      <c r="QIZ70" s="44"/>
      <c r="QJA70" s="44"/>
      <c r="QJB70" s="44"/>
      <c r="QJC70" s="44"/>
      <c r="QJD70" s="44"/>
      <c r="QJE70" s="44"/>
      <c r="QJF70" s="44"/>
      <c r="QJG70" s="44"/>
      <c r="QJH70" s="44"/>
      <c r="QJI70" s="44"/>
      <c r="QJJ70" s="44"/>
      <c r="QJK70" s="44"/>
      <c r="QJL70" s="44"/>
      <c r="QJM70" s="44"/>
      <c r="QJN70" s="44"/>
      <c r="QJO70" s="44"/>
      <c r="QJP70" s="44"/>
      <c r="QJQ70" s="44"/>
      <c r="QJR70" s="44"/>
      <c r="QJS70" s="44"/>
      <c r="QJT70" s="44"/>
      <c r="QJU70" s="44"/>
      <c r="QJV70" s="44"/>
      <c r="QJW70" s="44"/>
      <c r="QJX70" s="44"/>
      <c r="QJY70" s="44"/>
      <c r="QJZ70" s="44"/>
      <c r="QKA70" s="44"/>
      <c r="QKB70" s="44"/>
      <c r="QKC70" s="44"/>
      <c r="QKD70" s="44"/>
      <c r="QKE70" s="44"/>
      <c r="QKF70" s="44"/>
      <c r="QKG70" s="44"/>
      <c r="QKH70" s="44"/>
      <c r="QKI70" s="44"/>
      <c r="QKJ70" s="44"/>
      <c r="QKK70" s="44"/>
      <c r="QKL70" s="44"/>
      <c r="QKM70" s="44"/>
      <c r="QKN70" s="44"/>
      <c r="QKO70" s="44"/>
      <c r="QKP70" s="44"/>
      <c r="QKQ70" s="44"/>
      <c r="QKR70" s="44"/>
      <c r="QKS70" s="44"/>
      <c r="QKT70" s="44"/>
      <c r="QKU70" s="44"/>
      <c r="QKV70" s="44"/>
      <c r="QKW70" s="44"/>
      <c r="QKX70" s="44"/>
      <c r="QKY70" s="44"/>
      <c r="QKZ70" s="44"/>
      <c r="QLA70" s="44"/>
      <c r="QLB70" s="44"/>
      <c r="QLC70" s="44"/>
      <c r="QLD70" s="44"/>
      <c r="QLE70" s="44"/>
      <c r="QLF70" s="44"/>
      <c r="QLG70" s="44"/>
      <c r="QLH70" s="44"/>
      <c r="QLI70" s="44"/>
      <c r="QLJ70" s="44"/>
      <c r="QLK70" s="44"/>
      <c r="QLL70" s="44"/>
      <c r="QLM70" s="44"/>
      <c r="QLN70" s="44"/>
      <c r="QLO70" s="44"/>
      <c r="QLP70" s="44"/>
      <c r="QLQ70" s="44"/>
      <c r="QLR70" s="44"/>
      <c r="QLS70" s="44"/>
      <c r="QLT70" s="44"/>
      <c r="QLU70" s="44"/>
      <c r="QLV70" s="44"/>
      <c r="QLW70" s="44"/>
      <c r="QLX70" s="44"/>
      <c r="QLY70" s="44"/>
      <c r="QLZ70" s="44"/>
      <c r="QMA70" s="44"/>
      <c r="QMB70" s="44"/>
      <c r="QMC70" s="44"/>
      <c r="QMD70" s="44"/>
      <c r="QME70" s="44"/>
      <c r="QMF70" s="44"/>
      <c r="QMG70" s="44"/>
      <c r="QMH70" s="44"/>
      <c r="QMI70" s="44"/>
      <c r="QMJ70" s="44"/>
      <c r="QMK70" s="44"/>
      <c r="QML70" s="44"/>
      <c r="QMM70" s="44"/>
      <c r="QMN70" s="44"/>
      <c r="QMO70" s="44"/>
      <c r="QMP70" s="44"/>
      <c r="QMQ70" s="44"/>
      <c r="QMR70" s="44"/>
      <c r="QMS70" s="44"/>
      <c r="QMT70" s="44"/>
      <c r="QMU70" s="44"/>
      <c r="QMV70" s="44"/>
      <c r="QMW70" s="44"/>
      <c r="QMX70" s="44"/>
      <c r="QMY70" s="44"/>
      <c r="QMZ70" s="44"/>
      <c r="QNA70" s="44"/>
      <c r="QNB70" s="44"/>
      <c r="QNC70" s="44"/>
      <c r="QND70" s="44"/>
      <c r="QNE70" s="44"/>
      <c r="QNF70" s="44"/>
      <c r="QNG70" s="44"/>
      <c r="QNH70" s="44"/>
      <c r="QNI70" s="44"/>
      <c r="QNJ70" s="44"/>
      <c r="QNK70" s="44"/>
      <c r="QNL70" s="44"/>
      <c r="QNM70" s="44"/>
      <c r="QNN70" s="44"/>
      <c r="QNO70" s="44"/>
      <c r="QNP70" s="44"/>
      <c r="QNQ70" s="44"/>
      <c r="QNR70" s="44"/>
      <c r="QNS70" s="44"/>
      <c r="QNT70" s="44"/>
      <c r="QNU70" s="44"/>
      <c r="QNV70" s="44"/>
      <c r="QNW70" s="44"/>
      <c r="QNX70" s="44"/>
      <c r="QNY70" s="44"/>
      <c r="QNZ70" s="44"/>
      <c r="QOA70" s="44"/>
      <c r="QOB70" s="44"/>
      <c r="QOC70" s="44"/>
      <c r="QOD70" s="44"/>
      <c r="QOE70" s="44"/>
      <c r="QOF70" s="44"/>
      <c r="QOG70" s="44"/>
      <c r="QOH70" s="44"/>
      <c r="QOI70" s="44"/>
      <c r="QOJ70" s="44"/>
      <c r="QOK70" s="44"/>
      <c r="QOL70" s="44"/>
      <c r="QOM70" s="44"/>
      <c r="QON70" s="44"/>
      <c r="QOO70" s="44"/>
      <c r="QOP70" s="44"/>
      <c r="QOQ70" s="44"/>
      <c r="QOR70" s="44"/>
      <c r="QOS70" s="44"/>
      <c r="QOT70" s="44"/>
      <c r="QOU70" s="44"/>
      <c r="QOV70" s="44"/>
      <c r="QOW70" s="44"/>
      <c r="QOX70" s="44"/>
      <c r="QOY70" s="44"/>
      <c r="QOZ70" s="44"/>
      <c r="QPA70" s="44"/>
      <c r="QPB70" s="44"/>
      <c r="QPC70" s="44"/>
      <c r="QPD70" s="44"/>
      <c r="QPE70" s="44"/>
      <c r="QPF70" s="44"/>
      <c r="QPG70" s="44"/>
      <c r="QPH70" s="44"/>
      <c r="QPI70" s="44"/>
      <c r="QPJ70" s="44"/>
      <c r="QPK70" s="44"/>
      <c r="QPL70" s="44"/>
      <c r="QPM70" s="44"/>
      <c r="QPN70" s="44"/>
      <c r="QPO70" s="44"/>
      <c r="QPP70" s="44"/>
      <c r="QPQ70" s="44"/>
      <c r="QPR70" s="44"/>
      <c r="QPS70" s="44"/>
      <c r="QPT70" s="44"/>
      <c r="QPU70" s="44"/>
      <c r="QPV70" s="44"/>
      <c r="QPW70" s="44"/>
      <c r="QPX70" s="44"/>
      <c r="QPY70" s="44"/>
      <c r="QPZ70" s="44"/>
      <c r="QQA70" s="44"/>
      <c r="QQB70" s="44"/>
      <c r="QQC70" s="44"/>
      <c r="QQD70" s="44"/>
      <c r="QQE70" s="44"/>
      <c r="QQF70" s="44"/>
      <c r="QQG70" s="44"/>
      <c r="QQH70" s="44"/>
      <c r="QQI70" s="44"/>
      <c r="QQJ70" s="44"/>
      <c r="QQK70" s="44"/>
      <c r="QQL70" s="44"/>
      <c r="QQM70" s="44"/>
      <c r="QQN70" s="44"/>
      <c r="QQO70" s="44"/>
      <c r="QQP70" s="44"/>
      <c r="QQQ70" s="44"/>
      <c r="QQR70" s="44"/>
      <c r="QQS70" s="44"/>
      <c r="QQT70" s="44"/>
      <c r="QQU70" s="44"/>
      <c r="QQV70" s="44"/>
      <c r="QQW70" s="44"/>
      <c r="QQX70" s="44"/>
      <c r="QQY70" s="44"/>
      <c r="QQZ70" s="44"/>
      <c r="QRA70" s="44"/>
      <c r="QRB70" s="44"/>
      <c r="QRC70" s="44"/>
      <c r="QRD70" s="44"/>
      <c r="QRE70" s="44"/>
      <c r="QRF70" s="44"/>
      <c r="QRG70" s="44"/>
      <c r="QRH70" s="44"/>
      <c r="QRI70" s="44"/>
      <c r="QRJ70" s="44"/>
      <c r="QRK70" s="44"/>
      <c r="QRL70" s="44"/>
      <c r="QRM70" s="44"/>
      <c r="QRN70" s="44"/>
      <c r="QRO70" s="44"/>
      <c r="QRP70" s="44"/>
      <c r="QRQ70" s="44"/>
      <c r="QRR70" s="44"/>
      <c r="QRS70" s="44"/>
      <c r="QRT70" s="44"/>
      <c r="QRU70" s="44"/>
      <c r="QRV70" s="44"/>
      <c r="QRW70" s="44"/>
      <c r="QRX70" s="44"/>
      <c r="QRY70" s="44"/>
      <c r="QRZ70" s="44"/>
      <c r="QSA70" s="44"/>
      <c r="QSB70" s="44"/>
      <c r="QSC70" s="44"/>
      <c r="QSD70" s="44"/>
      <c r="QSE70" s="44"/>
      <c r="QSF70" s="44"/>
      <c r="QSG70" s="44"/>
      <c r="QSH70" s="44"/>
      <c r="QSI70" s="44"/>
      <c r="QSJ70" s="44"/>
      <c r="QSK70" s="44"/>
      <c r="QSL70" s="44"/>
      <c r="QSM70" s="44"/>
      <c r="QSN70" s="44"/>
      <c r="QSO70" s="44"/>
      <c r="QSP70" s="44"/>
      <c r="QSQ70" s="44"/>
      <c r="QSR70" s="44"/>
      <c r="QSS70" s="44"/>
      <c r="QST70" s="44"/>
      <c r="QSU70" s="44"/>
      <c r="QSV70" s="44"/>
      <c r="QSW70" s="44"/>
      <c r="QSX70" s="44"/>
      <c r="QSY70" s="44"/>
      <c r="QSZ70" s="44"/>
      <c r="QTA70" s="44"/>
      <c r="QTB70" s="44"/>
      <c r="QTC70" s="44"/>
      <c r="QTD70" s="44"/>
      <c r="QTE70" s="44"/>
      <c r="QTF70" s="44"/>
      <c r="QTG70" s="44"/>
      <c r="QTH70" s="44"/>
      <c r="QTI70" s="44"/>
      <c r="QTJ70" s="44"/>
      <c r="QTK70" s="44"/>
      <c r="QTL70" s="44"/>
      <c r="QTM70" s="44"/>
      <c r="QTN70" s="44"/>
      <c r="QTO70" s="44"/>
      <c r="QTP70" s="44"/>
      <c r="QTQ70" s="44"/>
      <c r="QTR70" s="44"/>
      <c r="QTS70" s="44"/>
      <c r="QTT70" s="44"/>
      <c r="QTU70" s="44"/>
      <c r="QTV70" s="44"/>
      <c r="QTW70" s="44"/>
      <c r="QTX70" s="44"/>
      <c r="QTY70" s="44"/>
      <c r="QTZ70" s="44"/>
      <c r="QUA70" s="44"/>
      <c r="QUB70" s="44"/>
      <c r="QUC70" s="44"/>
      <c r="QUD70" s="44"/>
      <c r="QUE70" s="44"/>
      <c r="QUF70" s="44"/>
      <c r="QUG70" s="44"/>
      <c r="QUH70" s="44"/>
      <c r="QUI70" s="44"/>
      <c r="QUJ70" s="44"/>
      <c r="QUK70" s="44"/>
      <c r="QUL70" s="44"/>
      <c r="QUM70" s="44"/>
      <c r="QUN70" s="44"/>
      <c r="QUO70" s="44"/>
      <c r="QUP70" s="44"/>
      <c r="QUQ70" s="44"/>
      <c r="QUR70" s="44"/>
      <c r="QUS70" s="44"/>
      <c r="QUT70" s="44"/>
      <c r="QUU70" s="44"/>
      <c r="QUV70" s="44"/>
      <c r="QUW70" s="44"/>
      <c r="QUX70" s="44"/>
      <c r="QUY70" s="44"/>
      <c r="QUZ70" s="44"/>
      <c r="QVA70" s="44"/>
      <c r="QVB70" s="44"/>
      <c r="QVC70" s="44"/>
      <c r="QVD70" s="44"/>
      <c r="QVE70" s="44"/>
      <c r="QVF70" s="44"/>
      <c r="QVG70" s="44"/>
      <c r="QVH70" s="44"/>
      <c r="QVI70" s="44"/>
      <c r="QVJ70" s="44"/>
      <c r="QVK70" s="44"/>
      <c r="QVL70" s="44"/>
      <c r="QVM70" s="44"/>
      <c r="QVN70" s="44"/>
      <c r="QVO70" s="44"/>
      <c r="QVP70" s="44"/>
      <c r="QVQ70" s="44"/>
      <c r="QVR70" s="44"/>
      <c r="QVS70" s="44"/>
      <c r="QVT70" s="44"/>
      <c r="QVU70" s="44"/>
      <c r="QVV70" s="44"/>
      <c r="QVW70" s="44"/>
      <c r="QVX70" s="44"/>
      <c r="QVY70" s="44"/>
      <c r="QVZ70" s="44"/>
      <c r="QWA70" s="44"/>
      <c r="QWB70" s="44"/>
      <c r="QWC70" s="44"/>
      <c r="QWD70" s="44"/>
      <c r="QWE70" s="44"/>
      <c r="QWF70" s="44"/>
      <c r="QWG70" s="44"/>
      <c r="QWH70" s="44"/>
      <c r="QWI70" s="44"/>
      <c r="QWJ70" s="44"/>
      <c r="QWK70" s="44"/>
      <c r="QWL70" s="44"/>
      <c r="QWM70" s="44"/>
      <c r="QWN70" s="44"/>
      <c r="QWO70" s="44"/>
      <c r="QWP70" s="44"/>
      <c r="QWQ70" s="44"/>
      <c r="QWR70" s="44"/>
      <c r="QWS70" s="44"/>
      <c r="QWT70" s="44"/>
      <c r="QWU70" s="44"/>
      <c r="QWV70" s="44"/>
      <c r="QWW70" s="44"/>
      <c r="QWX70" s="44"/>
      <c r="QWY70" s="44"/>
      <c r="QWZ70" s="44"/>
      <c r="QXA70" s="44"/>
      <c r="QXB70" s="44"/>
      <c r="QXC70" s="44"/>
      <c r="QXD70" s="44"/>
      <c r="QXE70" s="44"/>
      <c r="QXF70" s="44"/>
      <c r="QXG70" s="44"/>
      <c r="QXH70" s="44"/>
      <c r="QXI70" s="44"/>
      <c r="QXJ70" s="44"/>
      <c r="QXK70" s="44"/>
      <c r="QXL70" s="44"/>
      <c r="QXM70" s="44"/>
      <c r="QXN70" s="44"/>
      <c r="QXO70" s="44"/>
      <c r="QXP70" s="44"/>
      <c r="QXQ70" s="44"/>
      <c r="QXR70" s="44"/>
      <c r="QXS70" s="44"/>
      <c r="QXT70" s="44"/>
      <c r="QXU70" s="44"/>
      <c r="QXV70" s="44"/>
      <c r="QXW70" s="44"/>
      <c r="QXX70" s="44"/>
      <c r="QXY70" s="44"/>
      <c r="QXZ70" s="44"/>
      <c r="QYA70" s="44"/>
      <c r="QYB70" s="44"/>
      <c r="QYC70" s="44"/>
      <c r="QYD70" s="44"/>
      <c r="QYE70" s="44"/>
      <c r="QYF70" s="44"/>
      <c r="QYG70" s="44"/>
      <c r="QYH70" s="44"/>
      <c r="QYI70" s="44"/>
      <c r="QYJ70" s="44"/>
      <c r="QYK70" s="44"/>
      <c r="QYL70" s="44"/>
      <c r="QYM70" s="44"/>
      <c r="QYN70" s="44"/>
      <c r="QYO70" s="44"/>
      <c r="QYP70" s="44"/>
      <c r="QYQ70" s="44"/>
      <c r="QYR70" s="44"/>
      <c r="QYS70" s="44"/>
      <c r="QYT70" s="44"/>
      <c r="QYU70" s="44"/>
      <c r="QYV70" s="44"/>
      <c r="QYW70" s="44"/>
      <c r="QYX70" s="44"/>
      <c r="QYY70" s="44"/>
      <c r="QYZ70" s="44"/>
      <c r="QZA70" s="44"/>
      <c r="QZB70" s="44"/>
      <c r="QZC70" s="44"/>
      <c r="QZD70" s="44"/>
      <c r="QZE70" s="44"/>
      <c r="QZF70" s="44"/>
      <c r="QZG70" s="44"/>
      <c r="QZH70" s="44"/>
      <c r="QZI70" s="44"/>
      <c r="QZJ70" s="44"/>
      <c r="QZK70" s="44"/>
      <c r="QZL70" s="44"/>
      <c r="QZM70" s="44"/>
      <c r="QZN70" s="44"/>
      <c r="QZO70" s="44"/>
      <c r="QZP70" s="44"/>
      <c r="QZQ70" s="44"/>
      <c r="QZR70" s="44"/>
      <c r="QZS70" s="44"/>
      <c r="QZT70" s="44"/>
      <c r="QZU70" s="44"/>
      <c r="QZV70" s="44"/>
      <c r="QZW70" s="44"/>
      <c r="QZX70" s="44"/>
      <c r="QZY70" s="44"/>
      <c r="QZZ70" s="44"/>
      <c r="RAA70" s="44"/>
      <c r="RAB70" s="44"/>
      <c r="RAC70" s="44"/>
      <c r="RAD70" s="44"/>
      <c r="RAE70" s="44"/>
      <c r="RAF70" s="44"/>
      <c r="RAG70" s="44"/>
      <c r="RAH70" s="44"/>
      <c r="RAI70" s="44"/>
      <c r="RAJ70" s="44"/>
      <c r="RAK70" s="44"/>
      <c r="RAL70" s="44"/>
      <c r="RAM70" s="44"/>
      <c r="RAN70" s="44"/>
      <c r="RAO70" s="44"/>
      <c r="RAP70" s="44"/>
      <c r="RAQ70" s="44"/>
      <c r="RAR70" s="44"/>
      <c r="RAS70" s="44"/>
      <c r="RAT70" s="44"/>
      <c r="RAU70" s="44"/>
      <c r="RAV70" s="44"/>
      <c r="RAW70" s="44"/>
      <c r="RAX70" s="44"/>
      <c r="RAY70" s="44"/>
      <c r="RAZ70" s="44"/>
      <c r="RBA70" s="44"/>
      <c r="RBB70" s="44"/>
      <c r="RBC70" s="44"/>
      <c r="RBD70" s="44"/>
      <c r="RBE70" s="44"/>
      <c r="RBF70" s="44"/>
      <c r="RBG70" s="44"/>
      <c r="RBH70" s="44"/>
      <c r="RBI70" s="44"/>
      <c r="RBJ70" s="44"/>
      <c r="RBK70" s="44"/>
      <c r="RBL70" s="44"/>
      <c r="RBM70" s="44"/>
      <c r="RBN70" s="44"/>
      <c r="RBO70" s="44"/>
      <c r="RBP70" s="44"/>
      <c r="RBQ70" s="44"/>
      <c r="RBR70" s="44"/>
      <c r="RBS70" s="44"/>
      <c r="RBT70" s="44"/>
      <c r="RBU70" s="44"/>
      <c r="RBV70" s="44"/>
      <c r="RBW70" s="44"/>
      <c r="RBX70" s="44"/>
      <c r="RBY70" s="44"/>
      <c r="RBZ70" s="44"/>
      <c r="RCA70" s="44"/>
      <c r="RCB70" s="44"/>
      <c r="RCC70" s="44"/>
      <c r="RCD70" s="44"/>
      <c r="RCE70" s="44"/>
      <c r="RCF70" s="44"/>
      <c r="RCG70" s="44"/>
      <c r="RCH70" s="44"/>
      <c r="RCI70" s="44"/>
      <c r="RCJ70" s="44"/>
      <c r="RCK70" s="44"/>
      <c r="RCL70" s="44"/>
      <c r="RCM70" s="44"/>
      <c r="RCN70" s="44"/>
      <c r="RCO70" s="44"/>
      <c r="RCP70" s="44"/>
      <c r="RCQ70" s="44"/>
      <c r="RCR70" s="44"/>
      <c r="RCS70" s="44"/>
      <c r="RCT70" s="44"/>
      <c r="RCU70" s="44"/>
      <c r="RCV70" s="44"/>
      <c r="RCW70" s="44"/>
      <c r="RCX70" s="44"/>
      <c r="RCY70" s="44"/>
      <c r="RCZ70" s="44"/>
      <c r="RDA70" s="44"/>
      <c r="RDB70" s="44"/>
      <c r="RDC70" s="44"/>
      <c r="RDD70" s="44"/>
      <c r="RDE70" s="44"/>
      <c r="RDF70" s="44"/>
      <c r="RDG70" s="44"/>
      <c r="RDH70" s="44"/>
      <c r="RDI70" s="44"/>
      <c r="RDJ70" s="44"/>
      <c r="RDK70" s="44"/>
      <c r="RDL70" s="44"/>
      <c r="RDM70" s="44"/>
      <c r="RDN70" s="44"/>
      <c r="RDO70" s="44"/>
      <c r="RDP70" s="44"/>
      <c r="RDQ70" s="44"/>
      <c r="RDR70" s="44"/>
      <c r="RDS70" s="44"/>
      <c r="RDT70" s="44"/>
      <c r="RDU70" s="44"/>
      <c r="RDV70" s="44"/>
      <c r="RDW70" s="44"/>
      <c r="RDX70" s="44"/>
      <c r="RDY70" s="44"/>
      <c r="RDZ70" s="44"/>
      <c r="REA70" s="44"/>
      <c r="REB70" s="44"/>
      <c r="REC70" s="44"/>
      <c r="RED70" s="44"/>
      <c r="REE70" s="44"/>
      <c r="REF70" s="44"/>
      <c r="REG70" s="44"/>
      <c r="REH70" s="44"/>
      <c r="REI70" s="44"/>
      <c r="REJ70" s="44"/>
      <c r="REK70" s="44"/>
      <c r="REL70" s="44"/>
      <c r="REM70" s="44"/>
      <c r="REN70" s="44"/>
      <c r="REO70" s="44"/>
      <c r="REP70" s="44"/>
      <c r="REQ70" s="44"/>
      <c r="RER70" s="44"/>
      <c r="RES70" s="44"/>
      <c r="RET70" s="44"/>
      <c r="REU70" s="44"/>
      <c r="REV70" s="44"/>
      <c r="REW70" s="44"/>
      <c r="REX70" s="44"/>
      <c r="REY70" s="44"/>
      <c r="REZ70" s="44"/>
      <c r="RFA70" s="44"/>
      <c r="RFB70" s="44"/>
      <c r="RFC70" s="44"/>
      <c r="RFD70" s="44"/>
      <c r="RFE70" s="44"/>
      <c r="RFF70" s="44"/>
      <c r="RFG70" s="44"/>
      <c r="RFH70" s="44"/>
      <c r="RFI70" s="44"/>
      <c r="RFJ70" s="44"/>
      <c r="RFK70" s="44"/>
      <c r="RFL70" s="44"/>
      <c r="RFM70" s="44"/>
      <c r="RFN70" s="44"/>
      <c r="RFO70" s="44"/>
      <c r="RFP70" s="44"/>
      <c r="RFQ70" s="44"/>
      <c r="RFR70" s="44"/>
      <c r="RFS70" s="44"/>
      <c r="RFT70" s="44"/>
      <c r="RFU70" s="44"/>
      <c r="RFV70" s="44"/>
      <c r="RFW70" s="44"/>
      <c r="RFX70" s="44"/>
      <c r="RFY70" s="44"/>
      <c r="RFZ70" s="44"/>
      <c r="RGA70" s="44"/>
      <c r="RGB70" s="44"/>
      <c r="RGC70" s="44"/>
      <c r="RGD70" s="44"/>
      <c r="RGE70" s="44"/>
      <c r="RGF70" s="44"/>
      <c r="RGG70" s="44"/>
      <c r="RGH70" s="44"/>
      <c r="RGI70" s="44"/>
      <c r="RGJ70" s="44"/>
      <c r="RGK70" s="44"/>
      <c r="RGL70" s="44"/>
      <c r="RGM70" s="44"/>
      <c r="RGN70" s="44"/>
      <c r="RGO70" s="44"/>
      <c r="RGP70" s="44"/>
      <c r="RGQ70" s="44"/>
      <c r="RGR70" s="44"/>
      <c r="RGS70" s="44"/>
      <c r="RGT70" s="44"/>
      <c r="RGU70" s="44"/>
      <c r="RGV70" s="44"/>
      <c r="RGW70" s="44"/>
      <c r="RGX70" s="44"/>
      <c r="RGY70" s="44"/>
      <c r="RGZ70" s="44"/>
      <c r="RHA70" s="44"/>
      <c r="RHB70" s="44"/>
      <c r="RHC70" s="44"/>
      <c r="RHD70" s="44"/>
      <c r="RHE70" s="44"/>
      <c r="RHF70" s="44"/>
      <c r="RHG70" s="44"/>
      <c r="RHH70" s="44"/>
      <c r="RHI70" s="44"/>
      <c r="RHJ70" s="44"/>
      <c r="RHK70" s="44"/>
      <c r="RHL70" s="44"/>
      <c r="RHM70" s="44"/>
      <c r="RHN70" s="44"/>
      <c r="RHO70" s="44"/>
      <c r="RHP70" s="44"/>
      <c r="RHQ70" s="44"/>
      <c r="RHR70" s="44"/>
      <c r="RHS70" s="44"/>
      <c r="RHT70" s="44"/>
      <c r="RHU70" s="44"/>
      <c r="RHV70" s="44"/>
      <c r="RHW70" s="44"/>
      <c r="RHX70" s="44"/>
      <c r="RHY70" s="44"/>
      <c r="RHZ70" s="44"/>
      <c r="RIA70" s="44"/>
      <c r="RIB70" s="44"/>
      <c r="RIC70" s="44"/>
      <c r="RID70" s="44"/>
      <c r="RIE70" s="44"/>
      <c r="RIF70" s="44"/>
      <c r="RIG70" s="44"/>
      <c r="RIH70" s="44"/>
      <c r="RII70" s="44"/>
      <c r="RIJ70" s="44"/>
      <c r="RIK70" s="44"/>
      <c r="RIL70" s="44"/>
      <c r="RIM70" s="44"/>
      <c r="RIN70" s="44"/>
      <c r="RIO70" s="44"/>
      <c r="RIP70" s="44"/>
      <c r="RIQ70" s="44"/>
      <c r="RIR70" s="44"/>
      <c r="RIS70" s="44"/>
      <c r="RIT70" s="44"/>
      <c r="RIU70" s="44"/>
      <c r="RIV70" s="44"/>
      <c r="RIW70" s="44"/>
      <c r="RIX70" s="44"/>
      <c r="RIY70" s="44"/>
      <c r="RIZ70" s="44"/>
      <c r="RJA70" s="44"/>
      <c r="RJB70" s="44"/>
      <c r="RJC70" s="44"/>
      <c r="RJD70" s="44"/>
      <c r="RJE70" s="44"/>
      <c r="RJF70" s="44"/>
      <c r="RJG70" s="44"/>
      <c r="RJH70" s="44"/>
      <c r="RJI70" s="44"/>
      <c r="RJJ70" s="44"/>
      <c r="RJK70" s="44"/>
      <c r="RJL70" s="44"/>
      <c r="RJM70" s="44"/>
      <c r="RJN70" s="44"/>
      <c r="RJO70" s="44"/>
      <c r="RJP70" s="44"/>
      <c r="RJQ70" s="44"/>
      <c r="RJR70" s="44"/>
      <c r="RJS70" s="44"/>
      <c r="RJT70" s="44"/>
      <c r="RJU70" s="44"/>
      <c r="RJV70" s="44"/>
      <c r="RJW70" s="44"/>
      <c r="RJX70" s="44"/>
      <c r="RJY70" s="44"/>
      <c r="RJZ70" s="44"/>
      <c r="RKA70" s="44"/>
      <c r="RKB70" s="44"/>
      <c r="RKC70" s="44"/>
      <c r="RKD70" s="44"/>
      <c r="RKE70" s="44"/>
      <c r="RKF70" s="44"/>
      <c r="RKG70" s="44"/>
      <c r="RKH70" s="44"/>
      <c r="RKI70" s="44"/>
      <c r="RKJ70" s="44"/>
      <c r="RKK70" s="44"/>
      <c r="RKL70" s="44"/>
      <c r="RKM70" s="44"/>
      <c r="RKN70" s="44"/>
      <c r="RKO70" s="44"/>
      <c r="RKP70" s="44"/>
      <c r="RKQ70" s="44"/>
      <c r="RKR70" s="44"/>
      <c r="RKS70" s="44"/>
      <c r="RKT70" s="44"/>
      <c r="RKU70" s="44"/>
      <c r="RKV70" s="44"/>
      <c r="RKW70" s="44"/>
      <c r="RKX70" s="44"/>
      <c r="RKY70" s="44"/>
      <c r="RKZ70" s="44"/>
      <c r="RLA70" s="44"/>
      <c r="RLB70" s="44"/>
      <c r="RLC70" s="44"/>
      <c r="RLD70" s="44"/>
      <c r="RLE70" s="44"/>
      <c r="RLF70" s="44"/>
      <c r="RLG70" s="44"/>
      <c r="RLH70" s="44"/>
      <c r="RLI70" s="44"/>
      <c r="RLJ70" s="44"/>
      <c r="RLK70" s="44"/>
      <c r="RLL70" s="44"/>
      <c r="RLM70" s="44"/>
      <c r="RLN70" s="44"/>
      <c r="RLO70" s="44"/>
      <c r="RLP70" s="44"/>
      <c r="RLQ70" s="44"/>
      <c r="RLR70" s="44"/>
      <c r="RLS70" s="44"/>
      <c r="RLT70" s="44"/>
      <c r="RLU70" s="44"/>
      <c r="RLV70" s="44"/>
      <c r="RLW70" s="44"/>
      <c r="RLX70" s="44"/>
      <c r="RLY70" s="44"/>
      <c r="RLZ70" s="44"/>
      <c r="RMA70" s="44"/>
      <c r="RMB70" s="44"/>
      <c r="RMC70" s="44"/>
      <c r="RMD70" s="44"/>
      <c r="RME70" s="44"/>
      <c r="RMF70" s="44"/>
      <c r="RMG70" s="44"/>
      <c r="RMH70" s="44"/>
      <c r="RMI70" s="44"/>
      <c r="RMJ70" s="44"/>
      <c r="RMK70" s="44"/>
      <c r="RML70" s="44"/>
      <c r="RMM70" s="44"/>
      <c r="RMN70" s="44"/>
      <c r="RMO70" s="44"/>
      <c r="RMP70" s="44"/>
      <c r="RMQ70" s="44"/>
      <c r="RMR70" s="44"/>
      <c r="RMS70" s="44"/>
      <c r="RMT70" s="44"/>
      <c r="RMU70" s="44"/>
      <c r="RMV70" s="44"/>
      <c r="RMW70" s="44"/>
      <c r="RMX70" s="44"/>
      <c r="RMY70" s="44"/>
      <c r="RMZ70" s="44"/>
      <c r="RNA70" s="44"/>
      <c r="RNB70" s="44"/>
      <c r="RNC70" s="44"/>
      <c r="RND70" s="44"/>
      <c r="RNE70" s="44"/>
      <c r="RNF70" s="44"/>
      <c r="RNG70" s="44"/>
      <c r="RNH70" s="44"/>
      <c r="RNI70" s="44"/>
      <c r="RNJ70" s="44"/>
      <c r="RNK70" s="44"/>
      <c r="RNL70" s="44"/>
      <c r="RNM70" s="44"/>
      <c r="RNN70" s="44"/>
      <c r="RNO70" s="44"/>
      <c r="RNP70" s="44"/>
      <c r="RNQ70" s="44"/>
      <c r="RNR70" s="44"/>
      <c r="RNS70" s="44"/>
      <c r="RNT70" s="44"/>
      <c r="RNU70" s="44"/>
      <c r="RNV70" s="44"/>
      <c r="RNW70" s="44"/>
      <c r="RNX70" s="44"/>
      <c r="RNY70" s="44"/>
      <c r="RNZ70" s="44"/>
      <c r="ROA70" s="44"/>
      <c r="ROB70" s="44"/>
      <c r="ROC70" s="44"/>
      <c r="ROD70" s="44"/>
      <c r="ROE70" s="44"/>
      <c r="ROF70" s="44"/>
      <c r="ROG70" s="44"/>
      <c r="ROH70" s="44"/>
      <c r="ROI70" s="44"/>
      <c r="ROJ70" s="44"/>
      <c r="ROK70" s="44"/>
      <c r="ROL70" s="44"/>
      <c r="ROM70" s="44"/>
      <c r="RON70" s="44"/>
      <c r="ROO70" s="44"/>
      <c r="ROP70" s="44"/>
      <c r="ROQ70" s="44"/>
      <c r="ROR70" s="44"/>
      <c r="ROS70" s="44"/>
      <c r="ROT70" s="44"/>
      <c r="ROU70" s="44"/>
      <c r="ROV70" s="44"/>
      <c r="ROW70" s="44"/>
      <c r="ROX70" s="44"/>
      <c r="ROY70" s="44"/>
      <c r="ROZ70" s="44"/>
      <c r="RPA70" s="44"/>
      <c r="RPB70" s="44"/>
      <c r="RPC70" s="44"/>
      <c r="RPD70" s="44"/>
      <c r="RPE70" s="44"/>
      <c r="RPF70" s="44"/>
      <c r="RPG70" s="44"/>
      <c r="RPH70" s="44"/>
      <c r="RPI70" s="44"/>
      <c r="RPJ70" s="44"/>
      <c r="RPK70" s="44"/>
      <c r="RPL70" s="44"/>
      <c r="RPM70" s="44"/>
      <c r="RPN70" s="44"/>
      <c r="RPO70" s="44"/>
      <c r="RPP70" s="44"/>
      <c r="RPQ70" s="44"/>
      <c r="RPR70" s="44"/>
      <c r="RPS70" s="44"/>
      <c r="RPT70" s="44"/>
      <c r="RPU70" s="44"/>
      <c r="RPV70" s="44"/>
      <c r="RPW70" s="44"/>
      <c r="RPX70" s="44"/>
      <c r="RPY70" s="44"/>
      <c r="RPZ70" s="44"/>
      <c r="RQA70" s="44"/>
      <c r="RQB70" s="44"/>
      <c r="RQC70" s="44"/>
      <c r="RQD70" s="44"/>
      <c r="RQE70" s="44"/>
      <c r="RQF70" s="44"/>
      <c r="RQG70" s="44"/>
      <c r="RQH70" s="44"/>
      <c r="RQI70" s="44"/>
      <c r="RQJ70" s="44"/>
      <c r="RQK70" s="44"/>
      <c r="RQL70" s="44"/>
      <c r="RQM70" s="44"/>
      <c r="RQN70" s="44"/>
      <c r="RQO70" s="44"/>
      <c r="RQP70" s="44"/>
      <c r="RQQ70" s="44"/>
      <c r="RQR70" s="44"/>
      <c r="RQS70" s="44"/>
      <c r="RQT70" s="44"/>
      <c r="RQU70" s="44"/>
      <c r="RQV70" s="44"/>
      <c r="RQW70" s="44"/>
      <c r="RQX70" s="44"/>
      <c r="RQY70" s="44"/>
      <c r="RQZ70" s="44"/>
      <c r="RRA70" s="44"/>
      <c r="RRB70" s="44"/>
      <c r="RRC70" s="44"/>
      <c r="RRD70" s="44"/>
      <c r="RRE70" s="44"/>
      <c r="RRF70" s="44"/>
      <c r="RRG70" s="44"/>
      <c r="RRH70" s="44"/>
      <c r="RRI70" s="44"/>
      <c r="RRJ70" s="44"/>
      <c r="RRK70" s="44"/>
      <c r="RRL70" s="44"/>
      <c r="RRM70" s="44"/>
      <c r="RRN70" s="44"/>
      <c r="RRO70" s="44"/>
      <c r="RRP70" s="44"/>
      <c r="RRQ70" s="44"/>
      <c r="RRR70" s="44"/>
      <c r="RRS70" s="44"/>
      <c r="RRT70" s="44"/>
      <c r="RRU70" s="44"/>
      <c r="RRV70" s="44"/>
      <c r="RRW70" s="44"/>
      <c r="RRX70" s="44"/>
      <c r="RRY70" s="44"/>
      <c r="RRZ70" s="44"/>
      <c r="RSA70" s="44"/>
      <c r="RSB70" s="44"/>
      <c r="RSC70" s="44"/>
      <c r="RSD70" s="44"/>
      <c r="RSE70" s="44"/>
      <c r="RSF70" s="44"/>
      <c r="RSG70" s="44"/>
      <c r="RSH70" s="44"/>
      <c r="RSI70" s="44"/>
      <c r="RSJ70" s="44"/>
      <c r="RSK70" s="44"/>
      <c r="RSL70" s="44"/>
      <c r="RSM70" s="44"/>
      <c r="RSN70" s="44"/>
      <c r="RSO70" s="44"/>
      <c r="RSP70" s="44"/>
      <c r="RSQ70" s="44"/>
      <c r="RSR70" s="44"/>
      <c r="RSS70" s="44"/>
      <c r="RST70" s="44"/>
      <c r="RSU70" s="44"/>
      <c r="RSV70" s="44"/>
      <c r="RSW70" s="44"/>
      <c r="RSX70" s="44"/>
      <c r="RSY70" s="44"/>
      <c r="RSZ70" s="44"/>
      <c r="RTA70" s="44"/>
      <c r="RTB70" s="44"/>
      <c r="RTC70" s="44"/>
      <c r="RTD70" s="44"/>
      <c r="RTE70" s="44"/>
      <c r="RTF70" s="44"/>
      <c r="RTG70" s="44"/>
      <c r="RTH70" s="44"/>
      <c r="RTI70" s="44"/>
      <c r="RTJ70" s="44"/>
      <c r="RTK70" s="44"/>
      <c r="RTL70" s="44"/>
      <c r="RTM70" s="44"/>
      <c r="RTN70" s="44"/>
      <c r="RTO70" s="44"/>
      <c r="RTP70" s="44"/>
      <c r="RTQ70" s="44"/>
      <c r="RTR70" s="44"/>
      <c r="RTS70" s="44"/>
      <c r="RTT70" s="44"/>
      <c r="RTU70" s="44"/>
      <c r="RTV70" s="44"/>
      <c r="RTW70" s="44"/>
      <c r="RTX70" s="44"/>
      <c r="RTY70" s="44"/>
      <c r="RTZ70" s="44"/>
      <c r="RUA70" s="44"/>
      <c r="RUB70" s="44"/>
      <c r="RUC70" s="44"/>
      <c r="RUD70" s="44"/>
      <c r="RUE70" s="44"/>
      <c r="RUF70" s="44"/>
      <c r="RUG70" s="44"/>
      <c r="RUH70" s="44"/>
      <c r="RUI70" s="44"/>
      <c r="RUJ70" s="44"/>
      <c r="RUK70" s="44"/>
      <c r="RUL70" s="44"/>
      <c r="RUM70" s="44"/>
      <c r="RUN70" s="44"/>
      <c r="RUO70" s="44"/>
      <c r="RUP70" s="44"/>
      <c r="RUQ70" s="44"/>
      <c r="RUR70" s="44"/>
      <c r="RUS70" s="44"/>
      <c r="RUT70" s="44"/>
      <c r="RUU70" s="44"/>
      <c r="RUV70" s="44"/>
      <c r="RUW70" s="44"/>
      <c r="RUX70" s="44"/>
      <c r="RUY70" s="44"/>
      <c r="RUZ70" s="44"/>
      <c r="RVA70" s="44"/>
      <c r="RVB70" s="44"/>
      <c r="RVC70" s="44"/>
      <c r="RVD70" s="44"/>
      <c r="RVE70" s="44"/>
      <c r="RVF70" s="44"/>
      <c r="RVG70" s="44"/>
      <c r="RVH70" s="44"/>
      <c r="RVI70" s="44"/>
      <c r="RVJ70" s="44"/>
      <c r="RVK70" s="44"/>
      <c r="RVL70" s="44"/>
      <c r="RVM70" s="44"/>
      <c r="RVN70" s="44"/>
      <c r="RVO70" s="44"/>
      <c r="RVP70" s="44"/>
      <c r="RVQ70" s="44"/>
      <c r="RVR70" s="44"/>
      <c r="RVS70" s="44"/>
      <c r="RVT70" s="44"/>
      <c r="RVU70" s="44"/>
      <c r="RVV70" s="44"/>
      <c r="RVW70" s="44"/>
      <c r="RVX70" s="44"/>
      <c r="RVY70" s="44"/>
      <c r="RVZ70" s="44"/>
      <c r="RWA70" s="44"/>
      <c r="RWB70" s="44"/>
      <c r="RWC70" s="44"/>
      <c r="RWD70" s="44"/>
      <c r="RWE70" s="44"/>
      <c r="RWF70" s="44"/>
      <c r="RWG70" s="44"/>
      <c r="RWH70" s="44"/>
      <c r="RWI70" s="44"/>
      <c r="RWJ70" s="44"/>
      <c r="RWK70" s="44"/>
      <c r="RWL70" s="44"/>
      <c r="RWM70" s="44"/>
      <c r="RWN70" s="44"/>
      <c r="RWO70" s="44"/>
      <c r="RWP70" s="44"/>
      <c r="RWQ70" s="44"/>
      <c r="RWR70" s="44"/>
      <c r="RWS70" s="44"/>
      <c r="RWT70" s="44"/>
      <c r="RWU70" s="44"/>
      <c r="RWV70" s="44"/>
      <c r="RWW70" s="44"/>
      <c r="RWX70" s="44"/>
      <c r="RWY70" s="44"/>
      <c r="RWZ70" s="44"/>
      <c r="RXA70" s="44"/>
      <c r="RXB70" s="44"/>
      <c r="RXC70" s="44"/>
      <c r="RXD70" s="44"/>
      <c r="RXE70" s="44"/>
      <c r="RXF70" s="44"/>
      <c r="RXG70" s="44"/>
      <c r="RXH70" s="44"/>
      <c r="RXI70" s="44"/>
      <c r="RXJ70" s="44"/>
      <c r="RXK70" s="44"/>
      <c r="RXL70" s="44"/>
      <c r="RXM70" s="44"/>
      <c r="RXN70" s="44"/>
      <c r="RXO70" s="44"/>
      <c r="RXP70" s="44"/>
      <c r="RXQ70" s="44"/>
      <c r="RXR70" s="44"/>
      <c r="RXS70" s="44"/>
      <c r="RXT70" s="44"/>
      <c r="RXU70" s="44"/>
      <c r="RXV70" s="44"/>
      <c r="RXW70" s="44"/>
      <c r="RXX70" s="44"/>
      <c r="RXY70" s="44"/>
      <c r="RXZ70" s="44"/>
      <c r="RYA70" s="44"/>
      <c r="RYB70" s="44"/>
      <c r="RYC70" s="44"/>
      <c r="RYD70" s="44"/>
      <c r="RYE70" s="44"/>
      <c r="RYF70" s="44"/>
      <c r="RYG70" s="44"/>
      <c r="RYH70" s="44"/>
      <c r="RYI70" s="44"/>
      <c r="RYJ70" s="44"/>
      <c r="RYK70" s="44"/>
      <c r="RYL70" s="44"/>
      <c r="RYM70" s="44"/>
      <c r="RYN70" s="44"/>
      <c r="RYO70" s="44"/>
      <c r="RYP70" s="44"/>
      <c r="RYQ70" s="44"/>
      <c r="RYR70" s="44"/>
      <c r="RYS70" s="44"/>
      <c r="RYT70" s="44"/>
      <c r="RYU70" s="44"/>
      <c r="RYV70" s="44"/>
      <c r="RYW70" s="44"/>
      <c r="RYX70" s="44"/>
      <c r="RYY70" s="44"/>
      <c r="RYZ70" s="44"/>
      <c r="RZA70" s="44"/>
      <c r="RZB70" s="44"/>
      <c r="RZC70" s="44"/>
      <c r="RZD70" s="44"/>
      <c r="RZE70" s="44"/>
      <c r="RZF70" s="44"/>
      <c r="RZG70" s="44"/>
      <c r="RZH70" s="44"/>
      <c r="RZI70" s="44"/>
      <c r="RZJ70" s="44"/>
      <c r="RZK70" s="44"/>
      <c r="RZL70" s="44"/>
      <c r="RZM70" s="44"/>
      <c r="RZN70" s="44"/>
      <c r="RZO70" s="44"/>
      <c r="RZP70" s="44"/>
      <c r="RZQ70" s="44"/>
      <c r="RZR70" s="44"/>
      <c r="RZS70" s="44"/>
      <c r="RZT70" s="44"/>
      <c r="RZU70" s="44"/>
      <c r="RZV70" s="44"/>
      <c r="RZW70" s="44"/>
      <c r="RZX70" s="44"/>
      <c r="RZY70" s="44"/>
      <c r="RZZ70" s="44"/>
      <c r="SAA70" s="44"/>
      <c r="SAB70" s="44"/>
      <c r="SAC70" s="44"/>
      <c r="SAD70" s="44"/>
      <c r="SAE70" s="44"/>
      <c r="SAF70" s="44"/>
      <c r="SAG70" s="44"/>
      <c r="SAH70" s="44"/>
      <c r="SAI70" s="44"/>
      <c r="SAJ70" s="44"/>
      <c r="SAK70" s="44"/>
      <c r="SAL70" s="44"/>
      <c r="SAM70" s="44"/>
      <c r="SAN70" s="44"/>
      <c r="SAO70" s="44"/>
      <c r="SAP70" s="44"/>
      <c r="SAQ70" s="44"/>
      <c r="SAR70" s="44"/>
      <c r="SAS70" s="44"/>
      <c r="SAT70" s="44"/>
      <c r="SAU70" s="44"/>
      <c r="SAV70" s="44"/>
      <c r="SAW70" s="44"/>
      <c r="SAX70" s="44"/>
      <c r="SAY70" s="44"/>
      <c r="SAZ70" s="44"/>
      <c r="SBA70" s="44"/>
      <c r="SBB70" s="44"/>
      <c r="SBC70" s="44"/>
      <c r="SBD70" s="44"/>
      <c r="SBE70" s="44"/>
      <c r="SBF70" s="44"/>
      <c r="SBG70" s="44"/>
      <c r="SBH70" s="44"/>
      <c r="SBI70" s="44"/>
      <c r="SBJ70" s="44"/>
      <c r="SBK70" s="44"/>
      <c r="SBL70" s="44"/>
      <c r="SBM70" s="44"/>
      <c r="SBN70" s="44"/>
      <c r="SBO70" s="44"/>
      <c r="SBP70" s="44"/>
      <c r="SBQ70" s="44"/>
      <c r="SBR70" s="44"/>
      <c r="SBS70" s="44"/>
      <c r="SBT70" s="44"/>
      <c r="SBU70" s="44"/>
      <c r="SBV70" s="44"/>
      <c r="SBW70" s="44"/>
      <c r="SBX70" s="44"/>
      <c r="SBY70" s="44"/>
      <c r="SBZ70" s="44"/>
      <c r="SCA70" s="44"/>
      <c r="SCB70" s="44"/>
      <c r="SCC70" s="44"/>
      <c r="SCD70" s="44"/>
      <c r="SCE70" s="44"/>
      <c r="SCF70" s="44"/>
      <c r="SCG70" s="44"/>
      <c r="SCH70" s="44"/>
      <c r="SCI70" s="44"/>
      <c r="SCJ70" s="44"/>
      <c r="SCK70" s="44"/>
      <c r="SCL70" s="44"/>
      <c r="SCM70" s="44"/>
      <c r="SCN70" s="44"/>
      <c r="SCO70" s="44"/>
      <c r="SCP70" s="44"/>
      <c r="SCQ70" s="44"/>
      <c r="SCR70" s="44"/>
      <c r="SCS70" s="44"/>
      <c r="SCT70" s="44"/>
      <c r="SCU70" s="44"/>
      <c r="SCV70" s="44"/>
      <c r="SCW70" s="44"/>
      <c r="SCX70" s="44"/>
      <c r="SCY70" s="44"/>
      <c r="SCZ70" s="44"/>
      <c r="SDA70" s="44"/>
      <c r="SDB70" s="44"/>
      <c r="SDC70" s="44"/>
      <c r="SDD70" s="44"/>
      <c r="SDE70" s="44"/>
      <c r="SDF70" s="44"/>
      <c r="SDG70" s="44"/>
      <c r="SDH70" s="44"/>
      <c r="SDI70" s="44"/>
      <c r="SDJ70" s="44"/>
      <c r="SDK70" s="44"/>
      <c r="SDL70" s="44"/>
      <c r="SDM70" s="44"/>
      <c r="SDN70" s="44"/>
      <c r="SDO70" s="44"/>
      <c r="SDP70" s="44"/>
      <c r="SDQ70" s="44"/>
      <c r="SDR70" s="44"/>
      <c r="SDS70" s="44"/>
      <c r="SDT70" s="44"/>
      <c r="SDU70" s="44"/>
      <c r="SDV70" s="44"/>
      <c r="SDW70" s="44"/>
      <c r="SDX70" s="44"/>
      <c r="SDY70" s="44"/>
      <c r="SDZ70" s="44"/>
      <c r="SEA70" s="44"/>
      <c r="SEB70" s="44"/>
      <c r="SEC70" s="44"/>
      <c r="SED70" s="44"/>
      <c r="SEE70" s="44"/>
      <c r="SEF70" s="44"/>
      <c r="SEG70" s="44"/>
      <c r="SEH70" s="44"/>
      <c r="SEI70" s="44"/>
      <c r="SEJ70" s="44"/>
      <c r="SEK70" s="44"/>
      <c r="SEL70" s="44"/>
      <c r="SEM70" s="44"/>
      <c r="SEN70" s="44"/>
      <c r="SEO70" s="44"/>
      <c r="SEP70" s="44"/>
      <c r="SEQ70" s="44"/>
      <c r="SER70" s="44"/>
      <c r="SES70" s="44"/>
      <c r="SET70" s="44"/>
      <c r="SEU70" s="44"/>
      <c r="SEV70" s="44"/>
      <c r="SEW70" s="44"/>
      <c r="SEX70" s="44"/>
      <c r="SEY70" s="44"/>
      <c r="SEZ70" s="44"/>
      <c r="SFA70" s="44"/>
      <c r="SFB70" s="44"/>
      <c r="SFC70" s="44"/>
      <c r="SFD70" s="44"/>
      <c r="SFE70" s="44"/>
      <c r="SFF70" s="44"/>
      <c r="SFG70" s="44"/>
      <c r="SFH70" s="44"/>
      <c r="SFI70" s="44"/>
      <c r="SFJ70" s="44"/>
      <c r="SFK70" s="44"/>
      <c r="SFL70" s="44"/>
      <c r="SFM70" s="44"/>
      <c r="SFN70" s="44"/>
      <c r="SFO70" s="44"/>
      <c r="SFP70" s="44"/>
      <c r="SFQ70" s="44"/>
      <c r="SFR70" s="44"/>
      <c r="SFS70" s="44"/>
      <c r="SFT70" s="44"/>
      <c r="SFU70" s="44"/>
      <c r="SFV70" s="44"/>
      <c r="SFW70" s="44"/>
      <c r="SFX70" s="44"/>
      <c r="SFY70" s="44"/>
      <c r="SFZ70" s="44"/>
      <c r="SGA70" s="44"/>
      <c r="SGB70" s="44"/>
      <c r="SGC70" s="44"/>
      <c r="SGD70" s="44"/>
      <c r="SGE70" s="44"/>
      <c r="SGF70" s="44"/>
      <c r="SGG70" s="44"/>
      <c r="SGH70" s="44"/>
      <c r="SGI70" s="44"/>
      <c r="SGJ70" s="44"/>
      <c r="SGK70" s="44"/>
      <c r="SGL70" s="44"/>
      <c r="SGM70" s="44"/>
      <c r="SGN70" s="44"/>
      <c r="SGO70" s="44"/>
      <c r="SGP70" s="44"/>
      <c r="SGQ70" s="44"/>
      <c r="SGR70" s="44"/>
      <c r="SGS70" s="44"/>
      <c r="SGT70" s="44"/>
      <c r="SGU70" s="44"/>
      <c r="SGV70" s="44"/>
      <c r="SGW70" s="44"/>
      <c r="SGX70" s="44"/>
      <c r="SGY70" s="44"/>
      <c r="SGZ70" s="44"/>
      <c r="SHA70" s="44"/>
      <c r="SHB70" s="44"/>
      <c r="SHC70" s="44"/>
      <c r="SHD70" s="44"/>
      <c r="SHE70" s="44"/>
      <c r="SHF70" s="44"/>
      <c r="SHG70" s="44"/>
      <c r="SHH70" s="44"/>
      <c r="SHI70" s="44"/>
      <c r="SHJ70" s="44"/>
      <c r="SHK70" s="44"/>
      <c r="SHL70" s="44"/>
      <c r="SHM70" s="44"/>
      <c r="SHN70" s="44"/>
      <c r="SHO70" s="44"/>
      <c r="SHP70" s="44"/>
      <c r="SHQ70" s="44"/>
      <c r="SHR70" s="44"/>
      <c r="SHS70" s="44"/>
      <c r="SHT70" s="44"/>
      <c r="SHU70" s="44"/>
      <c r="SHV70" s="44"/>
      <c r="SHW70" s="44"/>
      <c r="SHX70" s="44"/>
      <c r="SHY70" s="44"/>
      <c r="SHZ70" s="44"/>
      <c r="SIA70" s="44"/>
      <c r="SIB70" s="44"/>
      <c r="SIC70" s="44"/>
      <c r="SID70" s="44"/>
      <c r="SIE70" s="44"/>
      <c r="SIF70" s="44"/>
      <c r="SIG70" s="44"/>
      <c r="SIH70" s="44"/>
      <c r="SII70" s="44"/>
      <c r="SIJ70" s="44"/>
      <c r="SIK70" s="44"/>
      <c r="SIL70" s="44"/>
      <c r="SIM70" s="44"/>
      <c r="SIN70" s="44"/>
      <c r="SIO70" s="44"/>
      <c r="SIP70" s="44"/>
      <c r="SIQ70" s="44"/>
      <c r="SIR70" s="44"/>
      <c r="SIS70" s="44"/>
      <c r="SIT70" s="44"/>
      <c r="SIU70" s="44"/>
      <c r="SIV70" s="44"/>
      <c r="SIW70" s="44"/>
      <c r="SIX70" s="44"/>
      <c r="SIY70" s="44"/>
      <c r="SIZ70" s="44"/>
      <c r="SJA70" s="44"/>
      <c r="SJB70" s="44"/>
      <c r="SJC70" s="44"/>
      <c r="SJD70" s="44"/>
      <c r="SJE70" s="44"/>
      <c r="SJF70" s="44"/>
      <c r="SJG70" s="44"/>
      <c r="SJH70" s="44"/>
      <c r="SJI70" s="44"/>
      <c r="SJJ70" s="44"/>
      <c r="SJK70" s="44"/>
      <c r="SJL70" s="44"/>
      <c r="SJM70" s="44"/>
      <c r="SJN70" s="44"/>
      <c r="SJO70" s="44"/>
      <c r="SJP70" s="44"/>
      <c r="SJQ70" s="44"/>
      <c r="SJR70" s="44"/>
      <c r="SJS70" s="44"/>
      <c r="SJT70" s="44"/>
      <c r="SJU70" s="44"/>
      <c r="SJV70" s="44"/>
      <c r="SJW70" s="44"/>
      <c r="SJX70" s="44"/>
      <c r="SJY70" s="44"/>
      <c r="SJZ70" s="44"/>
      <c r="SKA70" s="44"/>
      <c r="SKB70" s="44"/>
      <c r="SKC70" s="44"/>
      <c r="SKD70" s="44"/>
      <c r="SKE70" s="44"/>
      <c r="SKF70" s="44"/>
      <c r="SKG70" s="44"/>
      <c r="SKH70" s="44"/>
      <c r="SKI70" s="44"/>
      <c r="SKJ70" s="44"/>
      <c r="SKK70" s="44"/>
      <c r="SKL70" s="44"/>
      <c r="SKM70" s="44"/>
      <c r="SKN70" s="44"/>
      <c r="SKO70" s="44"/>
      <c r="SKP70" s="44"/>
      <c r="SKQ70" s="44"/>
      <c r="SKR70" s="44"/>
      <c r="SKS70" s="44"/>
      <c r="SKT70" s="44"/>
      <c r="SKU70" s="44"/>
      <c r="SKV70" s="44"/>
      <c r="SKW70" s="44"/>
      <c r="SKX70" s="44"/>
      <c r="SKY70" s="44"/>
      <c r="SKZ70" s="44"/>
      <c r="SLA70" s="44"/>
      <c r="SLB70" s="44"/>
      <c r="SLC70" s="44"/>
      <c r="SLD70" s="44"/>
      <c r="SLE70" s="44"/>
      <c r="SLF70" s="44"/>
      <c r="SLG70" s="44"/>
      <c r="SLH70" s="44"/>
      <c r="SLI70" s="44"/>
      <c r="SLJ70" s="44"/>
      <c r="SLK70" s="44"/>
      <c r="SLL70" s="44"/>
      <c r="SLM70" s="44"/>
      <c r="SLN70" s="44"/>
      <c r="SLO70" s="44"/>
      <c r="SLP70" s="44"/>
      <c r="SLQ70" s="44"/>
      <c r="SLR70" s="44"/>
      <c r="SLS70" s="44"/>
      <c r="SLT70" s="44"/>
      <c r="SLU70" s="44"/>
      <c r="SLV70" s="44"/>
      <c r="SLW70" s="44"/>
      <c r="SLX70" s="44"/>
      <c r="SLY70" s="44"/>
      <c r="SLZ70" s="44"/>
      <c r="SMA70" s="44"/>
      <c r="SMB70" s="44"/>
      <c r="SMC70" s="44"/>
      <c r="SMD70" s="44"/>
      <c r="SME70" s="44"/>
      <c r="SMF70" s="44"/>
      <c r="SMG70" s="44"/>
      <c r="SMH70" s="44"/>
      <c r="SMI70" s="44"/>
      <c r="SMJ70" s="44"/>
      <c r="SMK70" s="44"/>
      <c r="SML70" s="44"/>
      <c r="SMM70" s="44"/>
      <c r="SMN70" s="44"/>
      <c r="SMO70" s="44"/>
      <c r="SMP70" s="44"/>
      <c r="SMQ70" s="44"/>
      <c r="SMR70" s="44"/>
      <c r="SMS70" s="44"/>
      <c r="SMT70" s="44"/>
      <c r="SMU70" s="44"/>
      <c r="SMV70" s="44"/>
      <c r="SMW70" s="44"/>
      <c r="SMX70" s="44"/>
      <c r="SMY70" s="44"/>
      <c r="SMZ70" s="44"/>
      <c r="SNA70" s="44"/>
      <c r="SNB70" s="44"/>
      <c r="SNC70" s="44"/>
      <c r="SND70" s="44"/>
      <c r="SNE70" s="44"/>
      <c r="SNF70" s="44"/>
      <c r="SNG70" s="44"/>
      <c r="SNH70" s="44"/>
      <c r="SNI70" s="44"/>
      <c r="SNJ70" s="44"/>
      <c r="SNK70" s="44"/>
      <c r="SNL70" s="44"/>
      <c r="SNM70" s="44"/>
      <c r="SNN70" s="44"/>
      <c r="SNO70" s="44"/>
      <c r="SNP70" s="44"/>
      <c r="SNQ70" s="44"/>
      <c r="SNR70" s="44"/>
      <c r="SNS70" s="44"/>
      <c r="SNT70" s="44"/>
      <c r="SNU70" s="44"/>
      <c r="SNV70" s="44"/>
      <c r="SNW70" s="44"/>
      <c r="SNX70" s="44"/>
      <c r="SNY70" s="44"/>
      <c r="SNZ70" s="44"/>
      <c r="SOA70" s="44"/>
      <c r="SOB70" s="44"/>
      <c r="SOC70" s="44"/>
      <c r="SOD70" s="44"/>
      <c r="SOE70" s="44"/>
      <c r="SOF70" s="44"/>
      <c r="SOG70" s="44"/>
      <c r="SOH70" s="44"/>
      <c r="SOI70" s="44"/>
      <c r="SOJ70" s="44"/>
      <c r="SOK70" s="44"/>
      <c r="SOL70" s="44"/>
      <c r="SOM70" s="44"/>
      <c r="SON70" s="44"/>
      <c r="SOO70" s="44"/>
      <c r="SOP70" s="44"/>
      <c r="SOQ70" s="44"/>
      <c r="SOR70" s="44"/>
      <c r="SOS70" s="44"/>
      <c r="SOT70" s="44"/>
      <c r="SOU70" s="44"/>
      <c r="SOV70" s="44"/>
      <c r="SOW70" s="44"/>
      <c r="SOX70" s="44"/>
      <c r="SOY70" s="44"/>
      <c r="SOZ70" s="44"/>
      <c r="SPA70" s="44"/>
      <c r="SPB70" s="44"/>
      <c r="SPC70" s="44"/>
      <c r="SPD70" s="44"/>
      <c r="SPE70" s="44"/>
      <c r="SPF70" s="44"/>
      <c r="SPG70" s="44"/>
      <c r="SPH70" s="44"/>
      <c r="SPI70" s="44"/>
      <c r="SPJ70" s="44"/>
      <c r="SPK70" s="44"/>
      <c r="SPL70" s="44"/>
      <c r="SPM70" s="44"/>
      <c r="SPN70" s="44"/>
      <c r="SPO70" s="44"/>
      <c r="SPP70" s="44"/>
      <c r="SPQ70" s="44"/>
      <c r="SPR70" s="44"/>
      <c r="SPS70" s="44"/>
      <c r="SPT70" s="44"/>
      <c r="SPU70" s="44"/>
      <c r="SPV70" s="44"/>
      <c r="SPW70" s="44"/>
      <c r="SPX70" s="44"/>
      <c r="SPY70" s="44"/>
      <c r="SPZ70" s="44"/>
      <c r="SQA70" s="44"/>
      <c r="SQB70" s="44"/>
      <c r="SQC70" s="44"/>
      <c r="SQD70" s="44"/>
      <c r="SQE70" s="44"/>
      <c r="SQF70" s="44"/>
      <c r="SQG70" s="44"/>
      <c r="SQH70" s="44"/>
      <c r="SQI70" s="44"/>
      <c r="SQJ70" s="44"/>
      <c r="SQK70" s="44"/>
      <c r="SQL70" s="44"/>
      <c r="SQM70" s="44"/>
      <c r="SQN70" s="44"/>
      <c r="SQO70" s="44"/>
      <c r="SQP70" s="44"/>
      <c r="SQQ70" s="44"/>
      <c r="SQR70" s="44"/>
      <c r="SQS70" s="44"/>
      <c r="SQT70" s="44"/>
      <c r="SQU70" s="44"/>
      <c r="SQV70" s="44"/>
      <c r="SQW70" s="44"/>
      <c r="SQX70" s="44"/>
      <c r="SQY70" s="44"/>
      <c r="SQZ70" s="44"/>
      <c r="SRA70" s="44"/>
      <c r="SRB70" s="44"/>
      <c r="SRC70" s="44"/>
      <c r="SRD70" s="44"/>
      <c r="SRE70" s="44"/>
      <c r="SRF70" s="44"/>
      <c r="SRG70" s="44"/>
      <c r="SRH70" s="44"/>
      <c r="SRI70" s="44"/>
      <c r="SRJ70" s="44"/>
      <c r="SRK70" s="44"/>
      <c r="SRL70" s="44"/>
      <c r="SRM70" s="44"/>
      <c r="SRN70" s="44"/>
      <c r="SRO70" s="44"/>
      <c r="SRP70" s="44"/>
      <c r="SRQ70" s="44"/>
      <c r="SRR70" s="44"/>
      <c r="SRS70" s="44"/>
      <c r="SRT70" s="44"/>
      <c r="SRU70" s="44"/>
      <c r="SRV70" s="44"/>
      <c r="SRW70" s="44"/>
      <c r="SRX70" s="44"/>
      <c r="SRY70" s="44"/>
      <c r="SRZ70" s="44"/>
      <c r="SSA70" s="44"/>
      <c r="SSB70" s="44"/>
      <c r="SSC70" s="44"/>
      <c r="SSD70" s="44"/>
      <c r="SSE70" s="44"/>
      <c r="SSF70" s="44"/>
      <c r="SSG70" s="44"/>
      <c r="SSH70" s="44"/>
      <c r="SSI70" s="44"/>
      <c r="SSJ70" s="44"/>
      <c r="SSK70" s="44"/>
      <c r="SSL70" s="44"/>
      <c r="SSM70" s="44"/>
      <c r="SSN70" s="44"/>
      <c r="SSO70" s="44"/>
      <c r="SSP70" s="44"/>
      <c r="SSQ70" s="44"/>
      <c r="SSR70" s="44"/>
      <c r="SSS70" s="44"/>
      <c r="SST70" s="44"/>
      <c r="SSU70" s="44"/>
      <c r="SSV70" s="44"/>
      <c r="SSW70" s="44"/>
      <c r="SSX70" s="44"/>
      <c r="SSY70" s="44"/>
      <c r="SSZ70" s="44"/>
      <c r="STA70" s="44"/>
      <c r="STB70" s="44"/>
      <c r="STC70" s="44"/>
      <c r="STD70" s="44"/>
      <c r="STE70" s="44"/>
      <c r="STF70" s="44"/>
      <c r="STG70" s="44"/>
      <c r="STH70" s="44"/>
      <c r="STI70" s="44"/>
      <c r="STJ70" s="44"/>
      <c r="STK70" s="44"/>
      <c r="STL70" s="44"/>
      <c r="STM70" s="44"/>
      <c r="STN70" s="44"/>
      <c r="STO70" s="44"/>
      <c r="STP70" s="44"/>
      <c r="STQ70" s="44"/>
      <c r="STR70" s="44"/>
      <c r="STS70" s="44"/>
      <c r="STT70" s="44"/>
      <c r="STU70" s="44"/>
      <c r="STV70" s="44"/>
      <c r="STW70" s="44"/>
      <c r="STX70" s="44"/>
      <c r="STY70" s="44"/>
      <c r="STZ70" s="44"/>
      <c r="SUA70" s="44"/>
      <c r="SUB70" s="44"/>
      <c r="SUC70" s="44"/>
      <c r="SUD70" s="44"/>
      <c r="SUE70" s="44"/>
      <c r="SUF70" s="44"/>
      <c r="SUG70" s="44"/>
      <c r="SUH70" s="44"/>
      <c r="SUI70" s="44"/>
      <c r="SUJ70" s="44"/>
      <c r="SUK70" s="44"/>
      <c r="SUL70" s="44"/>
      <c r="SUM70" s="44"/>
      <c r="SUN70" s="44"/>
      <c r="SUO70" s="44"/>
      <c r="SUP70" s="44"/>
      <c r="SUQ70" s="44"/>
      <c r="SUR70" s="44"/>
      <c r="SUS70" s="44"/>
      <c r="SUT70" s="44"/>
      <c r="SUU70" s="44"/>
      <c r="SUV70" s="44"/>
      <c r="SUW70" s="44"/>
      <c r="SUX70" s="44"/>
      <c r="SUY70" s="44"/>
      <c r="SUZ70" s="44"/>
      <c r="SVA70" s="44"/>
      <c r="SVB70" s="44"/>
      <c r="SVC70" s="44"/>
      <c r="SVD70" s="44"/>
      <c r="SVE70" s="44"/>
      <c r="SVF70" s="44"/>
      <c r="SVG70" s="44"/>
      <c r="SVH70" s="44"/>
      <c r="SVI70" s="44"/>
      <c r="SVJ70" s="44"/>
      <c r="SVK70" s="44"/>
      <c r="SVL70" s="44"/>
      <c r="SVM70" s="44"/>
      <c r="SVN70" s="44"/>
      <c r="SVO70" s="44"/>
      <c r="SVP70" s="44"/>
      <c r="SVQ70" s="44"/>
      <c r="SVR70" s="44"/>
      <c r="SVS70" s="44"/>
      <c r="SVT70" s="44"/>
      <c r="SVU70" s="44"/>
      <c r="SVV70" s="44"/>
      <c r="SVW70" s="44"/>
      <c r="SVX70" s="44"/>
      <c r="SVY70" s="44"/>
      <c r="SVZ70" s="44"/>
      <c r="SWA70" s="44"/>
      <c r="SWB70" s="44"/>
      <c r="SWC70" s="44"/>
      <c r="SWD70" s="44"/>
      <c r="SWE70" s="44"/>
      <c r="SWF70" s="44"/>
      <c r="SWG70" s="44"/>
      <c r="SWH70" s="44"/>
      <c r="SWI70" s="44"/>
      <c r="SWJ70" s="44"/>
      <c r="SWK70" s="44"/>
      <c r="SWL70" s="44"/>
      <c r="SWM70" s="44"/>
      <c r="SWN70" s="44"/>
      <c r="SWO70" s="44"/>
      <c r="SWP70" s="44"/>
      <c r="SWQ70" s="44"/>
      <c r="SWR70" s="44"/>
      <c r="SWS70" s="44"/>
      <c r="SWT70" s="44"/>
      <c r="SWU70" s="44"/>
      <c r="SWV70" s="44"/>
      <c r="SWW70" s="44"/>
      <c r="SWX70" s="44"/>
      <c r="SWY70" s="44"/>
      <c r="SWZ70" s="44"/>
      <c r="SXA70" s="44"/>
      <c r="SXB70" s="44"/>
      <c r="SXC70" s="44"/>
      <c r="SXD70" s="44"/>
      <c r="SXE70" s="44"/>
      <c r="SXF70" s="44"/>
      <c r="SXG70" s="44"/>
      <c r="SXH70" s="44"/>
      <c r="SXI70" s="44"/>
      <c r="SXJ70" s="44"/>
      <c r="SXK70" s="44"/>
      <c r="SXL70" s="44"/>
      <c r="SXM70" s="44"/>
      <c r="SXN70" s="44"/>
      <c r="SXO70" s="44"/>
      <c r="SXP70" s="44"/>
      <c r="SXQ70" s="44"/>
      <c r="SXR70" s="44"/>
      <c r="SXS70" s="44"/>
      <c r="SXT70" s="44"/>
      <c r="SXU70" s="44"/>
      <c r="SXV70" s="44"/>
      <c r="SXW70" s="44"/>
      <c r="SXX70" s="44"/>
      <c r="SXY70" s="44"/>
      <c r="SXZ70" s="44"/>
      <c r="SYA70" s="44"/>
      <c r="SYB70" s="44"/>
      <c r="SYC70" s="44"/>
      <c r="SYD70" s="44"/>
      <c r="SYE70" s="44"/>
      <c r="SYF70" s="44"/>
      <c r="SYG70" s="44"/>
      <c r="SYH70" s="44"/>
      <c r="SYI70" s="44"/>
      <c r="SYJ70" s="44"/>
      <c r="SYK70" s="44"/>
      <c r="SYL70" s="44"/>
      <c r="SYM70" s="44"/>
      <c r="SYN70" s="44"/>
      <c r="SYO70" s="44"/>
      <c r="SYP70" s="44"/>
      <c r="SYQ70" s="44"/>
      <c r="SYR70" s="44"/>
      <c r="SYS70" s="44"/>
      <c r="SYT70" s="44"/>
      <c r="SYU70" s="44"/>
      <c r="SYV70" s="44"/>
      <c r="SYW70" s="44"/>
      <c r="SYX70" s="44"/>
      <c r="SYY70" s="44"/>
      <c r="SYZ70" s="44"/>
      <c r="SZA70" s="44"/>
      <c r="SZB70" s="44"/>
      <c r="SZC70" s="44"/>
      <c r="SZD70" s="44"/>
      <c r="SZE70" s="44"/>
      <c r="SZF70" s="44"/>
      <c r="SZG70" s="44"/>
      <c r="SZH70" s="44"/>
      <c r="SZI70" s="44"/>
      <c r="SZJ70" s="44"/>
      <c r="SZK70" s="44"/>
      <c r="SZL70" s="44"/>
      <c r="SZM70" s="44"/>
      <c r="SZN70" s="44"/>
      <c r="SZO70" s="44"/>
      <c r="SZP70" s="44"/>
      <c r="SZQ70" s="44"/>
      <c r="SZR70" s="44"/>
      <c r="SZS70" s="44"/>
      <c r="SZT70" s="44"/>
      <c r="SZU70" s="44"/>
      <c r="SZV70" s="44"/>
      <c r="SZW70" s="44"/>
      <c r="SZX70" s="44"/>
      <c r="SZY70" s="44"/>
      <c r="SZZ70" s="44"/>
      <c r="TAA70" s="44"/>
      <c r="TAB70" s="44"/>
      <c r="TAC70" s="44"/>
      <c r="TAD70" s="44"/>
      <c r="TAE70" s="44"/>
      <c r="TAF70" s="44"/>
      <c r="TAG70" s="44"/>
      <c r="TAH70" s="44"/>
      <c r="TAI70" s="44"/>
      <c r="TAJ70" s="44"/>
      <c r="TAK70" s="44"/>
      <c r="TAL70" s="44"/>
      <c r="TAM70" s="44"/>
      <c r="TAN70" s="44"/>
      <c r="TAO70" s="44"/>
      <c r="TAP70" s="44"/>
      <c r="TAQ70" s="44"/>
      <c r="TAR70" s="44"/>
      <c r="TAS70" s="44"/>
      <c r="TAT70" s="44"/>
      <c r="TAU70" s="44"/>
      <c r="TAV70" s="44"/>
      <c r="TAW70" s="44"/>
      <c r="TAX70" s="44"/>
      <c r="TAY70" s="44"/>
      <c r="TAZ70" s="44"/>
      <c r="TBA70" s="44"/>
      <c r="TBB70" s="44"/>
      <c r="TBC70" s="44"/>
      <c r="TBD70" s="44"/>
      <c r="TBE70" s="44"/>
      <c r="TBF70" s="44"/>
      <c r="TBG70" s="44"/>
      <c r="TBH70" s="44"/>
      <c r="TBI70" s="44"/>
      <c r="TBJ70" s="44"/>
      <c r="TBK70" s="44"/>
      <c r="TBL70" s="44"/>
      <c r="TBM70" s="44"/>
      <c r="TBN70" s="44"/>
      <c r="TBO70" s="44"/>
      <c r="TBP70" s="44"/>
      <c r="TBQ70" s="44"/>
      <c r="TBR70" s="44"/>
      <c r="TBS70" s="44"/>
      <c r="TBT70" s="44"/>
      <c r="TBU70" s="44"/>
      <c r="TBV70" s="44"/>
      <c r="TBW70" s="44"/>
      <c r="TBX70" s="44"/>
      <c r="TBY70" s="44"/>
      <c r="TBZ70" s="44"/>
      <c r="TCA70" s="44"/>
      <c r="TCB70" s="44"/>
      <c r="TCC70" s="44"/>
      <c r="TCD70" s="44"/>
      <c r="TCE70" s="44"/>
      <c r="TCF70" s="44"/>
      <c r="TCG70" s="44"/>
      <c r="TCH70" s="44"/>
      <c r="TCI70" s="44"/>
      <c r="TCJ70" s="44"/>
      <c r="TCK70" s="44"/>
      <c r="TCL70" s="44"/>
      <c r="TCM70" s="44"/>
      <c r="TCN70" s="44"/>
      <c r="TCO70" s="44"/>
      <c r="TCP70" s="44"/>
      <c r="TCQ70" s="44"/>
      <c r="TCR70" s="44"/>
      <c r="TCS70" s="44"/>
      <c r="TCT70" s="44"/>
      <c r="TCU70" s="44"/>
      <c r="TCV70" s="44"/>
      <c r="TCW70" s="44"/>
      <c r="TCX70" s="44"/>
      <c r="TCY70" s="44"/>
      <c r="TCZ70" s="44"/>
      <c r="TDA70" s="44"/>
      <c r="TDB70" s="44"/>
      <c r="TDC70" s="44"/>
      <c r="TDD70" s="44"/>
      <c r="TDE70" s="44"/>
      <c r="TDF70" s="44"/>
      <c r="TDG70" s="44"/>
      <c r="TDH70" s="44"/>
      <c r="TDI70" s="44"/>
      <c r="TDJ70" s="44"/>
      <c r="TDK70" s="44"/>
      <c r="TDL70" s="44"/>
      <c r="TDM70" s="44"/>
      <c r="TDN70" s="44"/>
      <c r="TDO70" s="44"/>
      <c r="TDP70" s="44"/>
      <c r="TDQ70" s="44"/>
      <c r="TDR70" s="44"/>
      <c r="TDS70" s="44"/>
      <c r="TDT70" s="44"/>
      <c r="TDU70" s="44"/>
      <c r="TDV70" s="44"/>
      <c r="TDW70" s="44"/>
      <c r="TDX70" s="44"/>
      <c r="TDY70" s="44"/>
      <c r="TDZ70" s="44"/>
      <c r="TEA70" s="44"/>
      <c r="TEB70" s="44"/>
      <c r="TEC70" s="44"/>
      <c r="TED70" s="44"/>
      <c r="TEE70" s="44"/>
      <c r="TEF70" s="44"/>
      <c r="TEG70" s="44"/>
      <c r="TEH70" s="44"/>
      <c r="TEI70" s="44"/>
      <c r="TEJ70" s="44"/>
      <c r="TEK70" s="44"/>
      <c r="TEL70" s="44"/>
      <c r="TEM70" s="44"/>
      <c r="TEN70" s="44"/>
      <c r="TEO70" s="44"/>
      <c r="TEP70" s="44"/>
      <c r="TEQ70" s="44"/>
      <c r="TER70" s="44"/>
      <c r="TES70" s="44"/>
      <c r="TET70" s="44"/>
      <c r="TEU70" s="44"/>
      <c r="TEV70" s="44"/>
      <c r="TEW70" s="44"/>
      <c r="TEX70" s="44"/>
      <c r="TEY70" s="44"/>
      <c r="TEZ70" s="44"/>
      <c r="TFA70" s="44"/>
      <c r="TFB70" s="44"/>
      <c r="TFC70" s="44"/>
      <c r="TFD70" s="44"/>
      <c r="TFE70" s="44"/>
      <c r="TFF70" s="44"/>
      <c r="TFG70" s="44"/>
      <c r="TFH70" s="44"/>
      <c r="TFI70" s="44"/>
      <c r="TFJ70" s="44"/>
      <c r="TFK70" s="44"/>
      <c r="TFL70" s="44"/>
      <c r="TFM70" s="44"/>
      <c r="TFN70" s="44"/>
      <c r="TFO70" s="44"/>
      <c r="TFP70" s="44"/>
      <c r="TFQ70" s="44"/>
      <c r="TFR70" s="44"/>
      <c r="TFS70" s="44"/>
      <c r="TFT70" s="44"/>
      <c r="TFU70" s="44"/>
      <c r="TFV70" s="44"/>
      <c r="TFW70" s="44"/>
      <c r="TFX70" s="44"/>
      <c r="TFY70" s="44"/>
      <c r="TFZ70" s="44"/>
      <c r="TGA70" s="44"/>
      <c r="TGB70" s="44"/>
      <c r="TGC70" s="44"/>
      <c r="TGD70" s="44"/>
      <c r="TGE70" s="44"/>
      <c r="TGF70" s="44"/>
      <c r="TGG70" s="44"/>
      <c r="TGH70" s="44"/>
      <c r="TGI70" s="44"/>
      <c r="TGJ70" s="44"/>
      <c r="TGK70" s="44"/>
      <c r="TGL70" s="44"/>
      <c r="TGM70" s="44"/>
      <c r="TGN70" s="44"/>
      <c r="TGO70" s="44"/>
      <c r="TGP70" s="44"/>
      <c r="TGQ70" s="44"/>
      <c r="TGR70" s="44"/>
      <c r="TGS70" s="44"/>
      <c r="TGT70" s="44"/>
      <c r="TGU70" s="44"/>
      <c r="TGV70" s="44"/>
      <c r="TGW70" s="44"/>
      <c r="TGX70" s="44"/>
      <c r="TGY70" s="44"/>
      <c r="TGZ70" s="44"/>
      <c r="THA70" s="44"/>
      <c r="THB70" s="44"/>
      <c r="THC70" s="44"/>
      <c r="THD70" s="44"/>
      <c r="THE70" s="44"/>
      <c r="THF70" s="44"/>
      <c r="THG70" s="44"/>
      <c r="THH70" s="44"/>
      <c r="THI70" s="44"/>
      <c r="THJ70" s="44"/>
      <c r="THK70" s="44"/>
      <c r="THL70" s="44"/>
      <c r="THM70" s="44"/>
      <c r="THN70" s="44"/>
      <c r="THO70" s="44"/>
      <c r="THP70" s="44"/>
      <c r="THQ70" s="44"/>
      <c r="THR70" s="44"/>
      <c r="THS70" s="44"/>
      <c r="THT70" s="44"/>
      <c r="THU70" s="44"/>
      <c r="THV70" s="44"/>
      <c r="THW70" s="44"/>
      <c r="THX70" s="44"/>
      <c r="THY70" s="44"/>
      <c r="THZ70" s="44"/>
      <c r="TIA70" s="44"/>
      <c r="TIB70" s="44"/>
      <c r="TIC70" s="44"/>
      <c r="TID70" s="44"/>
      <c r="TIE70" s="44"/>
      <c r="TIF70" s="44"/>
      <c r="TIG70" s="44"/>
      <c r="TIH70" s="44"/>
      <c r="TII70" s="44"/>
      <c r="TIJ70" s="44"/>
      <c r="TIK70" s="44"/>
      <c r="TIL70" s="44"/>
      <c r="TIM70" s="44"/>
      <c r="TIN70" s="44"/>
      <c r="TIO70" s="44"/>
      <c r="TIP70" s="44"/>
      <c r="TIQ70" s="44"/>
      <c r="TIR70" s="44"/>
      <c r="TIS70" s="44"/>
      <c r="TIT70" s="44"/>
      <c r="TIU70" s="44"/>
      <c r="TIV70" s="44"/>
      <c r="TIW70" s="44"/>
      <c r="TIX70" s="44"/>
      <c r="TIY70" s="44"/>
      <c r="TIZ70" s="44"/>
      <c r="TJA70" s="44"/>
      <c r="TJB70" s="44"/>
      <c r="TJC70" s="44"/>
      <c r="TJD70" s="44"/>
      <c r="TJE70" s="44"/>
      <c r="TJF70" s="44"/>
      <c r="TJG70" s="44"/>
      <c r="TJH70" s="44"/>
      <c r="TJI70" s="44"/>
      <c r="TJJ70" s="44"/>
      <c r="TJK70" s="44"/>
      <c r="TJL70" s="44"/>
      <c r="TJM70" s="44"/>
      <c r="TJN70" s="44"/>
      <c r="TJO70" s="44"/>
      <c r="TJP70" s="44"/>
      <c r="TJQ70" s="44"/>
      <c r="TJR70" s="44"/>
      <c r="TJS70" s="44"/>
      <c r="TJT70" s="44"/>
      <c r="TJU70" s="44"/>
      <c r="TJV70" s="44"/>
      <c r="TJW70" s="44"/>
      <c r="TJX70" s="44"/>
      <c r="TJY70" s="44"/>
      <c r="TJZ70" s="44"/>
      <c r="TKA70" s="44"/>
      <c r="TKB70" s="44"/>
      <c r="TKC70" s="44"/>
      <c r="TKD70" s="44"/>
      <c r="TKE70" s="44"/>
      <c r="TKF70" s="44"/>
      <c r="TKG70" s="44"/>
      <c r="TKH70" s="44"/>
      <c r="TKI70" s="44"/>
      <c r="TKJ70" s="44"/>
      <c r="TKK70" s="44"/>
      <c r="TKL70" s="44"/>
      <c r="TKM70" s="44"/>
      <c r="TKN70" s="44"/>
      <c r="TKO70" s="44"/>
      <c r="TKP70" s="44"/>
      <c r="TKQ70" s="44"/>
      <c r="TKR70" s="44"/>
      <c r="TKS70" s="44"/>
      <c r="TKT70" s="44"/>
      <c r="TKU70" s="44"/>
      <c r="TKV70" s="44"/>
      <c r="TKW70" s="44"/>
      <c r="TKX70" s="44"/>
      <c r="TKY70" s="44"/>
      <c r="TKZ70" s="44"/>
      <c r="TLA70" s="44"/>
      <c r="TLB70" s="44"/>
      <c r="TLC70" s="44"/>
      <c r="TLD70" s="44"/>
      <c r="TLE70" s="44"/>
      <c r="TLF70" s="44"/>
      <c r="TLG70" s="44"/>
      <c r="TLH70" s="44"/>
      <c r="TLI70" s="44"/>
      <c r="TLJ70" s="44"/>
      <c r="TLK70" s="44"/>
      <c r="TLL70" s="44"/>
      <c r="TLM70" s="44"/>
      <c r="TLN70" s="44"/>
      <c r="TLO70" s="44"/>
      <c r="TLP70" s="44"/>
      <c r="TLQ70" s="44"/>
      <c r="TLR70" s="44"/>
      <c r="TLS70" s="44"/>
      <c r="TLT70" s="44"/>
      <c r="TLU70" s="44"/>
      <c r="TLV70" s="44"/>
      <c r="TLW70" s="44"/>
      <c r="TLX70" s="44"/>
      <c r="TLY70" s="44"/>
      <c r="TLZ70" s="44"/>
      <c r="TMA70" s="44"/>
      <c r="TMB70" s="44"/>
      <c r="TMC70" s="44"/>
      <c r="TMD70" s="44"/>
      <c r="TME70" s="44"/>
      <c r="TMF70" s="44"/>
      <c r="TMG70" s="44"/>
      <c r="TMH70" s="44"/>
      <c r="TMI70" s="44"/>
      <c r="TMJ70" s="44"/>
      <c r="TMK70" s="44"/>
      <c r="TML70" s="44"/>
      <c r="TMM70" s="44"/>
      <c r="TMN70" s="44"/>
      <c r="TMO70" s="44"/>
      <c r="TMP70" s="44"/>
      <c r="TMQ70" s="44"/>
      <c r="TMR70" s="44"/>
      <c r="TMS70" s="44"/>
      <c r="TMT70" s="44"/>
      <c r="TMU70" s="44"/>
      <c r="TMV70" s="44"/>
      <c r="TMW70" s="44"/>
      <c r="TMX70" s="44"/>
      <c r="TMY70" s="44"/>
      <c r="TMZ70" s="44"/>
      <c r="TNA70" s="44"/>
      <c r="TNB70" s="44"/>
      <c r="TNC70" s="44"/>
      <c r="TND70" s="44"/>
      <c r="TNE70" s="44"/>
      <c r="TNF70" s="44"/>
      <c r="TNG70" s="44"/>
      <c r="TNH70" s="44"/>
      <c r="TNI70" s="44"/>
      <c r="TNJ70" s="44"/>
      <c r="TNK70" s="44"/>
      <c r="TNL70" s="44"/>
      <c r="TNM70" s="44"/>
      <c r="TNN70" s="44"/>
      <c r="TNO70" s="44"/>
      <c r="TNP70" s="44"/>
      <c r="TNQ70" s="44"/>
      <c r="TNR70" s="44"/>
      <c r="TNS70" s="44"/>
      <c r="TNT70" s="44"/>
      <c r="TNU70" s="44"/>
      <c r="TNV70" s="44"/>
      <c r="TNW70" s="44"/>
      <c r="TNX70" s="44"/>
      <c r="TNY70" s="44"/>
      <c r="TNZ70" s="44"/>
      <c r="TOA70" s="44"/>
      <c r="TOB70" s="44"/>
      <c r="TOC70" s="44"/>
      <c r="TOD70" s="44"/>
      <c r="TOE70" s="44"/>
      <c r="TOF70" s="44"/>
      <c r="TOG70" s="44"/>
      <c r="TOH70" s="44"/>
      <c r="TOI70" s="44"/>
      <c r="TOJ70" s="44"/>
      <c r="TOK70" s="44"/>
      <c r="TOL70" s="44"/>
      <c r="TOM70" s="44"/>
      <c r="TON70" s="44"/>
      <c r="TOO70" s="44"/>
      <c r="TOP70" s="44"/>
      <c r="TOQ70" s="44"/>
      <c r="TOR70" s="44"/>
      <c r="TOS70" s="44"/>
      <c r="TOT70" s="44"/>
      <c r="TOU70" s="44"/>
      <c r="TOV70" s="44"/>
      <c r="TOW70" s="44"/>
      <c r="TOX70" s="44"/>
      <c r="TOY70" s="44"/>
      <c r="TOZ70" s="44"/>
      <c r="TPA70" s="44"/>
      <c r="TPB70" s="44"/>
      <c r="TPC70" s="44"/>
      <c r="TPD70" s="44"/>
      <c r="TPE70" s="44"/>
      <c r="TPF70" s="44"/>
      <c r="TPG70" s="44"/>
      <c r="TPH70" s="44"/>
      <c r="TPI70" s="44"/>
      <c r="TPJ70" s="44"/>
      <c r="TPK70" s="44"/>
      <c r="TPL70" s="44"/>
      <c r="TPM70" s="44"/>
      <c r="TPN70" s="44"/>
      <c r="TPO70" s="44"/>
      <c r="TPP70" s="44"/>
      <c r="TPQ70" s="44"/>
      <c r="TPR70" s="44"/>
      <c r="TPS70" s="44"/>
      <c r="TPT70" s="44"/>
      <c r="TPU70" s="44"/>
      <c r="TPV70" s="44"/>
      <c r="TPW70" s="44"/>
      <c r="TPX70" s="44"/>
      <c r="TPY70" s="44"/>
      <c r="TPZ70" s="44"/>
      <c r="TQA70" s="44"/>
      <c r="TQB70" s="44"/>
      <c r="TQC70" s="44"/>
      <c r="TQD70" s="44"/>
      <c r="TQE70" s="44"/>
      <c r="TQF70" s="44"/>
      <c r="TQG70" s="44"/>
      <c r="TQH70" s="44"/>
      <c r="TQI70" s="44"/>
      <c r="TQJ70" s="44"/>
      <c r="TQK70" s="44"/>
      <c r="TQL70" s="44"/>
      <c r="TQM70" s="44"/>
      <c r="TQN70" s="44"/>
      <c r="TQO70" s="44"/>
      <c r="TQP70" s="44"/>
      <c r="TQQ70" s="44"/>
      <c r="TQR70" s="44"/>
      <c r="TQS70" s="44"/>
      <c r="TQT70" s="44"/>
      <c r="TQU70" s="44"/>
      <c r="TQV70" s="44"/>
      <c r="TQW70" s="44"/>
      <c r="TQX70" s="44"/>
      <c r="TQY70" s="44"/>
      <c r="TQZ70" s="44"/>
      <c r="TRA70" s="44"/>
      <c r="TRB70" s="44"/>
      <c r="TRC70" s="44"/>
      <c r="TRD70" s="44"/>
      <c r="TRE70" s="44"/>
      <c r="TRF70" s="44"/>
      <c r="TRG70" s="44"/>
      <c r="TRH70" s="44"/>
      <c r="TRI70" s="44"/>
      <c r="TRJ70" s="44"/>
      <c r="TRK70" s="44"/>
      <c r="TRL70" s="44"/>
      <c r="TRM70" s="44"/>
      <c r="TRN70" s="44"/>
      <c r="TRO70" s="44"/>
      <c r="TRP70" s="44"/>
      <c r="TRQ70" s="44"/>
      <c r="TRR70" s="44"/>
      <c r="TRS70" s="44"/>
      <c r="TRT70" s="44"/>
      <c r="TRU70" s="44"/>
      <c r="TRV70" s="44"/>
      <c r="TRW70" s="44"/>
      <c r="TRX70" s="44"/>
      <c r="TRY70" s="44"/>
      <c r="TRZ70" s="44"/>
      <c r="TSA70" s="44"/>
      <c r="TSB70" s="44"/>
      <c r="TSC70" s="44"/>
      <c r="TSD70" s="44"/>
      <c r="TSE70" s="44"/>
      <c r="TSF70" s="44"/>
      <c r="TSG70" s="44"/>
      <c r="TSH70" s="44"/>
      <c r="TSI70" s="44"/>
      <c r="TSJ70" s="44"/>
      <c r="TSK70" s="44"/>
      <c r="TSL70" s="44"/>
      <c r="TSM70" s="44"/>
      <c r="TSN70" s="44"/>
      <c r="TSO70" s="44"/>
      <c r="TSP70" s="44"/>
      <c r="TSQ70" s="44"/>
      <c r="TSR70" s="44"/>
      <c r="TSS70" s="44"/>
      <c r="TST70" s="44"/>
      <c r="TSU70" s="44"/>
      <c r="TSV70" s="44"/>
      <c r="TSW70" s="44"/>
      <c r="TSX70" s="44"/>
      <c r="TSY70" s="44"/>
      <c r="TSZ70" s="44"/>
      <c r="TTA70" s="44"/>
      <c r="TTB70" s="44"/>
      <c r="TTC70" s="44"/>
      <c r="TTD70" s="44"/>
      <c r="TTE70" s="44"/>
      <c r="TTF70" s="44"/>
      <c r="TTG70" s="44"/>
      <c r="TTH70" s="44"/>
      <c r="TTI70" s="44"/>
      <c r="TTJ70" s="44"/>
      <c r="TTK70" s="44"/>
      <c r="TTL70" s="44"/>
      <c r="TTM70" s="44"/>
      <c r="TTN70" s="44"/>
      <c r="TTO70" s="44"/>
      <c r="TTP70" s="44"/>
      <c r="TTQ70" s="44"/>
      <c r="TTR70" s="44"/>
      <c r="TTS70" s="44"/>
      <c r="TTT70" s="44"/>
      <c r="TTU70" s="44"/>
      <c r="TTV70" s="44"/>
      <c r="TTW70" s="44"/>
      <c r="TTX70" s="44"/>
      <c r="TTY70" s="44"/>
      <c r="TTZ70" s="44"/>
      <c r="TUA70" s="44"/>
      <c r="TUB70" s="44"/>
      <c r="TUC70" s="44"/>
      <c r="TUD70" s="44"/>
      <c r="TUE70" s="44"/>
      <c r="TUF70" s="44"/>
      <c r="TUG70" s="44"/>
      <c r="TUH70" s="44"/>
      <c r="TUI70" s="44"/>
      <c r="TUJ70" s="44"/>
      <c r="TUK70" s="44"/>
      <c r="TUL70" s="44"/>
      <c r="TUM70" s="44"/>
      <c r="TUN70" s="44"/>
      <c r="TUO70" s="44"/>
      <c r="TUP70" s="44"/>
      <c r="TUQ70" s="44"/>
      <c r="TUR70" s="44"/>
      <c r="TUS70" s="44"/>
      <c r="TUT70" s="44"/>
      <c r="TUU70" s="44"/>
      <c r="TUV70" s="44"/>
      <c r="TUW70" s="44"/>
      <c r="TUX70" s="44"/>
      <c r="TUY70" s="44"/>
      <c r="TUZ70" s="44"/>
      <c r="TVA70" s="44"/>
      <c r="TVB70" s="44"/>
      <c r="TVC70" s="44"/>
      <c r="TVD70" s="44"/>
      <c r="TVE70" s="44"/>
      <c r="TVF70" s="44"/>
      <c r="TVG70" s="44"/>
      <c r="TVH70" s="44"/>
      <c r="TVI70" s="44"/>
      <c r="TVJ70" s="44"/>
      <c r="TVK70" s="44"/>
      <c r="TVL70" s="44"/>
      <c r="TVM70" s="44"/>
      <c r="TVN70" s="44"/>
      <c r="TVO70" s="44"/>
      <c r="TVP70" s="44"/>
      <c r="TVQ70" s="44"/>
      <c r="TVR70" s="44"/>
      <c r="TVS70" s="44"/>
      <c r="TVT70" s="44"/>
      <c r="TVU70" s="44"/>
      <c r="TVV70" s="44"/>
      <c r="TVW70" s="44"/>
      <c r="TVX70" s="44"/>
      <c r="TVY70" s="44"/>
      <c r="TVZ70" s="44"/>
      <c r="TWA70" s="44"/>
      <c r="TWB70" s="44"/>
      <c r="TWC70" s="44"/>
      <c r="TWD70" s="44"/>
      <c r="TWE70" s="44"/>
      <c r="TWF70" s="44"/>
      <c r="TWG70" s="44"/>
      <c r="TWH70" s="44"/>
      <c r="TWI70" s="44"/>
      <c r="TWJ70" s="44"/>
      <c r="TWK70" s="44"/>
      <c r="TWL70" s="44"/>
      <c r="TWM70" s="44"/>
      <c r="TWN70" s="44"/>
      <c r="TWO70" s="44"/>
      <c r="TWP70" s="44"/>
      <c r="TWQ70" s="44"/>
      <c r="TWR70" s="44"/>
      <c r="TWS70" s="44"/>
      <c r="TWT70" s="44"/>
      <c r="TWU70" s="44"/>
      <c r="TWV70" s="44"/>
      <c r="TWW70" s="44"/>
      <c r="TWX70" s="44"/>
      <c r="TWY70" s="44"/>
      <c r="TWZ70" s="44"/>
      <c r="TXA70" s="44"/>
      <c r="TXB70" s="44"/>
      <c r="TXC70" s="44"/>
      <c r="TXD70" s="44"/>
      <c r="TXE70" s="44"/>
      <c r="TXF70" s="44"/>
      <c r="TXG70" s="44"/>
      <c r="TXH70" s="44"/>
      <c r="TXI70" s="44"/>
      <c r="TXJ70" s="44"/>
      <c r="TXK70" s="44"/>
      <c r="TXL70" s="44"/>
      <c r="TXM70" s="44"/>
      <c r="TXN70" s="44"/>
      <c r="TXO70" s="44"/>
      <c r="TXP70" s="44"/>
      <c r="TXQ70" s="44"/>
      <c r="TXR70" s="44"/>
      <c r="TXS70" s="44"/>
      <c r="TXT70" s="44"/>
      <c r="TXU70" s="44"/>
      <c r="TXV70" s="44"/>
      <c r="TXW70" s="44"/>
      <c r="TXX70" s="44"/>
      <c r="TXY70" s="44"/>
      <c r="TXZ70" s="44"/>
      <c r="TYA70" s="44"/>
      <c r="TYB70" s="44"/>
      <c r="TYC70" s="44"/>
      <c r="TYD70" s="44"/>
      <c r="TYE70" s="44"/>
      <c r="TYF70" s="44"/>
      <c r="TYG70" s="44"/>
      <c r="TYH70" s="44"/>
      <c r="TYI70" s="44"/>
      <c r="TYJ70" s="44"/>
      <c r="TYK70" s="44"/>
      <c r="TYL70" s="44"/>
      <c r="TYM70" s="44"/>
      <c r="TYN70" s="44"/>
      <c r="TYO70" s="44"/>
      <c r="TYP70" s="44"/>
      <c r="TYQ70" s="44"/>
      <c r="TYR70" s="44"/>
      <c r="TYS70" s="44"/>
      <c r="TYT70" s="44"/>
      <c r="TYU70" s="44"/>
      <c r="TYV70" s="44"/>
      <c r="TYW70" s="44"/>
      <c r="TYX70" s="44"/>
      <c r="TYY70" s="44"/>
      <c r="TYZ70" s="44"/>
      <c r="TZA70" s="44"/>
      <c r="TZB70" s="44"/>
      <c r="TZC70" s="44"/>
      <c r="TZD70" s="44"/>
      <c r="TZE70" s="44"/>
      <c r="TZF70" s="44"/>
      <c r="TZG70" s="44"/>
      <c r="TZH70" s="44"/>
      <c r="TZI70" s="44"/>
      <c r="TZJ70" s="44"/>
      <c r="TZK70" s="44"/>
      <c r="TZL70" s="44"/>
      <c r="TZM70" s="44"/>
      <c r="TZN70" s="44"/>
      <c r="TZO70" s="44"/>
      <c r="TZP70" s="44"/>
      <c r="TZQ70" s="44"/>
      <c r="TZR70" s="44"/>
      <c r="TZS70" s="44"/>
      <c r="TZT70" s="44"/>
      <c r="TZU70" s="44"/>
      <c r="TZV70" s="44"/>
      <c r="TZW70" s="44"/>
      <c r="TZX70" s="44"/>
      <c r="TZY70" s="44"/>
      <c r="TZZ70" s="44"/>
      <c r="UAA70" s="44"/>
      <c r="UAB70" s="44"/>
      <c r="UAC70" s="44"/>
      <c r="UAD70" s="44"/>
      <c r="UAE70" s="44"/>
      <c r="UAF70" s="44"/>
      <c r="UAG70" s="44"/>
      <c r="UAH70" s="44"/>
      <c r="UAI70" s="44"/>
      <c r="UAJ70" s="44"/>
      <c r="UAK70" s="44"/>
      <c r="UAL70" s="44"/>
      <c r="UAM70" s="44"/>
      <c r="UAN70" s="44"/>
      <c r="UAO70" s="44"/>
      <c r="UAP70" s="44"/>
      <c r="UAQ70" s="44"/>
      <c r="UAR70" s="44"/>
      <c r="UAS70" s="44"/>
      <c r="UAT70" s="44"/>
      <c r="UAU70" s="44"/>
      <c r="UAV70" s="44"/>
      <c r="UAW70" s="44"/>
      <c r="UAX70" s="44"/>
      <c r="UAY70" s="44"/>
      <c r="UAZ70" s="44"/>
      <c r="UBA70" s="44"/>
      <c r="UBB70" s="44"/>
      <c r="UBC70" s="44"/>
      <c r="UBD70" s="44"/>
      <c r="UBE70" s="44"/>
      <c r="UBF70" s="44"/>
      <c r="UBG70" s="44"/>
      <c r="UBH70" s="44"/>
      <c r="UBI70" s="44"/>
      <c r="UBJ70" s="44"/>
      <c r="UBK70" s="44"/>
      <c r="UBL70" s="44"/>
      <c r="UBM70" s="44"/>
      <c r="UBN70" s="44"/>
      <c r="UBO70" s="44"/>
      <c r="UBP70" s="44"/>
      <c r="UBQ70" s="44"/>
      <c r="UBR70" s="44"/>
      <c r="UBS70" s="44"/>
      <c r="UBT70" s="44"/>
      <c r="UBU70" s="44"/>
      <c r="UBV70" s="44"/>
      <c r="UBW70" s="44"/>
      <c r="UBX70" s="44"/>
      <c r="UBY70" s="44"/>
      <c r="UBZ70" s="44"/>
      <c r="UCA70" s="44"/>
      <c r="UCB70" s="44"/>
      <c r="UCC70" s="44"/>
      <c r="UCD70" s="44"/>
      <c r="UCE70" s="44"/>
      <c r="UCF70" s="44"/>
      <c r="UCG70" s="44"/>
      <c r="UCH70" s="44"/>
      <c r="UCI70" s="44"/>
      <c r="UCJ70" s="44"/>
      <c r="UCK70" s="44"/>
      <c r="UCL70" s="44"/>
      <c r="UCM70" s="44"/>
      <c r="UCN70" s="44"/>
      <c r="UCO70" s="44"/>
      <c r="UCP70" s="44"/>
      <c r="UCQ70" s="44"/>
      <c r="UCR70" s="44"/>
      <c r="UCS70" s="44"/>
      <c r="UCT70" s="44"/>
      <c r="UCU70" s="44"/>
      <c r="UCV70" s="44"/>
      <c r="UCW70" s="44"/>
      <c r="UCX70" s="44"/>
      <c r="UCY70" s="44"/>
      <c r="UCZ70" s="44"/>
      <c r="UDA70" s="44"/>
      <c r="UDB70" s="44"/>
      <c r="UDC70" s="44"/>
      <c r="UDD70" s="44"/>
      <c r="UDE70" s="44"/>
      <c r="UDF70" s="44"/>
      <c r="UDG70" s="44"/>
      <c r="UDH70" s="44"/>
      <c r="UDI70" s="44"/>
      <c r="UDJ70" s="44"/>
      <c r="UDK70" s="44"/>
      <c r="UDL70" s="44"/>
      <c r="UDM70" s="44"/>
      <c r="UDN70" s="44"/>
      <c r="UDO70" s="44"/>
      <c r="UDP70" s="44"/>
      <c r="UDQ70" s="44"/>
      <c r="UDR70" s="44"/>
      <c r="UDS70" s="44"/>
      <c r="UDT70" s="44"/>
      <c r="UDU70" s="44"/>
      <c r="UDV70" s="44"/>
      <c r="UDW70" s="44"/>
      <c r="UDX70" s="44"/>
      <c r="UDY70" s="44"/>
      <c r="UDZ70" s="44"/>
      <c r="UEA70" s="44"/>
      <c r="UEB70" s="44"/>
      <c r="UEC70" s="44"/>
      <c r="UED70" s="44"/>
      <c r="UEE70" s="44"/>
      <c r="UEF70" s="44"/>
      <c r="UEG70" s="44"/>
      <c r="UEH70" s="44"/>
      <c r="UEI70" s="44"/>
      <c r="UEJ70" s="44"/>
      <c r="UEK70" s="44"/>
      <c r="UEL70" s="44"/>
      <c r="UEM70" s="44"/>
      <c r="UEN70" s="44"/>
      <c r="UEO70" s="44"/>
      <c r="UEP70" s="44"/>
      <c r="UEQ70" s="44"/>
      <c r="UER70" s="44"/>
      <c r="UES70" s="44"/>
      <c r="UET70" s="44"/>
      <c r="UEU70" s="44"/>
      <c r="UEV70" s="44"/>
      <c r="UEW70" s="44"/>
      <c r="UEX70" s="44"/>
      <c r="UEY70" s="44"/>
      <c r="UEZ70" s="44"/>
      <c r="UFA70" s="44"/>
      <c r="UFB70" s="44"/>
      <c r="UFC70" s="44"/>
      <c r="UFD70" s="44"/>
      <c r="UFE70" s="44"/>
      <c r="UFF70" s="44"/>
      <c r="UFG70" s="44"/>
      <c r="UFH70" s="44"/>
      <c r="UFI70" s="44"/>
      <c r="UFJ70" s="44"/>
      <c r="UFK70" s="44"/>
      <c r="UFL70" s="44"/>
      <c r="UFM70" s="44"/>
      <c r="UFN70" s="44"/>
      <c r="UFO70" s="44"/>
      <c r="UFP70" s="44"/>
      <c r="UFQ70" s="44"/>
      <c r="UFR70" s="44"/>
      <c r="UFS70" s="44"/>
      <c r="UFT70" s="44"/>
      <c r="UFU70" s="44"/>
      <c r="UFV70" s="44"/>
      <c r="UFW70" s="44"/>
      <c r="UFX70" s="44"/>
      <c r="UFY70" s="44"/>
      <c r="UFZ70" s="44"/>
      <c r="UGA70" s="44"/>
      <c r="UGB70" s="44"/>
      <c r="UGC70" s="44"/>
      <c r="UGD70" s="44"/>
      <c r="UGE70" s="44"/>
      <c r="UGF70" s="44"/>
      <c r="UGG70" s="44"/>
      <c r="UGH70" s="44"/>
      <c r="UGI70" s="44"/>
      <c r="UGJ70" s="44"/>
      <c r="UGK70" s="44"/>
      <c r="UGL70" s="44"/>
      <c r="UGM70" s="44"/>
      <c r="UGN70" s="44"/>
      <c r="UGO70" s="44"/>
      <c r="UGP70" s="44"/>
      <c r="UGQ70" s="44"/>
      <c r="UGR70" s="44"/>
      <c r="UGS70" s="44"/>
      <c r="UGT70" s="44"/>
      <c r="UGU70" s="44"/>
      <c r="UGV70" s="44"/>
      <c r="UGW70" s="44"/>
      <c r="UGX70" s="44"/>
      <c r="UGY70" s="44"/>
      <c r="UGZ70" s="44"/>
      <c r="UHA70" s="44"/>
      <c r="UHB70" s="44"/>
      <c r="UHC70" s="44"/>
      <c r="UHD70" s="44"/>
      <c r="UHE70" s="44"/>
      <c r="UHF70" s="44"/>
      <c r="UHG70" s="44"/>
      <c r="UHH70" s="44"/>
      <c r="UHI70" s="44"/>
      <c r="UHJ70" s="44"/>
      <c r="UHK70" s="44"/>
      <c r="UHL70" s="44"/>
      <c r="UHM70" s="44"/>
      <c r="UHN70" s="44"/>
      <c r="UHO70" s="44"/>
      <c r="UHP70" s="44"/>
      <c r="UHQ70" s="44"/>
      <c r="UHR70" s="44"/>
      <c r="UHS70" s="44"/>
      <c r="UHT70" s="44"/>
      <c r="UHU70" s="44"/>
      <c r="UHV70" s="44"/>
      <c r="UHW70" s="44"/>
      <c r="UHX70" s="44"/>
      <c r="UHY70" s="44"/>
      <c r="UHZ70" s="44"/>
      <c r="UIA70" s="44"/>
      <c r="UIB70" s="44"/>
      <c r="UIC70" s="44"/>
      <c r="UID70" s="44"/>
      <c r="UIE70" s="44"/>
      <c r="UIF70" s="44"/>
      <c r="UIG70" s="44"/>
      <c r="UIH70" s="44"/>
      <c r="UII70" s="44"/>
      <c r="UIJ70" s="44"/>
      <c r="UIK70" s="44"/>
      <c r="UIL70" s="44"/>
      <c r="UIM70" s="44"/>
      <c r="UIN70" s="44"/>
      <c r="UIO70" s="44"/>
      <c r="UIP70" s="44"/>
      <c r="UIQ70" s="44"/>
      <c r="UIR70" s="44"/>
      <c r="UIS70" s="44"/>
      <c r="UIT70" s="44"/>
      <c r="UIU70" s="44"/>
      <c r="UIV70" s="44"/>
      <c r="UIW70" s="44"/>
      <c r="UIX70" s="44"/>
      <c r="UIY70" s="44"/>
      <c r="UIZ70" s="44"/>
      <c r="UJA70" s="44"/>
      <c r="UJB70" s="44"/>
      <c r="UJC70" s="44"/>
      <c r="UJD70" s="44"/>
      <c r="UJE70" s="44"/>
      <c r="UJF70" s="44"/>
      <c r="UJG70" s="44"/>
      <c r="UJH70" s="44"/>
      <c r="UJI70" s="44"/>
      <c r="UJJ70" s="44"/>
      <c r="UJK70" s="44"/>
      <c r="UJL70" s="44"/>
      <c r="UJM70" s="44"/>
      <c r="UJN70" s="44"/>
      <c r="UJO70" s="44"/>
      <c r="UJP70" s="44"/>
      <c r="UJQ70" s="44"/>
      <c r="UJR70" s="44"/>
      <c r="UJS70" s="44"/>
      <c r="UJT70" s="44"/>
      <c r="UJU70" s="44"/>
      <c r="UJV70" s="44"/>
      <c r="UJW70" s="44"/>
      <c r="UJX70" s="44"/>
      <c r="UJY70" s="44"/>
      <c r="UJZ70" s="44"/>
      <c r="UKA70" s="44"/>
      <c r="UKB70" s="44"/>
      <c r="UKC70" s="44"/>
      <c r="UKD70" s="44"/>
      <c r="UKE70" s="44"/>
      <c r="UKF70" s="44"/>
      <c r="UKG70" s="44"/>
      <c r="UKH70" s="44"/>
      <c r="UKI70" s="44"/>
      <c r="UKJ70" s="44"/>
      <c r="UKK70" s="44"/>
      <c r="UKL70" s="44"/>
      <c r="UKM70" s="44"/>
      <c r="UKN70" s="44"/>
      <c r="UKO70" s="44"/>
      <c r="UKP70" s="44"/>
      <c r="UKQ70" s="44"/>
      <c r="UKR70" s="44"/>
      <c r="UKS70" s="44"/>
      <c r="UKT70" s="44"/>
      <c r="UKU70" s="44"/>
      <c r="UKV70" s="44"/>
      <c r="UKW70" s="44"/>
      <c r="UKX70" s="44"/>
      <c r="UKY70" s="44"/>
      <c r="UKZ70" s="44"/>
      <c r="ULA70" s="44"/>
      <c r="ULB70" s="44"/>
      <c r="ULC70" s="44"/>
      <c r="ULD70" s="44"/>
      <c r="ULE70" s="44"/>
      <c r="ULF70" s="44"/>
      <c r="ULG70" s="44"/>
      <c r="ULH70" s="44"/>
      <c r="ULI70" s="44"/>
      <c r="ULJ70" s="44"/>
      <c r="ULK70" s="44"/>
      <c r="ULL70" s="44"/>
      <c r="ULM70" s="44"/>
      <c r="ULN70" s="44"/>
      <c r="ULO70" s="44"/>
      <c r="ULP70" s="44"/>
      <c r="ULQ70" s="44"/>
      <c r="ULR70" s="44"/>
      <c r="ULS70" s="44"/>
      <c r="ULT70" s="44"/>
      <c r="ULU70" s="44"/>
      <c r="ULV70" s="44"/>
      <c r="ULW70" s="44"/>
      <c r="ULX70" s="44"/>
      <c r="ULY70" s="44"/>
      <c r="ULZ70" s="44"/>
      <c r="UMA70" s="44"/>
      <c r="UMB70" s="44"/>
      <c r="UMC70" s="44"/>
      <c r="UMD70" s="44"/>
      <c r="UME70" s="44"/>
      <c r="UMF70" s="44"/>
      <c r="UMG70" s="44"/>
      <c r="UMH70" s="44"/>
      <c r="UMI70" s="44"/>
      <c r="UMJ70" s="44"/>
      <c r="UMK70" s="44"/>
      <c r="UML70" s="44"/>
      <c r="UMM70" s="44"/>
      <c r="UMN70" s="44"/>
      <c r="UMO70" s="44"/>
      <c r="UMP70" s="44"/>
      <c r="UMQ70" s="44"/>
      <c r="UMR70" s="44"/>
      <c r="UMS70" s="44"/>
      <c r="UMT70" s="44"/>
      <c r="UMU70" s="44"/>
      <c r="UMV70" s="44"/>
      <c r="UMW70" s="44"/>
      <c r="UMX70" s="44"/>
      <c r="UMY70" s="44"/>
      <c r="UMZ70" s="44"/>
      <c r="UNA70" s="44"/>
      <c r="UNB70" s="44"/>
      <c r="UNC70" s="44"/>
      <c r="UND70" s="44"/>
      <c r="UNE70" s="44"/>
      <c r="UNF70" s="44"/>
      <c r="UNG70" s="44"/>
      <c r="UNH70" s="44"/>
      <c r="UNI70" s="44"/>
      <c r="UNJ70" s="44"/>
      <c r="UNK70" s="44"/>
      <c r="UNL70" s="44"/>
      <c r="UNM70" s="44"/>
      <c r="UNN70" s="44"/>
      <c r="UNO70" s="44"/>
      <c r="UNP70" s="44"/>
      <c r="UNQ70" s="44"/>
      <c r="UNR70" s="44"/>
      <c r="UNS70" s="44"/>
      <c r="UNT70" s="44"/>
      <c r="UNU70" s="44"/>
      <c r="UNV70" s="44"/>
      <c r="UNW70" s="44"/>
      <c r="UNX70" s="44"/>
      <c r="UNY70" s="44"/>
      <c r="UNZ70" s="44"/>
      <c r="UOA70" s="44"/>
      <c r="UOB70" s="44"/>
      <c r="UOC70" s="44"/>
      <c r="UOD70" s="44"/>
      <c r="UOE70" s="44"/>
      <c r="UOF70" s="44"/>
      <c r="UOG70" s="44"/>
      <c r="UOH70" s="44"/>
      <c r="UOI70" s="44"/>
      <c r="UOJ70" s="44"/>
      <c r="UOK70" s="44"/>
      <c r="UOL70" s="44"/>
      <c r="UOM70" s="44"/>
      <c r="UON70" s="44"/>
      <c r="UOO70" s="44"/>
      <c r="UOP70" s="44"/>
      <c r="UOQ70" s="44"/>
      <c r="UOR70" s="44"/>
      <c r="UOS70" s="44"/>
      <c r="UOT70" s="44"/>
      <c r="UOU70" s="44"/>
      <c r="UOV70" s="44"/>
      <c r="UOW70" s="44"/>
      <c r="UOX70" s="44"/>
      <c r="UOY70" s="44"/>
      <c r="UOZ70" s="44"/>
      <c r="UPA70" s="44"/>
      <c r="UPB70" s="44"/>
      <c r="UPC70" s="44"/>
      <c r="UPD70" s="44"/>
      <c r="UPE70" s="44"/>
      <c r="UPF70" s="44"/>
      <c r="UPG70" s="44"/>
      <c r="UPH70" s="44"/>
      <c r="UPI70" s="44"/>
      <c r="UPJ70" s="44"/>
      <c r="UPK70" s="44"/>
      <c r="UPL70" s="44"/>
      <c r="UPM70" s="44"/>
      <c r="UPN70" s="44"/>
      <c r="UPO70" s="44"/>
      <c r="UPP70" s="44"/>
      <c r="UPQ70" s="44"/>
      <c r="UPR70" s="44"/>
      <c r="UPS70" s="44"/>
      <c r="UPT70" s="44"/>
      <c r="UPU70" s="44"/>
      <c r="UPV70" s="44"/>
      <c r="UPW70" s="44"/>
      <c r="UPX70" s="44"/>
      <c r="UPY70" s="44"/>
      <c r="UPZ70" s="44"/>
      <c r="UQA70" s="44"/>
      <c r="UQB70" s="44"/>
      <c r="UQC70" s="44"/>
      <c r="UQD70" s="44"/>
      <c r="UQE70" s="44"/>
      <c r="UQF70" s="44"/>
      <c r="UQG70" s="44"/>
      <c r="UQH70" s="44"/>
      <c r="UQI70" s="44"/>
      <c r="UQJ70" s="44"/>
      <c r="UQK70" s="44"/>
      <c r="UQL70" s="44"/>
      <c r="UQM70" s="44"/>
      <c r="UQN70" s="44"/>
      <c r="UQO70" s="44"/>
      <c r="UQP70" s="44"/>
      <c r="UQQ70" s="44"/>
      <c r="UQR70" s="44"/>
      <c r="UQS70" s="44"/>
      <c r="UQT70" s="44"/>
      <c r="UQU70" s="44"/>
      <c r="UQV70" s="44"/>
      <c r="UQW70" s="44"/>
      <c r="UQX70" s="44"/>
      <c r="UQY70" s="44"/>
      <c r="UQZ70" s="44"/>
      <c r="URA70" s="44"/>
      <c r="URB70" s="44"/>
      <c r="URC70" s="44"/>
      <c r="URD70" s="44"/>
      <c r="URE70" s="44"/>
      <c r="URF70" s="44"/>
      <c r="URG70" s="44"/>
      <c r="URH70" s="44"/>
      <c r="URI70" s="44"/>
      <c r="URJ70" s="44"/>
      <c r="URK70" s="44"/>
      <c r="URL70" s="44"/>
      <c r="URM70" s="44"/>
      <c r="URN70" s="44"/>
      <c r="URO70" s="44"/>
      <c r="URP70" s="44"/>
      <c r="URQ70" s="44"/>
      <c r="URR70" s="44"/>
      <c r="URS70" s="44"/>
      <c r="URT70" s="44"/>
      <c r="URU70" s="44"/>
      <c r="URV70" s="44"/>
      <c r="URW70" s="44"/>
      <c r="URX70" s="44"/>
      <c r="URY70" s="44"/>
      <c r="URZ70" s="44"/>
      <c r="USA70" s="44"/>
      <c r="USB70" s="44"/>
      <c r="USC70" s="44"/>
      <c r="USD70" s="44"/>
      <c r="USE70" s="44"/>
      <c r="USF70" s="44"/>
      <c r="USG70" s="44"/>
      <c r="USH70" s="44"/>
      <c r="USI70" s="44"/>
      <c r="USJ70" s="44"/>
      <c r="USK70" s="44"/>
      <c r="USL70" s="44"/>
      <c r="USM70" s="44"/>
      <c r="USN70" s="44"/>
      <c r="USO70" s="44"/>
      <c r="USP70" s="44"/>
      <c r="USQ70" s="44"/>
      <c r="USR70" s="44"/>
      <c r="USS70" s="44"/>
      <c r="UST70" s="44"/>
      <c r="USU70" s="44"/>
      <c r="USV70" s="44"/>
      <c r="USW70" s="44"/>
      <c r="USX70" s="44"/>
      <c r="USY70" s="44"/>
      <c r="USZ70" s="44"/>
      <c r="UTA70" s="44"/>
      <c r="UTB70" s="44"/>
      <c r="UTC70" s="44"/>
      <c r="UTD70" s="44"/>
      <c r="UTE70" s="44"/>
      <c r="UTF70" s="44"/>
      <c r="UTG70" s="44"/>
      <c r="UTH70" s="44"/>
      <c r="UTI70" s="44"/>
      <c r="UTJ70" s="44"/>
      <c r="UTK70" s="44"/>
      <c r="UTL70" s="44"/>
      <c r="UTM70" s="44"/>
      <c r="UTN70" s="44"/>
      <c r="UTO70" s="44"/>
      <c r="UTP70" s="44"/>
      <c r="UTQ70" s="44"/>
      <c r="UTR70" s="44"/>
      <c r="UTS70" s="44"/>
      <c r="UTT70" s="44"/>
      <c r="UTU70" s="44"/>
      <c r="UTV70" s="44"/>
      <c r="UTW70" s="44"/>
      <c r="UTX70" s="44"/>
      <c r="UTY70" s="44"/>
      <c r="UTZ70" s="44"/>
      <c r="UUA70" s="44"/>
      <c r="UUB70" s="44"/>
      <c r="UUC70" s="44"/>
      <c r="UUD70" s="44"/>
      <c r="UUE70" s="44"/>
      <c r="UUF70" s="44"/>
      <c r="UUG70" s="44"/>
      <c r="UUH70" s="44"/>
      <c r="UUI70" s="44"/>
      <c r="UUJ70" s="44"/>
      <c r="UUK70" s="44"/>
      <c r="UUL70" s="44"/>
      <c r="UUM70" s="44"/>
      <c r="UUN70" s="44"/>
      <c r="UUO70" s="44"/>
      <c r="UUP70" s="44"/>
      <c r="UUQ70" s="44"/>
      <c r="UUR70" s="44"/>
      <c r="UUS70" s="44"/>
      <c r="UUT70" s="44"/>
      <c r="UUU70" s="44"/>
      <c r="UUV70" s="44"/>
      <c r="UUW70" s="44"/>
      <c r="UUX70" s="44"/>
      <c r="UUY70" s="44"/>
      <c r="UUZ70" s="44"/>
      <c r="UVA70" s="44"/>
      <c r="UVB70" s="44"/>
      <c r="UVC70" s="44"/>
      <c r="UVD70" s="44"/>
      <c r="UVE70" s="44"/>
      <c r="UVF70" s="44"/>
      <c r="UVG70" s="44"/>
      <c r="UVH70" s="44"/>
      <c r="UVI70" s="44"/>
      <c r="UVJ70" s="44"/>
      <c r="UVK70" s="44"/>
      <c r="UVL70" s="44"/>
      <c r="UVM70" s="44"/>
      <c r="UVN70" s="44"/>
      <c r="UVO70" s="44"/>
      <c r="UVP70" s="44"/>
      <c r="UVQ70" s="44"/>
      <c r="UVR70" s="44"/>
      <c r="UVS70" s="44"/>
      <c r="UVT70" s="44"/>
      <c r="UVU70" s="44"/>
      <c r="UVV70" s="44"/>
      <c r="UVW70" s="44"/>
      <c r="UVX70" s="44"/>
      <c r="UVY70" s="44"/>
      <c r="UVZ70" s="44"/>
      <c r="UWA70" s="44"/>
      <c r="UWB70" s="44"/>
      <c r="UWC70" s="44"/>
      <c r="UWD70" s="44"/>
      <c r="UWE70" s="44"/>
      <c r="UWF70" s="44"/>
      <c r="UWG70" s="44"/>
      <c r="UWH70" s="44"/>
      <c r="UWI70" s="44"/>
      <c r="UWJ70" s="44"/>
      <c r="UWK70" s="44"/>
      <c r="UWL70" s="44"/>
      <c r="UWM70" s="44"/>
      <c r="UWN70" s="44"/>
      <c r="UWO70" s="44"/>
      <c r="UWP70" s="44"/>
      <c r="UWQ70" s="44"/>
      <c r="UWR70" s="44"/>
      <c r="UWS70" s="44"/>
      <c r="UWT70" s="44"/>
      <c r="UWU70" s="44"/>
      <c r="UWV70" s="44"/>
      <c r="UWW70" s="44"/>
      <c r="UWX70" s="44"/>
      <c r="UWY70" s="44"/>
      <c r="UWZ70" s="44"/>
      <c r="UXA70" s="44"/>
      <c r="UXB70" s="44"/>
      <c r="UXC70" s="44"/>
      <c r="UXD70" s="44"/>
      <c r="UXE70" s="44"/>
      <c r="UXF70" s="44"/>
      <c r="UXG70" s="44"/>
      <c r="UXH70" s="44"/>
      <c r="UXI70" s="44"/>
      <c r="UXJ70" s="44"/>
      <c r="UXK70" s="44"/>
      <c r="UXL70" s="44"/>
      <c r="UXM70" s="44"/>
      <c r="UXN70" s="44"/>
      <c r="UXO70" s="44"/>
      <c r="UXP70" s="44"/>
      <c r="UXQ70" s="44"/>
      <c r="UXR70" s="44"/>
      <c r="UXS70" s="44"/>
      <c r="UXT70" s="44"/>
      <c r="UXU70" s="44"/>
      <c r="UXV70" s="44"/>
      <c r="UXW70" s="44"/>
      <c r="UXX70" s="44"/>
      <c r="UXY70" s="44"/>
      <c r="UXZ70" s="44"/>
      <c r="UYA70" s="44"/>
      <c r="UYB70" s="44"/>
      <c r="UYC70" s="44"/>
      <c r="UYD70" s="44"/>
      <c r="UYE70" s="44"/>
      <c r="UYF70" s="44"/>
      <c r="UYG70" s="44"/>
      <c r="UYH70" s="44"/>
      <c r="UYI70" s="44"/>
      <c r="UYJ70" s="44"/>
      <c r="UYK70" s="44"/>
      <c r="UYL70" s="44"/>
      <c r="UYM70" s="44"/>
      <c r="UYN70" s="44"/>
      <c r="UYO70" s="44"/>
      <c r="UYP70" s="44"/>
      <c r="UYQ70" s="44"/>
      <c r="UYR70" s="44"/>
      <c r="UYS70" s="44"/>
      <c r="UYT70" s="44"/>
      <c r="UYU70" s="44"/>
      <c r="UYV70" s="44"/>
      <c r="UYW70" s="44"/>
      <c r="UYX70" s="44"/>
      <c r="UYY70" s="44"/>
      <c r="UYZ70" s="44"/>
      <c r="UZA70" s="44"/>
      <c r="UZB70" s="44"/>
      <c r="UZC70" s="44"/>
      <c r="UZD70" s="44"/>
      <c r="UZE70" s="44"/>
      <c r="UZF70" s="44"/>
      <c r="UZG70" s="44"/>
      <c r="UZH70" s="44"/>
      <c r="UZI70" s="44"/>
      <c r="UZJ70" s="44"/>
      <c r="UZK70" s="44"/>
      <c r="UZL70" s="44"/>
      <c r="UZM70" s="44"/>
      <c r="UZN70" s="44"/>
      <c r="UZO70" s="44"/>
      <c r="UZP70" s="44"/>
      <c r="UZQ70" s="44"/>
      <c r="UZR70" s="44"/>
      <c r="UZS70" s="44"/>
      <c r="UZT70" s="44"/>
      <c r="UZU70" s="44"/>
      <c r="UZV70" s="44"/>
      <c r="UZW70" s="44"/>
      <c r="UZX70" s="44"/>
      <c r="UZY70" s="44"/>
      <c r="UZZ70" s="44"/>
      <c r="VAA70" s="44"/>
      <c r="VAB70" s="44"/>
      <c r="VAC70" s="44"/>
      <c r="VAD70" s="44"/>
      <c r="VAE70" s="44"/>
      <c r="VAF70" s="44"/>
      <c r="VAG70" s="44"/>
      <c r="VAH70" s="44"/>
      <c r="VAI70" s="44"/>
      <c r="VAJ70" s="44"/>
      <c r="VAK70" s="44"/>
      <c r="VAL70" s="44"/>
      <c r="VAM70" s="44"/>
      <c r="VAN70" s="44"/>
      <c r="VAO70" s="44"/>
      <c r="VAP70" s="44"/>
      <c r="VAQ70" s="44"/>
      <c r="VAR70" s="44"/>
      <c r="VAS70" s="44"/>
      <c r="VAT70" s="44"/>
      <c r="VAU70" s="44"/>
      <c r="VAV70" s="44"/>
      <c r="VAW70" s="44"/>
      <c r="VAX70" s="44"/>
      <c r="VAY70" s="44"/>
      <c r="VAZ70" s="44"/>
      <c r="VBA70" s="44"/>
      <c r="VBB70" s="44"/>
      <c r="VBC70" s="44"/>
      <c r="VBD70" s="44"/>
      <c r="VBE70" s="44"/>
      <c r="VBF70" s="44"/>
      <c r="VBG70" s="44"/>
      <c r="VBH70" s="44"/>
      <c r="VBI70" s="44"/>
      <c r="VBJ70" s="44"/>
      <c r="VBK70" s="44"/>
      <c r="VBL70" s="44"/>
      <c r="VBM70" s="44"/>
      <c r="VBN70" s="44"/>
      <c r="VBO70" s="44"/>
      <c r="VBP70" s="44"/>
      <c r="VBQ70" s="44"/>
      <c r="VBR70" s="44"/>
      <c r="VBS70" s="44"/>
      <c r="VBT70" s="44"/>
      <c r="VBU70" s="44"/>
      <c r="VBV70" s="44"/>
      <c r="VBW70" s="44"/>
      <c r="VBX70" s="44"/>
      <c r="VBY70" s="44"/>
      <c r="VBZ70" s="44"/>
      <c r="VCA70" s="44"/>
      <c r="VCB70" s="44"/>
      <c r="VCC70" s="44"/>
      <c r="VCD70" s="44"/>
      <c r="VCE70" s="44"/>
      <c r="VCF70" s="44"/>
      <c r="VCG70" s="44"/>
      <c r="VCH70" s="44"/>
      <c r="VCI70" s="44"/>
      <c r="VCJ70" s="44"/>
      <c r="VCK70" s="44"/>
      <c r="VCL70" s="44"/>
      <c r="VCM70" s="44"/>
      <c r="VCN70" s="44"/>
      <c r="VCO70" s="44"/>
      <c r="VCP70" s="44"/>
      <c r="VCQ70" s="44"/>
      <c r="VCR70" s="44"/>
      <c r="VCS70" s="44"/>
      <c r="VCT70" s="44"/>
      <c r="VCU70" s="44"/>
      <c r="VCV70" s="44"/>
      <c r="VCW70" s="44"/>
      <c r="VCX70" s="44"/>
      <c r="VCY70" s="44"/>
      <c r="VCZ70" s="44"/>
      <c r="VDA70" s="44"/>
      <c r="VDB70" s="44"/>
      <c r="VDC70" s="44"/>
      <c r="VDD70" s="44"/>
      <c r="VDE70" s="44"/>
      <c r="VDF70" s="44"/>
      <c r="VDG70" s="44"/>
      <c r="VDH70" s="44"/>
      <c r="VDI70" s="44"/>
      <c r="VDJ70" s="44"/>
      <c r="VDK70" s="44"/>
      <c r="VDL70" s="44"/>
      <c r="VDM70" s="44"/>
      <c r="VDN70" s="44"/>
      <c r="VDO70" s="44"/>
      <c r="VDP70" s="44"/>
      <c r="VDQ70" s="44"/>
      <c r="VDR70" s="44"/>
      <c r="VDS70" s="44"/>
      <c r="VDT70" s="44"/>
      <c r="VDU70" s="44"/>
      <c r="VDV70" s="44"/>
      <c r="VDW70" s="44"/>
      <c r="VDX70" s="44"/>
      <c r="VDY70" s="44"/>
      <c r="VDZ70" s="44"/>
      <c r="VEA70" s="44"/>
      <c r="VEB70" s="44"/>
      <c r="VEC70" s="44"/>
      <c r="VED70" s="44"/>
      <c r="VEE70" s="44"/>
      <c r="VEF70" s="44"/>
      <c r="VEG70" s="44"/>
      <c r="VEH70" s="44"/>
      <c r="VEI70" s="44"/>
      <c r="VEJ70" s="44"/>
      <c r="VEK70" s="44"/>
      <c r="VEL70" s="44"/>
      <c r="VEM70" s="44"/>
      <c r="VEN70" s="44"/>
      <c r="VEO70" s="44"/>
      <c r="VEP70" s="44"/>
      <c r="VEQ70" s="44"/>
      <c r="VER70" s="44"/>
      <c r="VES70" s="44"/>
      <c r="VET70" s="44"/>
      <c r="VEU70" s="44"/>
      <c r="VEV70" s="44"/>
      <c r="VEW70" s="44"/>
      <c r="VEX70" s="44"/>
      <c r="VEY70" s="44"/>
      <c r="VEZ70" s="44"/>
      <c r="VFA70" s="44"/>
      <c r="VFB70" s="44"/>
      <c r="VFC70" s="44"/>
      <c r="VFD70" s="44"/>
      <c r="VFE70" s="44"/>
      <c r="VFF70" s="44"/>
      <c r="VFG70" s="44"/>
      <c r="VFH70" s="44"/>
      <c r="VFI70" s="44"/>
      <c r="VFJ70" s="44"/>
      <c r="VFK70" s="44"/>
      <c r="VFL70" s="44"/>
      <c r="VFM70" s="44"/>
      <c r="VFN70" s="44"/>
      <c r="VFO70" s="44"/>
      <c r="VFP70" s="44"/>
      <c r="VFQ70" s="44"/>
      <c r="VFR70" s="44"/>
      <c r="VFS70" s="44"/>
      <c r="VFT70" s="44"/>
      <c r="VFU70" s="44"/>
      <c r="VFV70" s="44"/>
      <c r="VFW70" s="44"/>
      <c r="VFX70" s="44"/>
      <c r="VFY70" s="44"/>
      <c r="VFZ70" s="44"/>
      <c r="VGA70" s="44"/>
      <c r="VGB70" s="44"/>
      <c r="VGC70" s="44"/>
      <c r="VGD70" s="44"/>
      <c r="VGE70" s="44"/>
      <c r="VGF70" s="44"/>
      <c r="VGG70" s="44"/>
      <c r="VGH70" s="44"/>
      <c r="VGI70" s="44"/>
      <c r="VGJ70" s="44"/>
      <c r="VGK70" s="44"/>
      <c r="VGL70" s="44"/>
      <c r="VGM70" s="44"/>
      <c r="VGN70" s="44"/>
      <c r="VGO70" s="44"/>
      <c r="VGP70" s="44"/>
      <c r="VGQ70" s="44"/>
      <c r="VGR70" s="44"/>
      <c r="VGS70" s="44"/>
      <c r="VGT70" s="44"/>
      <c r="VGU70" s="44"/>
      <c r="VGV70" s="44"/>
      <c r="VGW70" s="44"/>
      <c r="VGX70" s="44"/>
      <c r="VGY70" s="44"/>
      <c r="VGZ70" s="44"/>
      <c r="VHA70" s="44"/>
      <c r="VHB70" s="44"/>
      <c r="VHC70" s="44"/>
      <c r="VHD70" s="44"/>
      <c r="VHE70" s="44"/>
      <c r="VHF70" s="44"/>
      <c r="VHG70" s="44"/>
      <c r="VHH70" s="44"/>
      <c r="VHI70" s="44"/>
      <c r="VHJ70" s="44"/>
      <c r="VHK70" s="44"/>
      <c r="VHL70" s="44"/>
      <c r="VHM70" s="44"/>
      <c r="VHN70" s="44"/>
      <c r="VHO70" s="44"/>
      <c r="VHP70" s="44"/>
      <c r="VHQ70" s="44"/>
      <c r="VHR70" s="44"/>
      <c r="VHS70" s="44"/>
      <c r="VHT70" s="44"/>
      <c r="VHU70" s="44"/>
      <c r="VHV70" s="44"/>
      <c r="VHW70" s="44"/>
      <c r="VHX70" s="44"/>
      <c r="VHY70" s="44"/>
      <c r="VHZ70" s="44"/>
      <c r="VIA70" s="44"/>
      <c r="VIB70" s="44"/>
      <c r="VIC70" s="44"/>
      <c r="VID70" s="44"/>
      <c r="VIE70" s="44"/>
      <c r="VIF70" s="44"/>
      <c r="VIG70" s="44"/>
      <c r="VIH70" s="44"/>
      <c r="VII70" s="44"/>
      <c r="VIJ70" s="44"/>
      <c r="VIK70" s="44"/>
      <c r="VIL70" s="44"/>
      <c r="VIM70" s="44"/>
      <c r="VIN70" s="44"/>
      <c r="VIO70" s="44"/>
      <c r="VIP70" s="44"/>
      <c r="VIQ70" s="44"/>
      <c r="VIR70" s="44"/>
      <c r="VIS70" s="44"/>
      <c r="VIT70" s="44"/>
      <c r="VIU70" s="44"/>
      <c r="VIV70" s="44"/>
      <c r="VIW70" s="44"/>
      <c r="VIX70" s="44"/>
      <c r="VIY70" s="44"/>
      <c r="VIZ70" s="44"/>
      <c r="VJA70" s="44"/>
      <c r="VJB70" s="44"/>
      <c r="VJC70" s="44"/>
      <c r="VJD70" s="44"/>
      <c r="VJE70" s="44"/>
      <c r="VJF70" s="44"/>
      <c r="VJG70" s="44"/>
      <c r="VJH70" s="44"/>
      <c r="VJI70" s="44"/>
      <c r="VJJ70" s="44"/>
      <c r="VJK70" s="44"/>
      <c r="VJL70" s="44"/>
      <c r="VJM70" s="44"/>
      <c r="VJN70" s="44"/>
      <c r="VJO70" s="44"/>
      <c r="VJP70" s="44"/>
      <c r="VJQ70" s="44"/>
      <c r="VJR70" s="44"/>
      <c r="VJS70" s="44"/>
      <c r="VJT70" s="44"/>
      <c r="VJU70" s="44"/>
      <c r="VJV70" s="44"/>
      <c r="VJW70" s="44"/>
      <c r="VJX70" s="44"/>
      <c r="VJY70" s="44"/>
      <c r="VJZ70" s="44"/>
      <c r="VKA70" s="44"/>
      <c r="VKB70" s="44"/>
      <c r="VKC70" s="44"/>
      <c r="VKD70" s="44"/>
      <c r="VKE70" s="44"/>
      <c r="VKF70" s="44"/>
      <c r="VKG70" s="44"/>
      <c r="VKH70" s="44"/>
      <c r="VKI70" s="44"/>
      <c r="VKJ70" s="44"/>
      <c r="VKK70" s="44"/>
      <c r="VKL70" s="44"/>
      <c r="VKM70" s="44"/>
      <c r="VKN70" s="44"/>
      <c r="VKO70" s="44"/>
      <c r="VKP70" s="44"/>
      <c r="VKQ70" s="44"/>
      <c r="VKR70" s="44"/>
      <c r="VKS70" s="44"/>
      <c r="VKT70" s="44"/>
      <c r="VKU70" s="44"/>
      <c r="VKV70" s="44"/>
      <c r="VKW70" s="44"/>
      <c r="VKX70" s="44"/>
      <c r="VKY70" s="44"/>
      <c r="VKZ70" s="44"/>
      <c r="VLA70" s="44"/>
      <c r="VLB70" s="44"/>
      <c r="VLC70" s="44"/>
      <c r="VLD70" s="44"/>
      <c r="VLE70" s="44"/>
      <c r="VLF70" s="44"/>
      <c r="VLG70" s="44"/>
      <c r="VLH70" s="44"/>
      <c r="VLI70" s="44"/>
      <c r="VLJ70" s="44"/>
      <c r="VLK70" s="44"/>
      <c r="VLL70" s="44"/>
      <c r="VLM70" s="44"/>
      <c r="VLN70" s="44"/>
      <c r="VLO70" s="44"/>
      <c r="VLP70" s="44"/>
      <c r="VLQ70" s="44"/>
      <c r="VLR70" s="44"/>
      <c r="VLS70" s="44"/>
      <c r="VLT70" s="44"/>
      <c r="VLU70" s="44"/>
      <c r="VLV70" s="44"/>
      <c r="VLW70" s="44"/>
      <c r="VLX70" s="44"/>
      <c r="VLY70" s="44"/>
      <c r="VLZ70" s="44"/>
      <c r="VMA70" s="44"/>
      <c r="VMB70" s="44"/>
      <c r="VMC70" s="44"/>
      <c r="VMD70" s="44"/>
      <c r="VME70" s="44"/>
      <c r="VMF70" s="44"/>
      <c r="VMG70" s="44"/>
      <c r="VMH70" s="44"/>
      <c r="VMI70" s="44"/>
      <c r="VMJ70" s="44"/>
      <c r="VMK70" s="44"/>
      <c r="VML70" s="44"/>
      <c r="VMM70" s="44"/>
      <c r="VMN70" s="44"/>
      <c r="VMO70" s="44"/>
      <c r="VMP70" s="44"/>
      <c r="VMQ70" s="44"/>
      <c r="VMR70" s="44"/>
      <c r="VMS70" s="44"/>
      <c r="VMT70" s="44"/>
      <c r="VMU70" s="44"/>
      <c r="VMV70" s="44"/>
      <c r="VMW70" s="44"/>
      <c r="VMX70" s="44"/>
      <c r="VMY70" s="44"/>
      <c r="VMZ70" s="44"/>
      <c r="VNA70" s="44"/>
      <c r="VNB70" s="44"/>
      <c r="VNC70" s="44"/>
      <c r="VND70" s="44"/>
      <c r="VNE70" s="44"/>
      <c r="VNF70" s="44"/>
      <c r="VNG70" s="44"/>
      <c r="VNH70" s="44"/>
      <c r="VNI70" s="44"/>
      <c r="VNJ70" s="44"/>
      <c r="VNK70" s="44"/>
      <c r="VNL70" s="44"/>
      <c r="VNM70" s="44"/>
      <c r="VNN70" s="44"/>
      <c r="VNO70" s="44"/>
      <c r="VNP70" s="44"/>
      <c r="VNQ70" s="44"/>
      <c r="VNR70" s="44"/>
      <c r="VNS70" s="44"/>
      <c r="VNT70" s="44"/>
      <c r="VNU70" s="44"/>
      <c r="VNV70" s="44"/>
      <c r="VNW70" s="44"/>
      <c r="VNX70" s="44"/>
      <c r="VNY70" s="44"/>
      <c r="VNZ70" s="44"/>
      <c r="VOA70" s="44"/>
      <c r="VOB70" s="44"/>
      <c r="VOC70" s="44"/>
      <c r="VOD70" s="44"/>
      <c r="VOE70" s="44"/>
      <c r="VOF70" s="44"/>
      <c r="VOG70" s="44"/>
      <c r="VOH70" s="44"/>
      <c r="VOI70" s="44"/>
      <c r="VOJ70" s="44"/>
      <c r="VOK70" s="44"/>
      <c r="VOL70" s="44"/>
      <c r="VOM70" s="44"/>
      <c r="VON70" s="44"/>
      <c r="VOO70" s="44"/>
      <c r="VOP70" s="44"/>
      <c r="VOQ70" s="44"/>
      <c r="VOR70" s="44"/>
      <c r="VOS70" s="44"/>
      <c r="VOT70" s="44"/>
      <c r="VOU70" s="44"/>
      <c r="VOV70" s="44"/>
      <c r="VOW70" s="44"/>
      <c r="VOX70" s="44"/>
      <c r="VOY70" s="44"/>
      <c r="VOZ70" s="44"/>
      <c r="VPA70" s="44"/>
      <c r="VPB70" s="44"/>
      <c r="VPC70" s="44"/>
      <c r="VPD70" s="44"/>
      <c r="VPE70" s="44"/>
      <c r="VPF70" s="44"/>
      <c r="VPG70" s="44"/>
      <c r="VPH70" s="44"/>
      <c r="VPI70" s="44"/>
      <c r="VPJ70" s="44"/>
      <c r="VPK70" s="44"/>
      <c r="VPL70" s="44"/>
      <c r="VPM70" s="44"/>
      <c r="VPN70" s="44"/>
      <c r="VPO70" s="44"/>
      <c r="VPP70" s="44"/>
      <c r="VPQ70" s="44"/>
      <c r="VPR70" s="44"/>
      <c r="VPS70" s="44"/>
      <c r="VPT70" s="44"/>
      <c r="VPU70" s="44"/>
      <c r="VPV70" s="44"/>
      <c r="VPW70" s="44"/>
      <c r="VPX70" s="44"/>
      <c r="VPY70" s="44"/>
      <c r="VPZ70" s="44"/>
      <c r="VQA70" s="44"/>
      <c r="VQB70" s="44"/>
      <c r="VQC70" s="44"/>
      <c r="VQD70" s="44"/>
      <c r="VQE70" s="44"/>
      <c r="VQF70" s="44"/>
      <c r="VQG70" s="44"/>
      <c r="VQH70" s="44"/>
      <c r="VQI70" s="44"/>
      <c r="VQJ70" s="44"/>
      <c r="VQK70" s="44"/>
      <c r="VQL70" s="44"/>
      <c r="VQM70" s="44"/>
      <c r="VQN70" s="44"/>
      <c r="VQO70" s="44"/>
      <c r="VQP70" s="44"/>
      <c r="VQQ70" s="44"/>
      <c r="VQR70" s="44"/>
      <c r="VQS70" s="44"/>
      <c r="VQT70" s="44"/>
      <c r="VQU70" s="44"/>
      <c r="VQV70" s="44"/>
      <c r="VQW70" s="44"/>
      <c r="VQX70" s="44"/>
      <c r="VQY70" s="44"/>
      <c r="VQZ70" s="44"/>
      <c r="VRA70" s="44"/>
      <c r="VRB70" s="44"/>
      <c r="VRC70" s="44"/>
      <c r="VRD70" s="44"/>
      <c r="VRE70" s="44"/>
      <c r="VRF70" s="44"/>
      <c r="VRG70" s="44"/>
      <c r="VRH70" s="44"/>
      <c r="VRI70" s="44"/>
      <c r="VRJ70" s="44"/>
      <c r="VRK70" s="44"/>
      <c r="VRL70" s="44"/>
      <c r="VRM70" s="44"/>
      <c r="VRN70" s="44"/>
      <c r="VRO70" s="44"/>
      <c r="VRP70" s="44"/>
      <c r="VRQ70" s="44"/>
      <c r="VRR70" s="44"/>
      <c r="VRS70" s="44"/>
      <c r="VRT70" s="44"/>
      <c r="VRU70" s="44"/>
      <c r="VRV70" s="44"/>
      <c r="VRW70" s="44"/>
      <c r="VRX70" s="44"/>
      <c r="VRY70" s="44"/>
      <c r="VRZ70" s="44"/>
      <c r="VSA70" s="44"/>
      <c r="VSB70" s="44"/>
      <c r="VSC70" s="44"/>
      <c r="VSD70" s="44"/>
      <c r="VSE70" s="44"/>
      <c r="VSF70" s="44"/>
      <c r="VSG70" s="44"/>
      <c r="VSH70" s="44"/>
      <c r="VSI70" s="44"/>
      <c r="VSJ70" s="44"/>
      <c r="VSK70" s="44"/>
      <c r="VSL70" s="44"/>
      <c r="VSM70" s="44"/>
      <c r="VSN70" s="44"/>
      <c r="VSO70" s="44"/>
      <c r="VSP70" s="44"/>
      <c r="VSQ70" s="44"/>
      <c r="VSR70" s="44"/>
      <c r="VSS70" s="44"/>
      <c r="VST70" s="44"/>
      <c r="VSU70" s="44"/>
      <c r="VSV70" s="44"/>
      <c r="VSW70" s="44"/>
      <c r="VSX70" s="44"/>
      <c r="VSY70" s="44"/>
      <c r="VSZ70" s="44"/>
      <c r="VTA70" s="44"/>
      <c r="VTB70" s="44"/>
      <c r="VTC70" s="44"/>
      <c r="VTD70" s="44"/>
      <c r="VTE70" s="44"/>
      <c r="VTF70" s="44"/>
      <c r="VTG70" s="44"/>
      <c r="VTH70" s="44"/>
      <c r="VTI70" s="44"/>
      <c r="VTJ70" s="44"/>
      <c r="VTK70" s="44"/>
      <c r="VTL70" s="44"/>
      <c r="VTM70" s="44"/>
      <c r="VTN70" s="44"/>
      <c r="VTO70" s="44"/>
      <c r="VTP70" s="44"/>
      <c r="VTQ70" s="44"/>
      <c r="VTR70" s="44"/>
      <c r="VTS70" s="44"/>
      <c r="VTT70" s="44"/>
      <c r="VTU70" s="44"/>
      <c r="VTV70" s="44"/>
      <c r="VTW70" s="44"/>
      <c r="VTX70" s="44"/>
      <c r="VTY70" s="44"/>
      <c r="VTZ70" s="44"/>
      <c r="VUA70" s="44"/>
      <c r="VUB70" s="44"/>
      <c r="VUC70" s="44"/>
      <c r="VUD70" s="44"/>
      <c r="VUE70" s="44"/>
      <c r="VUF70" s="44"/>
      <c r="VUG70" s="44"/>
      <c r="VUH70" s="44"/>
      <c r="VUI70" s="44"/>
      <c r="VUJ70" s="44"/>
      <c r="VUK70" s="44"/>
      <c r="VUL70" s="44"/>
      <c r="VUM70" s="44"/>
      <c r="VUN70" s="44"/>
      <c r="VUO70" s="44"/>
      <c r="VUP70" s="44"/>
      <c r="VUQ70" s="44"/>
      <c r="VUR70" s="44"/>
      <c r="VUS70" s="44"/>
      <c r="VUT70" s="44"/>
      <c r="VUU70" s="44"/>
      <c r="VUV70" s="44"/>
      <c r="VUW70" s="44"/>
      <c r="VUX70" s="44"/>
      <c r="VUY70" s="44"/>
      <c r="VUZ70" s="44"/>
      <c r="VVA70" s="44"/>
      <c r="VVB70" s="44"/>
      <c r="VVC70" s="44"/>
      <c r="VVD70" s="44"/>
      <c r="VVE70" s="44"/>
      <c r="VVF70" s="44"/>
      <c r="VVG70" s="44"/>
      <c r="VVH70" s="44"/>
      <c r="VVI70" s="44"/>
      <c r="VVJ70" s="44"/>
      <c r="VVK70" s="44"/>
      <c r="VVL70" s="44"/>
      <c r="VVM70" s="44"/>
      <c r="VVN70" s="44"/>
      <c r="VVO70" s="44"/>
      <c r="VVP70" s="44"/>
      <c r="VVQ70" s="44"/>
      <c r="VVR70" s="44"/>
      <c r="VVS70" s="44"/>
      <c r="VVT70" s="44"/>
      <c r="VVU70" s="44"/>
      <c r="VVV70" s="44"/>
      <c r="VVW70" s="44"/>
      <c r="VVX70" s="44"/>
      <c r="VVY70" s="44"/>
      <c r="VVZ70" s="44"/>
      <c r="VWA70" s="44"/>
      <c r="VWB70" s="44"/>
      <c r="VWC70" s="44"/>
      <c r="VWD70" s="44"/>
      <c r="VWE70" s="44"/>
      <c r="VWF70" s="44"/>
      <c r="VWG70" s="44"/>
      <c r="VWH70" s="44"/>
      <c r="VWI70" s="44"/>
      <c r="VWJ70" s="44"/>
      <c r="VWK70" s="44"/>
      <c r="VWL70" s="44"/>
      <c r="VWM70" s="44"/>
      <c r="VWN70" s="44"/>
      <c r="VWO70" s="44"/>
      <c r="VWP70" s="44"/>
      <c r="VWQ70" s="44"/>
      <c r="VWR70" s="44"/>
      <c r="VWS70" s="44"/>
      <c r="VWT70" s="44"/>
      <c r="VWU70" s="44"/>
      <c r="VWV70" s="44"/>
      <c r="VWW70" s="44"/>
      <c r="VWX70" s="44"/>
      <c r="VWY70" s="44"/>
      <c r="VWZ70" s="44"/>
      <c r="VXA70" s="44"/>
      <c r="VXB70" s="44"/>
      <c r="VXC70" s="44"/>
      <c r="VXD70" s="44"/>
      <c r="VXE70" s="44"/>
      <c r="VXF70" s="44"/>
      <c r="VXG70" s="44"/>
      <c r="VXH70" s="44"/>
      <c r="VXI70" s="44"/>
      <c r="VXJ70" s="44"/>
      <c r="VXK70" s="44"/>
      <c r="VXL70" s="44"/>
      <c r="VXM70" s="44"/>
      <c r="VXN70" s="44"/>
      <c r="VXO70" s="44"/>
      <c r="VXP70" s="44"/>
      <c r="VXQ70" s="44"/>
      <c r="VXR70" s="44"/>
      <c r="VXS70" s="44"/>
      <c r="VXT70" s="44"/>
      <c r="VXU70" s="44"/>
      <c r="VXV70" s="44"/>
      <c r="VXW70" s="44"/>
      <c r="VXX70" s="44"/>
      <c r="VXY70" s="44"/>
      <c r="VXZ70" s="44"/>
      <c r="VYA70" s="44"/>
      <c r="VYB70" s="44"/>
      <c r="VYC70" s="44"/>
      <c r="VYD70" s="44"/>
      <c r="VYE70" s="44"/>
      <c r="VYF70" s="44"/>
      <c r="VYG70" s="44"/>
      <c r="VYH70" s="44"/>
      <c r="VYI70" s="44"/>
      <c r="VYJ70" s="44"/>
      <c r="VYK70" s="44"/>
      <c r="VYL70" s="44"/>
      <c r="VYM70" s="44"/>
      <c r="VYN70" s="44"/>
      <c r="VYO70" s="44"/>
      <c r="VYP70" s="44"/>
      <c r="VYQ70" s="44"/>
      <c r="VYR70" s="44"/>
      <c r="VYS70" s="44"/>
      <c r="VYT70" s="44"/>
      <c r="VYU70" s="44"/>
      <c r="VYV70" s="44"/>
      <c r="VYW70" s="44"/>
      <c r="VYX70" s="44"/>
      <c r="VYY70" s="44"/>
      <c r="VYZ70" s="44"/>
      <c r="VZA70" s="44"/>
      <c r="VZB70" s="44"/>
      <c r="VZC70" s="44"/>
      <c r="VZD70" s="44"/>
      <c r="VZE70" s="44"/>
      <c r="VZF70" s="44"/>
      <c r="VZG70" s="44"/>
      <c r="VZH70" s="44"/>
      <c r="VZI70" s="44"/>
      <c r="VZJ70" s="44"/>
      <c r="VZK70" s="44"/>
      <c r="VZL70" s="44"/>
      <c r="VZM70" s="44"/>
      <c r="VZN70" s="44"/>
      <c r="VZO70" s="44"/>
      <c r="VZP70" s="44"/>
      <c r="VZQ70" s="44"/>
      <c r="VZR70" s="44"/>
      <c r="VZS70" s="44"/>
      <c r="VZT70" s="44"/>
      <c r="VZU70" s="44"/>
      <c r="VZV70" s="44"/>
      <c r="VZW70" s="44"/>
      <c r="VZX70" s="44"/>
      <c r="VZY70" s="44"/>
      <c r="VZZ70" s="44"/>
      <c r="WAA70" s="44"/>
      <c r="WAB70" s="44"/>
      <c r="WAC70" s="44"/>
      <c r="WAD70" s="44"/>
      <c r="WAE70" s="44"/>
      <c r="WAF70" s="44"/>
      <c r="WAG70" s="44"/>
      <c r="WAH70" s="44"/>
      <c r="WAI70" s="44"/>
      <c r="WAJ70" s="44"/>
      <c r="WAK70" s="44"/>
      <c r="WAL70" s="44"/>
      <c r="WAM70" s="44"/>
      <c r="WAN70" s="44"/>
      <c r="WAO70" s="44"/>
      <c r="WAP70" s="44"/>
      <c r="WAQ70" s="44"/>
      <c r="WAR70" s="44"/>
      <c r="WAS70" s="44"/>
      <c r="WAT70" s="44"/>
      <c r="WAU70" s="44"/>
      <c r="WAV70" s="44"/>
      <c r="WAW70" s="44"/>
      <c r="WAX70" s="44"/>
      <c r="WAY70" s="44"/>
      <c r="WAZ70" s="44"/>
      <c r="WBA70" s="44"/>
      <c r="WBB70" s="44"/>
      <c r="WBC70" s="44"/>
      <c r="WBD70" s="44"/>
      <c r="WBE70" s="44"/>
      <c r="WBF70" s="44"/>
      <c r="WBG70" s="44"/>
      <c r="WBH70" s="44"/>
      <c r="WBI70" s="44"/>
      <c r="WBJ70" s="44"/>
      <c r="WBK70" s="44"/>
      <c r="WBL70" s="44"/>
      <c r="WBM70" s="44"/>
      <c r="WBN70" s="44"/>
      <c r="WBO70" s="44"/>
      <c r="WBP70" s="44"/>
      <c r="WBQ70" s="44"/>
      <c r="WBR70" s="44"/>
      <c r="WBS70" s="44"/>
      <c r="WBT70" s="44"/>
      <c r="WBU70" s="44"/>
      <c r="WBV70" s="44"/>
      <c r="WBW70" s="44"/>
      <c r="WBX70" s="44"/>
      <c r="WBY70" s="44"/>
      <c r="WBZ70" s="44"/>
      <c r="WCA70" s="44"/>
      <c r="WCB70" s="44"/>
      <c r="WCC70" s="44"/>
      <c r="WCD70" s="44"/>
      <c r="WCE70" s="44"/>
      <c r="WCF70" s="44"/>
      <c r="WCG70" s="44"/>
      <c r="WCH70" s="44"/>
      <c r="WCI70" s="44"/>
      <c r="WCJ70" s="44"/>
      <c r="WCK70" s="44"/>
      <c r="WCL70" s="44"/>
      <c r="WCM70" s="44"/>
      <c r="WCN70" s="44"/>
      <c r="WCO70" s="44"/>
      <c r="WCP70" s="44"/>
      <c r="WCQ70" s="44"/>
      <c r="WCR70" s="44"/>
      <c r="WCS70" s="44"/>
      <c r="WCT70" s="44"/>
      <c r="WCU70" s="44"/>
      <c r="WCV70" s="44"/>
      <c r="WCW70" s="44"/>
      <c r="WCX70" s="44"/>
      <c r="WCY70" s="44"/>
      <c r="WCZ70" s="44"/>
      <c r="WDA70" s="44"/>
      <c r="WDB70" s="44"/>
      <c r="WDC70" s="44"/>
      <c r="WDD70" s="44"/>
      <c r="WDE70" s="44"/>
      <c r="WDF70" s="44"/>
      <c r="WDG70" s="44"/>
      <c r="WDH70" s="44"/>
      <c r="WDI70" s="44"/>
      <c r="WDJ70" s="44"/>
      <c r="WDK70" s="44"/>
      <c r="WDL70" s="44"/>
      <c r="WDM70" s="44"/>
      <c r="WDN70" s="44"/>
      <c r="WDO70" s="44"/>
      <c r="WDP70" s="44"/>
      <c r="WDQ70" s="44"/>
      <c r="WDR70" s="44"/>
      <c r="WDS70" s="44"/>
      <c r="WDT70" s="44"/>
      <c r="WDU70" s="44"/>
      <c r="WDV70" s="44"/>
      <c r="WDW70" s="44"/>
      <c r="WDX70" s="44"/>
      <c r="WDY70" s="44"/>
      <c r="WDZ70" s="44"/>
      <c r="WEA70" s="44"/>
      <c r="WEB70" s="44"/>
      <c r="WEC70" s="44"/>
      <c r="WED70" s="44"/>
      <c r="WEE70" s="44"/>
      <c r="WEF70" s="44"/>
      <c r="WEG70" s="44"/>
      <c r="WEH70" s="44"/>
      <c r="WEI70" s="44"/>
      <c r="WEJ70" s="44"/>
      <c r="WEK70" s="44"/>
      <c r="WEL70" s="44"/>
      <c r="WEM70" s="44"/>
      <c r="WEN70" s="44"/>
      <c r="WEO70" s="44"/>
      <c r="WEP70" s="44"/>
      <c r="WEQ70" s="44"/>
      <c r="WER70" s="44"/>
      <c r="WES70" s="44"/>
      <c r="WET70" s="44"/>
      <c r="WEU70" s="44"/>
      <c r="WEV70" s="44"/>
      <c r="WEW70" s="44"/>
      <c r="WEX70" s="44"/>
      <c r="WEY70" s="44"/>
      <c r="WEZ70" s="44"/>
      <c r="WFA70" s="44"/>
      <c r="WFB70" s="44"/>
      <c r="WFC70" s="44"/>
      <c r="WFD70" s="44"/>
      <c r="WFE70" s="44"/>
      <c r="WFF70" s="44"/>
      <c r="WFG70" s="44"/>
      <c r="WFH70" s="44"/>
      <c r="WFI70" s="44"/>
      <c r="WFJ70" s="44"/>
      <c r="WFK70" s="44"/>
      <c r="WFL70" s="44"/>
      <c r="WFM70" s="44"/>
      <c r="WFN70" s="44"/>
      <c r="WFO70" s="44"/>
      <c r="WFP70" s="44"/>
      <c r="WFQ70" s="44"/>
      <c r="WFR70" s="44"/>
      <c r="WFS70" s="44"/>
      <c r="WFT70" s="44"/>
      <c r="WFU70" s="44"/>
      <c r="WFV70" s="44"/>
      <c r="WFW70" s="44"/>
      <c r="WFX70" s="44"/>
      <c r="WFY70" s="44"/>
      <c r="WFZ70" s="44"/>
      <c r="WGA70" s="44"/>
      <c r="WGB70" s="44"/>
      <c r="WGC70" s="44"/>
      <c r="WGD70" s="44"/>
      <c r="WGE70" s="44"/>
      <c r="WGF70" s="44"/>
      <c r="WGG70" s="44"/>
      <c r="WGH70" s="44"/>
      <c r="WGI70" s="44"/>
      <c r="WGJ70" s="44"/>
      <c r="WGK70" s="44"/>
      <c r="WGL70" s="44"/>
      <c r="WGM70" s="44"/>
      <c r="WGN70" s="44"/>
      <c r="WGO70" s="44"/>
      <c r="WGP70" s="44"/>
      <c r="WGQ70" s="44"/>
      <c r="WGR70" s="44"/>
      <c r="WGS70" s="44"/>
      <c r="WGT70" s="44"/>
      <c r="WGU70" s="44"/>
      <c r="WGV70" s="44"/>
      <c r="WGW70" s="44"/>
      <c r="WGX70" s="44"/>
      <c r="WGY70" s="44"/>
      <c r="WGZ70" s="44"/>
      <c r="WHA70" s="44"/>
      <c r="WHB70" s="44"/>
      <c r="WHC70" s="44"/>
      <c r="WHD70" s="44"/>
      <c r="WHE70" s="44"/>
      <c r="WHF70" s="44"/>
      <c r="WHG70" s="44"/>
      <c r="WHH70" s="44"/>
      <c r="WHI70" s="44"/>
      <c r="WHJ70" s="44"/>
      <c r="WHK70" s="44"/>
      <c r="WHL70" s="44"/>
      <c r="WHM70" s="44"/>
      <c r="WHN70" s="44"/>
      <c r="WHO70" s="44"/>
      <c r="WHP70" s="44"/>
      <c r="WHQ70" s="44"/>
      <c r="WHR70" s="44"/>
      <c r="WHS70" s="44"/>
      <c r="WHT70" s="44"/>
      <c r="WHU70" s="44"/>
      <c r="WHV70" s="44"/>
      <c r="WHW70" s="44"/>
      <c r="WHX70" s="44"/>
      <c r="WHY70" s="44"/>
      <c r="WHZ70" s="44"/>
      <c r="WIA70" s="44"/>
      <c r="WIB70" s="44"/>
      <c r="WIC70" s="44"/>
      <c r="WID70" s="44"/>
      <c r="WIE70" s="44"/>
      <c r="WIF70" s="44"/>
      <c r="WIG70" s="44"/>
      <c r="WIH70" s="44"/>
      <c r="WII70" s="44"/>
      <c r="WIJ70" s="44"/>
      <c r="WIK70" s="44"/>
      <c r="WIL70" s="44"/>
      <c r="WIM70" s="44"/>
      <c r="WIN70" s="44"/>
      <c r="WIO70" s="44"/>
      <c r="WIP70" s="44"/>
      <c r="WIQ70" s="44"/>
      <c r="WIR70" s="44"/>
      <c r="WIS70" s="44"/>
      <c r="WIT70" s="44"/>
      <c r="WIU70" s="44"/>
      <c r="WIV70" s="44"/>
      <c r="WIW70" s="44"/>
      <c r="WIX70" s="44"/>
      <c r="WIY70" s="44"/>
      <c r="WIZ70" s="44"/>
      <c r="WJA70" s="44"/>
      <c r="WJB70" s="44"/>
      <c r="WJC70" s="44"/>
      <c r="WJD70" s="44"/>
      <c r="WJE70" s="44"/>
      <c r="WJF70" s="44"/>
      <c r="WJG70" s="44"/>
      <c r="WJH70" s="44"/>
      <c r="WJI70" s="44"/>
      <c r="WJJ70" s="44"/>
      <c r="WJK70" s="44"/>
      <c r="WJL70" s="44"/>
      <c r="WJM70" s="44"/>
      <c r="WJN70" s="44"/>
      <c r="WJO70" s="44"/>
      <c r="WJP70" s="44"/>
      <c r="WJQ70" s="44"/>
      <c r="WJR70" s="44"/>
      <c r="WJS70" s="44"/>
      <c r="WJT70" s="44"/>
      <c r="WJU70" s="44"/>
      <c r="WJV70" s="44"/>
      <c r="WJW70" s="44"/>
      <c r="WJX70" s="44"/>
      <c r="WJY70" s="44"/>
      <c r="WJZ70" s="44"/>
      <c r="WKA70" s="44"/>
      <c r="WKB70" s="44"/>
      <c r="WKC70" s="44"/>
      <c r="WKD70" s="44"/>
      <c r="WKE70" s="44"/>
      <c r="WKF70" s="44"/>
      <c r="WKG70" s="44"/>
      <c r="WKH70" s="44"/>
      <c r="WKI70" s="44"/>
      <c r="WKJ70" s="44"/>
      <c r="WKK70" s="44"/>
      <c r="WKL70" s="44"/>
      <c r="WKM70" s="44"/>
      <c r="WKN70" s="44"/>
      <c r="WKO70" s="44"/>
      <c r="WKP70" s="44"/>
      <c r="WKQ70" s="44"/>
      <c r="WKR70" s="44"/>
      <c r="WKS70" s="44"/>
      <c r="WKT70" s="44"/>
      <c r="WKU70" s="44"/>
      <c r="WKV70" s="44"/>
      <c r="WKW70" s="44"/>
      <c r="WKX70" s="44"/>
      <c r="WKY70" s="44"/>
      <c r="WKZ70" s="44"/>
      <c r="WLA70" s="44"/>
      <c r="WLB70" s="44"/>
      <c r="WLC70" s="44"/>
      <c r="WLD70" s="44"/>
      <c r="WLE70" s="44"/>
      <c r="WLF70" s="44"/>
      <c r="WLG70" s="44"/>
      <c r="WLH70" s="44"/>
      <c r="WLI70" s="44"/>
      <c r="WLJ70" s="44"/>
      <c r="WLK70" s="44"/>
      <c r="WLL70" s="44"/>
      <c r="WLM70" s="44"/>
      <c r="WLN70" s="44"/>
      <c r="WLO70" s="44"/>
      <c r="WLP70" s="44"/>
      <c r="WLQ70" s="44"/>
      <c r="WLR70" s="44"/>
      <c r="WLS70" s="44"/>
      <c r="WLT70" s="44"/>
      <c r="WLU70" s="44"/>
      <c r="WLV70" s="44"/>
      <c r="WLW70" s="44"/>
      <c r="WLX70" s="44"/>
      <c r="WLY70" s="44"/>
      <c r="WLZ70" s="44"/>
      <c r="WMA70" s="44"/>
      <c r="WMB70" s="44"/>
      <c r="WMC70" s="44"/>
      <c r="WMD70" s="44"/>
      <c r="WME70" s="44"/>
      <c r="WMF70" s="44"/>
      <c r="WMG70" s="44"/>
      <c r="WMH70" s="44"/>
      <c r="WMI70" s="44"/>
      <c r="WMJ70" s="44"/>
      <c r="WMK70" s="44"/>
      <c r="WML70" s="44"/>
      <c r="WMM70" s="44"/>
      <c r="WMN70" s="44"/>
      <c r="WMO70" s="44"/>
      <c r="WMP70" s="44"/>
      <c r="WMQ70" s="44"/>
      <c r="WMR70" s="44"/>
      <c r="WMS70" s="44"/>
      <c r="WMT70" s="44"/>
      <c r="WMU70" s="44"/>
      <c r="WMV70" s="44"/>
      <c r="WMW70" s="44"/>
      <c r="WMX70" s="44"/>
      <c r="WMY70" s="44"/>
      <c r="WMZ70" s="44"/>
      <c r="WNA70" s="44"/>
      <c r="WNB70" s="44"/>
      <c r="WNC70" s="44"/>
      <c r="WND70" s="44"/>
      <c r="WNE70" s="44"/>
      <c r="WNF70" s="44"/>
      <c r="WNG70" s="44"/>
      <c r="WNH70" s="44"/>
      <c r="WNI70" s="44"/>
      <c r="WNJ70" s="44"/>
      <c r="WNK70" s="44"/>
      <c r="WNL70" s="44"/>
      <c r="WNM70" s="44"/>
      <c r="WNN70" s="44"/>
      <c r="WNO70" s="44"/>
      <c r="WNP70" s="44"/>
      <c r="WNQ70" s="44"/>
      <c r="WNR70" s="44"/>
      <c r="WNS70" s="44"/>
      <c r="WNT70" s="44"/>
      <c r="WNU70" s="44"/>
      <c r="WNV70" s="44"/>
      <c r="WNW70" s="44"/>
      <c r="WNX70" s="44"/>
      <c r="WNY70" s="44"/>
      <c r="WNZ70" s="44"/>
      <c r="WOA70" s="44"/>
      <c r="WOB70" s="44"/>
      <c r="WOC70" s="44"/>
      <c r="WOD70" s="44"/>
      <c r="WOE70" s="44"/>
      <c r="WOF70" s="44"/>
      <c r="WOG70" s="44"/>
      <c r="WOH70" s="44"/>
      <c r="WOI70" s="44"/>
      <c r="WOJ70" s="44"/>
      <c r="WOK70" s="44"/>
      <c r="WOL70" s="44"/>
      <c r="WOM70" s="44"/>
      <c r="WON70" s="44"/>
      <c r="WOO70" s="44"/>
      <c r="WOP70" s="44"/>
      <c r="WOQ70" s="44"/>
      <c r="WOR70" s="44"/>
      <c r="WOS70" s="44"/>
      <c r="WOT70" s="44"/>
      <c r="WOU70" s="44"/>
      <c r="WOV70" s="44"/>
      <c r="WOW70" s="44"/>
      <c r="WOX70" s="44"/>
      <c r="WOY70" s="44"/>
      <c r="WOZ70" s="44"/>
      <c r="WPA70" s="44"/>
      <c r="WPB70" s="44"/>
      <c r="WPC70" s="44"/>
      <c r="WPD70" s="44"/>
      <c r="WPE70" s="44"/>
      <c r="WPF70" s="44"/>
      <c r="WPG70" s="44"/>
      <c r="WPH70" s="44"/>
      <c r="WPI70" s="44"/>
      <c r="WPJ70" s="44"/>
      <c r="WPK70" s="44"/>
      <c r="WPL70" s="44"/>
      <c r="WPM70" s="44"/>
      <c r="WPN70" s="44"/>
      <c r="WPO70" s="44"/>
      <c r="WPP70" s="44"/>
      <c r="WPQ70" s="44"/>
      <c r="WPR70" s="44"/>
      <c r="WPS70" s="44"/>
      <c r="WPT70" s="44"/>
      <c r="WPU70" s="44"/>
      <c r="WPV70" s="44"/>
      <c r="WPW70" s="44"/>
      <c r="WPX70" s="44"/>
      <c r="WPY70" s="44"/>
      <c r="WPZ70" s="44"/>
      <c r="WQA70" s="44"/>
      <c r="WQB70" s="44"/>
      <c r="WQC70" s="44"/>
      <c r="WQD70" s="44"/>
      <c r="WQE70" s="44"/>
      <c r="WQF70" s="44"/>
      <c r="WQG70" s="44"/>
      <c r="WQH70" s="44"/>
      <c r="WQI70" s="44"/>
      <c r="WQJ70" s="44"/>
      <c r="WQK70" s="44"/>
      <c r="WQL70" s="44"/>
      <c r="WQM70" s="44"/>
      <c r="WQN70" s="44"/>
      <c r="WQO70" s="44"/>
      <c r="WQP70" s="44"/>
      <c r="WQQ70" s="44"/>
      <c r="WQR70" s="44"/>
      <c r="WQS70" s="44"/>
      <c r="WQT70" s="44"/>
      <c r="WQU70" s="44"/>
      <c r="WQV70" s="44"/>
      <c r="WQW70" s="44"/>
      <c r="WQX70" s="44"/>
      <c r="WQY70" s="44"/>
      <c r="WQZ70" s="44"/>
      <c r="WRA70" s="44"/>
      <c r="WRB70" s="44"/>
      <c r="WRC70" s="44"/>
      <c r="WRD70" s="44"/>
      <c r="WRE70" s="44"/>
      <c r="WRF70" s="44"/>
      <c r="WRG70" s="44"/>
      <c r="WRH70" s="44"/>
      <c r="WRI70" s="44"/>
      <c r="WRJ70" s="44"/>
      <c r="WRK70" s="44"/>
      <c r="WRL70" s="44"/>
      <c r="WRM70" s="44"/>
      <c r="WRN70" s="44"/>
      <c r="WRO70" s="44"/>
      <c r="WRP70" s="44"/>
      <c r="WRQ70" s="44"/>
      <c r="WRR70" s="44"/>
      <c r="WRS70" s="44"/>
      <c r="WRT70" s="44"/>
      <c r="WRU70" s="44"/>
      <c r="WRV70" s="44"/>
      <c r="WRW70" s="44"/>
      <c r="WRX70" s="44"/>
      <c r="WRY70" s="44"/>
      <c r="WRZ70" s="44"/>
      <c r="WSA70" s="44"/>
      <c r="WSB70" s="44"/>
      <c r="WSC70" s="44"/>
      <c r="WSD70" s="44"/>
      <c r="WSE70" s="44"/>
      <c r="WSF70" s="44"/>
      <c r="WSG70" s="44"/>
      <c r="WSH70" s="44"/>
      <c r="WSI70" s="44"/>
      <c r="WSJ70" s="44"/>
      <c r="WSK70" s="44"/>
      <c r="WSL70" s="44"/>
      <c r="WSM70" s="44"/>
      <c r="WSN70" s="44"/>
      <c r="WSO70" s="44"/>
      <c r="WSP70" s="44"/>
      <c r="WSQ70" s="44"/>
      <c r="WSR70" s="44"/>
      <c r="WSS70" s="44"/>
      <c r="WST70" s="44"/>
      <c r="WSU70" s="44"/>
      <c r="WSV70" s="44"/>
      <c r="WSW70" s="44"/>
      <c r="WSX70" s="44"/>
      <c r="WSY70" s="44"/>
      <c r="WSZ70" s="44"/>
      <c r="WTA70" s="44"/>
      <c r="WTB70" s="44"/>
      <c r="WTC70" s="44"/>
      <c r="WTD70" s="44"/>
      <c r="WTE70" s="44"/>
      <c r="WTF70" s="44"/>
      <c r="WTG70" s="44"/>
      <c r="WTH70" s="44"/>
      <c r="WTI70" s="44"/>
      <c r="WTJ70" s="44"/>
      <c r="WTK70" s="44"/>
      <c r="WTL70" s="44"/>
      <c r="WTM70" s="44"/>
      <c r="WTN70" s="44"/>
      <c r="WTO70" s="44"/>
      <c r="WTP70" s="44"/>
      <c r="WTQ70" s="44"/>
      <c r="WTR70" s="44"/>
      <c r="WTS70" s="44"/>
      <c r="WTT70" s="44"/>
      <c r="WTU70" s="44"/>
      <c r="WTV70" s="44"/>
      <c r="WTW70" s="44"/>
      <c r="WTX70" s="44"/>
      <c r="WTY70" s="44"/>
      <c r="WTZ70" s="44"/>
      <c r="WUA70" s="44"/>
      <c r="WUB70" s="44"/>
      <c r="WUC70" s="44"/>
      <c r="WUD70" s="44"/>
      <c r="WUE70" s="44"/>
      <c r="WUF70" s="44"/>
      <c r="WUG70" s="44"/>
      <c r="WUH70" s="44"/>
      <c r="WUI70" s="44"/>
      <c r="WUJ70" s="44"/>
      <c r="WUK70" s="44"/>
      <c r="WUL70" s="44"/>
      <c r="WUM70" s="44"/>
      <c r="WUN70" s="44"/>
      <c r="WUO70" s="44"/>
      <c r="WUP70" s="44"/>
      <c r="WUQ70" s="44"/>
      <c r="WUR70" s="44"/>
      <c r="WUS70" s="44"/>
      <c r="WUT70" s="44"/>
      <c r="WUU70" s="44"/>
      <c r="WUV70" s="44"/>
      <c r="WUW70" s="44"/>
      <c r="WUX70" s="44"/>
      <c r="WUY70" s="44"/>
      <c r="WUZ70" s="44"/>
      <c r="WVA70" s="44"/>
      <c r="WVB70" s="44"/>
      <c r="WVC70" s="44"/>
      <c r="WVD70" s="44"/>
      <c r="WVE70" s="44"/>
      <c r="WVF70" s="44"/>
      <c r="WVG70" s="44"/>
      <c r="WVH70" s="44"/>
      <c r="WVI70" s="44"/>
      <c r="WVJ70" s="44"/>
      <c r="WVK70" s="44"/>
      <c r="WVL70" s="44"/>
      <c r="WVM70" s="44"/>
      <c r="WVN70" s="44"/>
      <c r="WVO70" s="44"/>
      <c r="WVP70" s="44"/>
      <c r="WVQ70" s="44"/>
      <c r="WVR70" s="44"/>
      <c r="WVS70" s="44"/>
      <c r="WVT70" s="44"/>
      <c r="WVU70" s="44"/>
      <c r="WVV70" s="44"/>
      <c r="WVW70" s="44"/>
      <c r="WVX70" s="44"/>
      <c r="WVY70" s="44"/>
      <c r="WVZ70" s="44"/>
      <c r="WWA70" s="44"/>
      <c r="WWB70" s="44"/>
      <c r="WWC70" s="44"/>
      <c r="WWD70" s="44"/>
      <c r="WWE70" s="44"/>
      <c r="WWF70" s="44"/>
      <c r="WWG70" s="44"/>
      <c r="WWH70" s="44"/>
      <c r="WWI70" s="44"/>
      <c r="WWJ70" s="44"/>
      <c r="WWK70" s="44"/>
      <c r="WWL70" s="44"/>
      <c r="WWM70" s="44"/>
      <c r="WWN70" s="44"/>
      <c r="WWO70" s="44"/>
      <c r="WWP70" s="44"/>
      <c r="WWQ70" s="44"/>
      <c r="WWR70" s="44"/>
      <c r="WWS70" s="44"/>
      <c r="WWT70" s="44"/>
      <c r="WWU70" s="44"/>
      <c r="WWV70" s="44"/>
      <c r="WWW70" s="44"/>
      <c r="WWX70" s="44"/>
      <c r="WWY70" s="44"/>
      <c r="WWZ70" s="44"/>
      <c r="WXA70" s="44"/>
      <c r="WXB70" s="44"/>
      <c r="WXC70" s="44"/>
      <c r="WXD70" s="44"/>
      <c r="WXE70" s="44"/>
      <c r="WXF70" s="44"/>
      <c r="WXG70" s="44"/>
      <c r="WXH70" s="44"/>
      <c r="WXI70" s="44"/>
      <c r="WXJ70" s="44"/>
      <c r="WXK70" s="44"/>
      <c r="WXL70" s="44"/>
      <c r="WXM70" s="44"/>
      <c r="WXN70" s="44"/>
      <c r="WXO70" s="44"/>
      <c r="WXP70" s="44"/>
      <c r="WXQ70" s="44"/>
      <c r="WXR70" s="44"/>
      <c r="WXS70" s="44"/>
      <c r="WXT70" s="44"/>
      <c r="WXU70" s="44"/>
      <c r="WXV70" s="44"/>
      <c r="WXW70" s="44"/>
      <c r="WXX70" s="44"/>
      <c r="WXY70" s="44"/>
      <c r="WXZ70" s="44"/>
      <c r="WYA70" s="44"/>
      <c r="WYB70" s="44"/>
      <c r="WYC70" s="44"/>
      <c r="WYD70" s="44"/>
      <c r="WYE70" s="44"/>
      <c r="WYF70" s="44"/>
      <c r="WYG70" s="44"/>
      <c r="WYH70" s="44"/>
      <c r="WYI70" s="44"/>
      <c r="WYJ70" s="44"/>
      <c r="WYK70" s="44"/>
      <c r="WYL70" s="44"/>
      <c r="WYM70" s="44"/>
      <c r="WYN70" s="44"/>
      <c r="WYO70" s="44"/>
      <c r="WYP70" s="44"/>
      <c r="WYQ70" s="44"/>
      <c r="WYR70" s="44"/>
      <c r="WYS70" s="44"/>
      <c r="WYT70" s="44"/>
      <c r="WYU70" s="44"/>
      <c r="WYV70" s="44"/>
      <c r="WYW70" s="44"/>
      <c r="WYX70" s="44"/>
      <c r="WYY70" s="44"/>
      <c r="WYZ70" s="44"/>
      <c r="WZA70" s="44"/>
      <c r="WZB70" s="44"/>
      <c r="WZC70" s="44"/>
      <c r="WZD70" s="44"/>
      <c r="WZE70" s="44"/>
      <c r="WZF70" s="44"/>
      <c r="WZG70" s="44"/>
      <c r="WZH70" s="44"/>
      <c r="WZI70" s="44"/>
      <c r="WZJ70" s="44"/>
      <c r="WZK70" s="44"/>
      <c r="WZL70" s="44"/>
      <c r="WZM70" s="44"/>
      <c r="WZN70" s="44"/>
      <c r="WZO70" s="44"/>
      <c r="WZP70" s="44"/>
      <c r="WZQ70" s="44"/>
      <c r="WZR70" s="44"/>
      <c r="WZS70" s="44"/>
      <c r="WZT70" s="44"/>
      <c r="WZU70" s="44"/>
      <c r="WZV70" s="44"/>
      <c r="WZW70" s="44"/>
      <c r="WZX70" s="44"/>
      <c r="WZY70" s="44"/>
      <c r="WZZ70" s="44"/>
      <c r="XAA70" s="44"/>
      <c r="XAB70" s="44"/>
      <c r="XAC70" s="44"/>
      <c r="XAD70" s="44"/>
      <c r="XAE70" s="44"/>
      <c r="XAF70" s="44"/>
      <c r="XAG70" s="44"/>
      <c r="XAH70" s="44"/>
      <c r="XAI70" s="44"/>
      <c r="XAJ70" s="44"/>
      <c r="XAK70" s="44"/>
      <c r="XAL70" s="44"/>
      <c r="XAM70" s="44"/>
      <c r="XAN70" s="44"/>
      <c r="XAO70" s="44"/>
      <c r="XAP70" s="44"/>
      <c r="XAQ70" s="44"/>
      <c r="XAR70" s="44"/>
      <c r="XAS70" s="44"/>
      <c r="XAT70" s="44"/>
      <c r="XAU70" s="44"/>
      <c r="XAV70" s="44"/>
      <c r="XAW70" s="44"/>
      <c r="XAX70" s="44"/>
      <c r="XAY70" s="44"/>
      <c r="XAZ70" s="44"/>
      <c r="XBA70" s="44"/>
      <c r="XBB70" s="44"/>
      <c r="XBC70" s="44"/>
      <c r="XBD70" s="44"/>
      <c r="XBE70" s="44"/>
      <c r="XBF70" s="44"/>
      <c r="XBG70" s="44"/>
      <c r="XBH70" s="44"/>
      <c r="XBI70" s="44"/>
      <c r="XBJ70" s="44"/>
      <c r="XBK70" s="44"/>
      <c r="XBL70" s="44"/>
      <c r="XBM70" s="44"/>
      <c r="XBN70" s="44"/>
      <c r="XBO70" s="44"/>
      <c r="XBP70" s="44"/>
      <c r="XBQ70" s="44"/>
      <c r="XBR70" s="44"/>
      <c r="XBS70" s="44"/>
      <c r="XBT70" s="44"/>
      <c r="XBU70" s="44"/>
      <c r="XBV70" s="44"/>
      <c r="XBW70" s="44"/>
      <c r="XBX70" s="44"/>
      <c r="XBY70" s="44"/>
      <c r="XBZ70" s="44"/>
      <c r="XCA70" s="44"/>
      <c r="XCB70" s="44"/>
      <c r="XCC70" s="44"/>
      <c r="XCD70" s="44"/>
      <c r="XCE70" s="44"/>
      <c r="XCF70" s="44"/>
      <c r="XCG70" s="44"/>
      <c r="XCH70" s="44"/>
      <c r="XCI70" s="44"/>
      <c r="XCJ70" s="44"/>
      <c r="XCK70" s="44"/>
      <c r="XCL70" s="44"/>
      <c r="XCM70" s="44"/>
      <c r="XCN70" s="44"/>
      <c r="XCO70" s="44"/>
      <c r="XCP70" s="44"/>
      <c r="XCQ70" s="44"/>
      <c r="XCR70" s="44"/>
      <c r="XCS70" s="44"/>
      <c r="XCT70" s="44"/>
      <c r="XCU70" s="44"/>
      <c r="XCV70" s="44"/>
      <c r="XCW70" s="44"/>
      <c r="XCX70" s="44"/>
      <c r="XCY70" s="44"/>
      <c r="XCZ70" s="44"/>
      <c r="XDA70" s="44"/>
      <c r="XDB70" s="44"/>
      <c r="XDC70" s="44"/>
      <c r="XDD70" s="44"/>
      <c r="XDE70" s="44"/>
      <c r="XDF70" s="44"/>
      <c r="XDG70" s="44"/>
      <c r="XDH70" s="44"/>
      <c r="XDI70" s="44"/>
      <c r="XDJ70" s="44"/>
      <c r="XDK70" s="44"/>
      <c r="XDL70" s="44"/>
      <c r="XDM70" s="44"/>
      <c r="XDN70" s="44"/>
      <c r="XDO70" s="44"/>
      <c r="XDP70" s="44"/>
      <c r="XDQ70" s="44"/>
      <c r="XDR70" s="44"/>
      <c r="XDS70" s="44"/>
      <c r="XDT70" s="44"/>
      <c r="XDU70" s="44"/>
      <c r="XDV70" s="44"/>
      <c r="XDW70" s="44"/>
      <c r="XDX70" s="44"/>
      <c r="XDY70" s="44"/>
      <c r="XDZ70" s="44"/>
      <c r="XEA70" s="44"/>
      <c r="XEB70" s="44"/>
      <c r="XEC70" s="44"/>
      <c r="XED70" s="44"/>
      <c r="XEE70" s="44"/>
      <c r="XEF70" s="44"/>
      <c r="XEG70" s="44"/>
      <c r="XEH70" s="44"/>
      <c r="XEI70" s="44"/>
      <c r="XEJ70" s="44"/>
      <c r="XEK70" s="44"/>
      <c r="XEL70" s="44"/>
      <c r="XEM70" s="44"/>
      <c r="XEN70" s="44"/>
      <c r="XEO70" s="44"/>
      <c r="XEP70" s="44"/>
      <c r="XEQ70" s="44"/>
      <c r="XER70" s="44"/>
      <c r="XES70" s="44"/>
      <c r="XET70" s="44"/>
      <c r="XEU70" s="44"/>
      <c r="XEV70" s="44"/>
      <c r="XEW70" s="44"/>
      <c r="XEX70" s="44"/>
      <c r="XEY70" s="44"/>
      <c r="XEZ70" s="44"/>
      <c r="XFA70" s="44"/>
      <c r="XFB70" s="44"/>
      <c r="XFC70" s="44"/>
      <c r="XFD70" s="44"/>
    </row>
    <row r="71" spans="1:16384" s="5" customFormat="1" x14ac:dyDescent="0.15">
      <c r="A71" s="201"/>
      <c r="B71" s="204" t="s">
        <v>161</v>
      </c>
      <c r="C71" s="205" t="s">
        <v>203</v>
      </c>
      <c r="D71" s="203"/>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c r="GN71" s="44"/>
      <c r="GO71" s="44"/>
      <c r="GP71" s="44"/>
      <c r="GQ71" s="44"/>
      <c r="GR71" s="44"/>
      <c r="GS71" s="44"/>
      <c r="GT71" s="44"/>
      <c r="GU71" s="44"/>
      <c r="GV71" s="44"/>
      <c r="GW71" s="44"/>
      <c r="GX71" s="44"/>
      <c r="GY71" s="44"/>
      <c r="GZ71" s="44"/>
      <c r="HA71" s="44"/>
      <c r="HB71" s="44"/>
      <c r="HC71" s="44"/>
      <c r="HD71" s="44"/>
      <c r="HE71" s="44"/>
      <c r="HF71" s="44"/>
      <c r="HG71" s="44"/>
      <c r="HH71" s="44"/>
      <c r="HI71" s="44"/>
      <c r="HJ71" s="44"/>
      <c r="HK71" s="44"/>
      <c r="HL71" s="44"/>
      <c r="HM71" s="44"/>
      <c r="HN71" s="44"/>
      <c r="HO71" s="44"/>
      <c r="HP71" s="44"/>
      <c r="HQ71" s="44"/>
      <c r="HR71" s="44"/>
      <c r="HS71" s="44"/>
      <c r="HT71" s="44"/>
      <c r="HU71" s="44"/>
      <c r="HV71" s="44"/>
      <c r="HW71" s="44"/>
      <c r="HX71" s="44"/>
      <c r="HY71" s="44"/>
      <c r="HZ71" s="44"/>
      <c r="IA71" s="44"/>
      <c r="IB71" s="44"/>
      <c r="IC71" s="44"/>
      <c r="ID71" s="44"/>
      <c r="IE71" s="44"/>
      <c r="IF71" s="44"/>
      <c r="IG71" s="44"/>
      <c r="IH71" s="44"/>
      <c r="II71" s="44"/>
      <c r="IJ71" s="44"/>
      <c r="IK71" s="44"/>
      <c r="IL71" s="44"/>
      <c r="IM71" s="44"/>
      <c r="IN71" s="44"/>
      <c r="IO71" s="44"/>
      <c r="IP71" s="44"/>
      <c r="IQ71" s="44"/>
      <c r="IR71" s="44"/>
      <c r="IS71" s="44"/>
      <c r="IT71" s="44"/>
      <c r="IU71" s="44"/>
      <c r="IV71" s="44"/>
      <c r="IW71" s="44"/>
      <c r="IX71" s="44"/>
      <c r="IY71" s="44"/>
      <c r="IZ71" s="44"/>
      <c r="JA71" s="44"/>
      <c r="JB71" s="44"/>
      <c r="JC71" s="44"/>
      <c r="JD71" s="44"/>
      <c r="JE71" s="44"/>
      <c r="JF71" s="44"/>
      <c r="JG71" s="44"/>
      <c r="JH71" s="44"/>
      <c r="JI71" s="44"/>
      <c r="JJ71" s="44"/>
      <c r="JK71" s="44"/>
      <c r="JL71" s="44"/>
      <c r="JM71" s="44"/>
      <c r="JN71" s="44"/>
      <c r="JO71" s="44"/>
      <c r="JP71" s="44"/>
      <c r="JQ71" s="44"/>
      <c r="JR71" s="44"/>
      <c r="JS71" s="44"/>
      <c r="JT71" s="44"/>
      <c r="JU71" s="44"/>
      <c r="JV71" s="44"/>
      <c r="JW71" s="44"/>
      <c r="JX71" s="44"/>
      <c r="JY71" s="44"/>
      <c r="JZ71" s="44"/>
      <c r="KA71" s="44"/>
      <c r="KB71" s="44"/>
      <c r="KC71" s="44"/>
      <c r="KD71" s="44"/>
      <c r="KE71" s="44"/>
      <c r="KF71" s="44"/>
      <c r="KG71" s="44"/>
      <c r="KH71" s="44"/>
      <c r="KI71" s="44"/>
      <c r="KJ71" s="44"/>
      <c r="KK71" s="44"/>
      <c r="KL71" s="44"/>
      <c r="KM71" s="44"/>
      <c r="KN71" s="44"/>
      <c r="KO71" s="44"/>
      <c r="KP71" s="44"/>
      <c r="KQ71" s="44"/>
      <c r="KR71" s="44"/>
      <c r="KS71" s="44"/>
      <c r="KT71" s="44"/>
      <c r="KU71" s="44"/>
      <c r="KV71" s="44"/>
      <c r="KW71" s="44"/>
      <c r="KX71" s="44"/>
      <c r="KY71" s="44"/>
      <c r="KZ71" s="44"/>
      <c r="LA71" s="44"/>
      <c r="LB71" s="44"/>
      <c r="LC71" s="44"/>
      <c r="LD71" s="44"/>
      <c r="LE71" s="44"/>
      <c r="LF71" s="44"/>
      <c r="LG71" s="44"/>
      <c r="LH71" s="44"/>
      <c r="LI71" s="44"/>
      <c r="LJ71" s="44"/>
      <c r="LK71" s="44"/>
      <c r="LL71" s="44"/>
      <c r="LM71" s="44"/>
      <c r="LN71" s="44"/>
      <c r="LO71" s="44"/>
      <c r="LP71" s="44"/>
      <c r="LQ71" s="44"/>
      <c r="LR71" s="44"/>
      <c r="LS71" s="44"/>
      <c r="LT71" s="44"/>
      <c r="LU71" s="44"/>
      <c r="LV71" s="44"/>
      <c r="LW71" s="44"/>
      <c r="LX71" s="44"/>
      <c r="LY71" s="44"/>
      <c r="LZ71" s="44"/>
      <c r="MA71" s="44"/>
      <c r="MB71" s="44"/>
      <c r="MC71" s="44"/>
      <c r="MD71" s="44"/>
      <c r="ME71" s="44"/>
      <c r="MF71" s="44"/>
      <c r="MG71" s="44"/>
      <c r="MH71" s="44"/>
      <c r="MI71" s="44"/>
      <c r="MJ71" s="44"/>
      <c r="MK71" s="44"/>
      <c r="ML71" s="44"/>
      <c r="MM71" s="44"/>
      <c r="MN71" s="44"/>
      <c r="MO71" s="44"/>
      <c r="MP71" s="44"/>
      <c r="MQ71" s="44"/>
      <c r="MR71" s="44"/>
      <c r="MS71" s="44"/>
      <c r="MT71" s="44"/>
      <c r="MU71" s="44"/>
      <c r="MV71" s="44"/>
      <c r="MW71" s="44"/>
      <c r="MX71" s="44"/>
      <c r="MY71" s="44"/>
      <c r="MZ71" s="44"/>
      <c r="NA71" s="44"/>
      <c r="NB71" s="44"/>
      <c r="NC71" s="44"/>
      <c r="ND71" s="44"/>
      <c r="NE71" s="44"/>
      <c r="NF71" s="44"/>
      <c r="NG71" s="44"/>
      <c r="NH71" s="44"/>
      <c r="NI71" s="44"/>
      <c r="NJ71" s="44"/>
      <c r="NK71" s="44"/>
      <c r="NL71" s="44"/>
      <c r="NM71" s="44"/>
      <c r="NN71" s="44"/>
      <c r="NO71" s="44"/>
      <c r="NP71" s="44"/>
      <c r="NQ71" s="44"/>
      <c r="NR71" s="44"/>
      <c r="NS71" s="44"/>
      <c r="NT71" s="44"/>
      <c r="NU71" s="44"/>
      <c r="NV71" s="44"/>
      <c r="NW71" s="44"/>
      <c r="NX71" s="44"/>
      <c r="NY71" s="44"/>
      <c r="NZ71" s="44"/>
      <c r="OA71" s="44"/>
      <c r="OB71" s="44"/>
      <c r="OC71" s="44"/>
      <c r="OD71" s="44"/>
      <c r="OE71" s="44"/>
      <c r="OF71" s="44"/>
      <c r="OG71" s="44"/>
      <c r="OH71" s="44"/>
      <c r="OI71" s="44"/>
      <c r="OJ71" s="44"/>
      <c r="OK71" s="44"/>
      <c r="OL71" s="44"/>
      <c r="OM71" s="44"/>
      <c r="ON71" s="44"/>
      <c r="OO71" s="44"/>
      <c r="OP71" s="44"/>
      <c r="OQ71" s="44"/>
      <c r="OR71" s="44"/>
      <c r="OS71" s="44"/>
      <c r="OT71" s="44"/>
      <c r="OU71" s="44"/>
      <c r="OV71" s="44"/>
      <c r="OW71" s="44"/>
      <c r="OX71" s="44"/>
      <c r="OY71" s="44"/>
      <c r="OZ71" s="44"/>
      <c r="PA71" s="44"/>
      <c r="PB71" s="44"/>
      <c r="PC71" s="44"/>
      <c r="PD71" s="44"/>
      <c r="PE71" s="44"/>
      <c r="PF71" s="44"/>
      <c r="PG71" s="44"/>
      <c r="PH71" s="44"/>
      <c r="PI71" s="44"/>
      <c r="PJ71" s="44"/>
      <c r="PK71" s="44"/>
      <c r="PL71" s="44"/>
      <c r="PM71" s="44"/>
      <c r="PN71" s="44"/>
      <c r="PO71" s="44"/>
      <c r="PP71" s="44"/>
      <c r="PQ71" s="44"/>
      <c r="PR71" s="44"/>
      <c r="PS71" s="44"/>
      <c r="PT71" s="44"/>
      <c r="PU71" s="44"/>
      <c r="PV71" s="44"/>
      <c r="PW71" s="44"/>
      <c r="PX71" s="44"/>
      <c r="PY71" s="44"/>
      <c r="PZ71" s="44"/>
      <c r="QA71" s="44"/>
      <c r="QB71" s="44"/>
      <c r="QC71" s="44"/>
      <c r="QD71" s="44"/>
      <c r="QE71" s="44"/>
      <c r="QF71" s="44"/>
      <c r="QG71" s="44"/>
      <c r="QH71" s="44"/>
      <c r="QI71" s="44"/>
      <c r="QJ71" s="44"/>
      <c r="QK71" s="44"/>
      <c r="QL71" s="44"/>
      <c r="QM71" s="44"/>
      <c r="QN71" s="44"/>
      <c r="QO71" s="44"/>
      <c r="QP71" s="44"/>
      <c r="QQ71" s="44"/>
      <c r="QR71" s="44"/>
      <c r="QS71" s="44"/>
      <c r="QT71" s="44"/>
      <c r="QU71" s="44"/>
      <c r="QV71" s="44"/>
      <c r="QW71" s="44"/>
      <c r="QX71" s="44"/>
      <c r="QY71" s="44"/>
      <c r="QZ71" s="44"/>
      <c r="RA71" s="44"/>
      <c r="RB71" s="44"/>
      <c r="RC71" s="44"/>
      <c r="RD71" s="44"/>
      <c r="RE71" s="44"/>
      <c r="RF71" s="44"/>
      <c r="RG71" s="44"/>
      <c r="RH71" s="44"/>
      <c r="RI71" s="44"/>
      <c r="RJ71" s="44"/>
      <c r="RK71" s="44"/>
      <c r="RL71" s="44"/>
      <c r="RM71" s="44"/>
      <c r="RN71" s="44"/>
      <c r="RO71" s="44"/>
      <c r="RP71" s="44"/>
      <c r="RQ71" s="44"/>
      <c r="RR71" s="44"/>
      <c r="RS71" s="44"/>
      <c r="RT71" s="44"/>
      <c r="RU71" s="44"/>
      <c r="RV71" s="44"/>
      <c r="RW71" s="44"/>
      <c r="RX71" s="44"/>
      <c r="RY71" s="44"/>
      <c r="RZ71" s="44"/>
      <c r="SA71" s="44"/>
      <c r="SB71" s="44"/>
      <c r="SC71" s="44"/>
      <c r="SD71" s="44"/>
      <c r="SE71" s="44"/>
      <c r="SF71" s="44"/>
      <c r="SG71" s="44"/>
      <c r="SH71" s="44"/>
      <c r="SI71" s="44"/>
      <c r="SJ71" s="44"/>
      <c r="SK71" s="44"/>
      <c r="SL71" s="44"/>
      <c r="SM71" s="44"/>
      <c r="SN71" s="44"/>
      <c r="SO71" s="44"/>
      <c r="SP71" s="44"/>
      <c r="SQ71" s="44"/>
      <c r="SR71" s="44"/>
      <c r="SS71" s="44"/>
      <c r="ST71" s="44"/>
      <c r="SU71" s="44"/>
      <c r="SV71" s="44"/>
      <c r="SW71" s="44"/>
      <c r="SX71" s="44"/>
      <c r="SY71" s="44"/>
      <c r="SZ71" s="44"/>
      <c r="TA71" s="44"/>
      <c r="TB71" s="44"/>
      <c r="TC71" s="44"/>
      <c r="TD71" s="44"/>
      <c r="TE71" s="44"/>
      <c r="TF71" s="44"/>
      <c r="TG71" s="44"/>
      <c r="TH71" s="44"/>
      <c r="TI71" s="44"/>
      <c r="TJ71" s="44"/>
      <c r="TK71" s="44"/>
      <c r="TL71" s="44"/>
      <c r="TM71" s="44"/>
      <c r="TN71" s="44"/>
      <c r="TO71" s="44"/>
      <c r="TP71" s="44"/>
      <c r="TQ71" s="44"/>
      <c r="TR71" s="44"/>
      <c r="TS71" s="44"/>
      <c r="TT71" s="44"/>
      <c r="TU71" s="44"/>
      <c r="TV71" s="44"/>
      <c r="TW71" s="44"/>
      <c r="TX71" s="44"/>
      <c r="TY71" s="44"/>
      <c r="TZ71" s="44"/>
      <c r="UA71" s="44"/>
      <c r="UB71" s="44"/>
      <c r="UC71" s="44"/>
      <c r="UD71" s="44"/>
      <c r="UE71" s="44"/>
      <c r="UF71" s="44"/>
      <c r="UG71" s="44"/>
      <c r="UH71" s="44"/>
      <c r="UI71" s="44"/>
      <c r="UJ71" s="44"/>
      <c r="UK71" s="44"/>
      <c r="UL71" s="44"/>
      <c r="UM71" s="44"/>
      <c r="UN71" s="44"/>
      <c r="UO71" s="44"/>
      <c r="UP71" s="44"/>
      <c r="UQ71" s="44"/>
      <c r="UR71" s="44"/>
      <c r="US71" s="44"/>
      <c r="UT71" s="44"/>
      <c r="UU71" s="44"/>
      <c r="UV71" s="44"/>
      <c r="UW71" s="44"/>
      <c r="UX71" s="44"/>
      <c r="UY71" s="44"/>
      <c r="UZ71" s="44"/>
      <c r="VA71" s="44"/>
      <c r="VB71" s="44"/>
      <c r="VC71" s="44"/>
      <c r="VD71" s="44"/>
      <c r="VE71" s="44"/>
      <c r="VF71" s="44"/>
      <c r="VG71" s="44"/>
      <c r="VH71" s="44"/>
      <c r="VI71" s="44"/>
      <c r="VJ71" s="44"/>
      <c r="VK71" s="44"/>
      <c r="VL71" s="44"/>
      <c r="VM71" s="44"/>
      <c r="VN71" s="44"/>
      <c r="VO71" s="44"/>
      <c r="VP71" s="44"/>
      <c r="VQ71" s="44"/>
      <c r="VR71" s="44"/>
      <c r="VS71" s="44"/>
      <c r="VT71" s="44"/>
      <c r="VU71" s="44"/>
      <c r="VV71" s="44"/>
      <c r="VW71" s="44"/>
      <c r="VX71" s="44"/>
      <c r="VY71" s="44"/>
      <c r="VZ71" s="44"/>
      <c r="WA71" s="44"/>
      <c r="WB71" s="44"/>
      <c r="WC71" s="44"/>
      <c r="WD71" s="44"/>
      <c r="WE71" s="44"/>
      <c r="WF71" s="44"/>
      <c r="WG71" s="44"/>
      <c r="WH71" s="44"/>
      <c r="WI71" s="44"/>
      <c r="WJ71" s="44"/>
      <c r="WK71" s="44"/>
      <c r="WL71" s="44"/>
      <c r="WM71" s="44"/>
      <c r="WN71" s="44"/>
      <c r="WO71" s="44"/>
      <c r="WP71" s="44"/>
      <c r="WQ71" s="44"/>
      <c r="WR71" s="44"/>
      <c r="WS71" s="44"/>
      <c r="WT71" s="44"/>
      <c r="WU71" s="44"/>
      <c r="WV71" s="44"/>
      <c r="WW71" s="44"/>
      <c r="WX71" s="44"/>
      <c r="WY71" s="44"/>
      <c r="WZ71" s="44"/>
      <c r="XA71" s="44"/>
      <c r="XB71" s="44"/>
      <c r="XC71" s="44"/>
      <c r="XD71" s="44"/>
      <c r="XE71" s="44"/>
      <c r="XF71" s="44"/>
      <c r="XG71" s="44"/>
      <c r="XH71" s="44"/>
      <c r="XI71" s="44"/>
      <c r="XJ71" s="44"/>
      <c r="XK71" s="44"/>
      <c r="XL71" s="44"/>
      <c r="XM71" s="44"/>
      <c r="XN71" s="44"/>
      <c r="XO71" s="44"/>
      <c r="XP71" s="44"/>
      <c r="XQ71" s="44"/>
      <c r="XR71" s="44"/>
      <c r="XS71" s="44"/>
      <c r="XT71" s="44"/>
      <c r="XU71" s="44"/>
      <c r="XV71" s="44"/>
      <c r="XW71" s="44"/>
      <c r="XX71" s="44"/>
      <c r="XY71" s="44"/>
      <c r="XZ71" s="44"/>
      <c r="YA71" s="44"/>
      <c r="YB71" s="44"/>
      <c r="YC71" s="44"/>
      <c r="YD71" s="44"/>
      <c r="YE71" s="44"/>
      <c r="YF71" s="44"/>
      <c r="YG71" s="44"/>
      <c r="YH71" s="44"/>
      <c r="YI71" s="44"/>
      <c r="YJ71" s="44"/>
      <c r="YK71" s="44"/>
      <c r="YL71" s="44"/>
      <c r="YM71" s="44"/>
      <c r="YN71" s="44"/>
      <c r="YO71" s="44"/>
      <c r="YP71" s="44"/>
      <c r="YQ71" s="44"/>
      <c r="YR71" s="44"/>
      <c r="YS71" s="44"/>
      <c r="YT71" s="44"/>
      <c r="YU71" s="44"/>
      <c r="YV71" s="44"/>
      <c r="YW71" s="44"/>
      <c r="YX71" s="44"/>
      <c r="YY71" s="44"/>
      <c r="YZ71" s="44"/>
      <c r="ZA71" s="44"/>
      <c r="ZB71" s="44"/>
      <c r="ZC71" s="44"/>
      <c r="ZD71" s="44"/>
      <c r="ZE71" s="44"/>
      <c r="ZF71" s="44"/>
      <c r="ZG71" s="44"/>
      <c r="ZH71" s="44"/>
      <c r="ZI71" s="44"/>
      <c r="ZJ71" s="44"/>
      <c r="ZK71" s="44"/>
      <c r="ZL71" s="44"/>
      <c r="ZM71" s="44"/>
      <c r="ZN71" s="44"/>
      <c r="ZO71" s="44"/>
      <c r="ZP71" s="44"/>
      <c r="ZQ71" s="44"/>
      <c r="ZR71" s="44"/>
      <c r="ZS71" s="44"/>
      <c r="ZT71" s="44"/>
      <c r="ZU71" s="44"/>
      <c r="ZV71" s="44"/>
      <c r="ZW71" s="44"/>
      <c r="ZX71" s="44"/>
      <c r="ZY71" s="44"/>
      <c r="ZZ71" s="44"/>
      <c r="AAA71" s="44"/>
      <c r="AAB71" s="44"/>
      <c r="AAC71" s="44"/>
      <c r="AAD71" s="44"/>
      <c r="AAE71" s="44"/>
      <c r="AAF71" s="44"/>
      <c r="AAG71" s="44"/>
      <c r="AAH71" s="44"/>
      <c r="AAI71" s="44"/>
      <c r="AAJ71" s="44"/>
      <c r="AAK71" s="44"/>
      <c r="AAL71" s="44"/>
      <c r="AAM71" s="44"/>
      <c r="AAN71" s="44"/>
      <c r="AAO71" s="44"/>
      <c r="AAP71" s="44"/>
      <c r="AAQ71" s="44"/>
      <c r="AAR71" s="44"/>
      <c r="AAS71" s="44"/>
      <c r="AAT71" s="44"/>
      <c r="AAU71" s="44"/>
      <c r="AAV71" s="44"/>
      <c r="AAW71" s="44"/>
      <c r="AAX71" s="44"/>
      <c r="AAY71" s="44"/>
      <c r="AAZ71" s="44"/>
      <c r="ABA71" s="44"/>
      <c r="ABB71" s="44"/>
      <c r="ABC71" s="44"/>
      <c r="ABD71" s="44"/>
      <c r="ABE71" s="44"/>
      <c r="ABF71" s="44"/>
      <c r="ABG71" s="44"/>
      <c r="ABH71" s="44"/>
      <c r="ABI71" s="44"/>
      <c r="ABJ71" s="44"/>
      <c r="ABK71" s="44"/>
      <c r="ABL71" s="44"/>
      <c r="ABM71" s="44"/>
      <c r="ABN71" s="44"/>
      <c r="ABO71" s="44"/>
      <c r="ABP71" s="44"/>
      <c r="ABQ71" s="44"/>
      <c r="ABR71" s="44"/>
      <c r="ABS71" s="44"/>
      <c r="ABT71" s="44"/>
      <c r="ABU71" s="44"/>
      <c r="ABV71" s="44"/>
      <c r="ABW71" s="44"/>
      <c r="ABX71" s="44"/>
      <c r="ABY71" s="44"/>
      <c r="ABZ71" s="44"/>
      <c r="ACA71" s="44"/>
      <c r="ACB71" s="44"/>
      <c r="ACC71" s="44"/>
      <c r="ACD71" s="44"/>
      <c r="ACE71" s="44"/>
      <c r="ACF71" s="44"/>
      <c r="ACG71" s="44"/>
      <c r="ACH71" s="44"/>
      <c r="ACI71" s="44"/>
      <c r="ACJ71" s="44"/>
      <c r="ACK71" s="44"/>
      <c r="ACL71" s="44"/>
      <c r="ACM71" s="44"/>
      <c r="ACN71" s="44"/>
      <c r="ACO71" s="44"/>
      <c r="ACP71" s="44"/>
      <c r="ACQ71" s="44"/>
      <c r="ACR71" s="44"/>
      <c r="ACS71" s="44"/>
      <c r="ACT71" s="44"/>
      <c r="ACU71" s="44"/>
      <c r="ACV71" s="44"/>
      <c r="ACW71" s="44"/>
      <c r="ACX71" s="44"/>
      <c r="ACY71" s="44"/>
      <c r="ACZ71" s="44"/>
      <c r="ADA71" s="44"/>
      <c r="ADB71" s="44"/>
      <c r="ADC71" s="44"/>
      <c r="ADD71" s="44"/>
      <c r="ADE71" s="44"/>
      <c r="ADF71" s="44"/>
      <c r="ADG71" s="44"/>
      <c r="ADH71" s="44"/>
      <c r="ADI71" s="44"/>
      <c r="ADJ71" s="44"/>
      <c r="ADK71" s="44"/>
      <c r="ADL71" s="44"/>
      <c r="ADM71" s="44"/>
      <c r="ADN71" s="44"/>
      <c r="ADO71" s="44"/>
      <c r="ADP71" s="44"/>
      <c r="ADQ71" s="44"/>
      <c r="ADR71" s="44"/>
      <c r="ADS71" s="44"/>
      <c r="ADT71" s="44"/>
      <c r="ADU71" s="44"/>
      <c r="ADV71" s="44"/>
      <c r="ADW71" s="44"/>
      <c r="ADX71" s="44"/>
      <c r="ADY71" s="44"/>
      <c r="ADZ71" s="44"/>
      <c r="AEA71" s="44"/>
      <c r="AEB71" s="44"/>
      <c r="AEC71" s="44"/>
      <c r="AED71" s="44"/>
      <c r="AEE71" s="44"/>
      <c r="AEF71" s="44"/>
      <c r="AEG71" s="44"/>
      <c r="AEH71" s="44"/>
      <c r="AEI71" s="44"/>
      <c r="AEJ71" s="44"/>
      <c r="AEK71" s="44"/>
      <c r="AEL71" s="44"/>
      <c r="AEM71" s="44"/>
      <c r="AEN71" s="44"/>
      <c r="AEO71" s="44"/>
      <c r="AEP71" s="44"/>
      <c r="AEQ71" s="44"/>
      <c r="AER71" s="44"/>
      <c r="AES71" s="44"/>
      <c r="AET71" s="44"/>
      <c r="AEU71" s="44"/>
      <c r="AEV71" s="44"/>
      <c r="AEW71" s="44"/>
      <c r="AEX71" s="44"/>
      <c r="AEY71" s="44"/>
      <c r="AEZ71" s="44"/>
      <c r="AFA71" s="44"/>
      <c r="AFB71" s="44"/>
      <c r="AFC71" s="44"/>
      <c r="AFD71" s="44"/>
      <c r="AFE71" s="44"/>
      <c r="AFF71" s="44"/>
      <c r="AFG71" s="44"/>
      <c r="AFH71" s="44"/>
      <c r="AFI71" s="44"/>
      <c r="AFJ71" s="44"/>
      <c r="AFK71" s="44"/>
      <c r="AFL71" s="44"/>
      <c r="AFM71" s="44"/>
      <c r="AFN71" s="44"/>
      <c r="AFO71" s="44"/>
      <c r="AFP71" s="44"/>
      <c r="AFQ71" s="44"/>
      <c r="AFR71" s="44"/>
      <c r="AFS71" s="44"/>
      <c r="AFT71" s="44"/>
      <c r="AFU71" s="44"/>
      <c r="AFV71" s="44"/>
      <c r="AFW71" s="44"/>
      <c r="AFX71" s="44"/>
      <c r="AFY71" s="44"/>
      <c r="AFZ71" s="44"/>
      <c r="AGA71" s="44"/>
      <c r="AGB71" s="44"/>
      <c r="AGC71" s="44"/>
      <c r="AGD71" s="44"/>
      <c r="AGE71" s="44"/>
      <c r="AGF71" s="44"/>
      <c r="AGG71" s="44"/>
      <c r="AGH71" s="44"/>
      <c r="AGI71" s="44"/>
      <c r="AGJ71" s="44"/>
      <c r="AGK71" s="44"/>
      <c r="AGL71" s="44"/>
      <c r="AGM71" s="44"/>
      <c r="AGN71" s="44"/>
      <c r="AGO71" s="44"/>
      <c r="AGP71" s="44"/>
      <c r="AGQ71" s="44"/>
      <c r="AGR71" s="44"/>
      <c r="AGS71" s="44"/>
      <c r="AGT71" s="44"/>
      <c r="AGU71" s="44"/>
      <c r="AGV71" s="44"/>
      <c r="AGW71" s="44"/>
      <c r="AGX71" s="44"/>
      <c r="AGY71" s="44"/>
      <c r="AGZ71" s="44"/>
      <c r="AHA71" s="44"/>
      <c r="AHB71" s="44"/>
      <c r="AHC71" s="44"/>
      <c r="AHD71" s="44"/>
      <c r="AHE71" s="44"/>
      <c r="AHF71" s="44"/>
      <c r="AHG71" s="44"/>
      <c r="AHH71" s="44"/>
      <c r="AHI71" s="44"/>
      <c r="AHJ71" s="44"/>
      <c r="AHK71" s="44"/>
      <c r="AHL71" s="44"/>
      <c r="AHM71" s="44"/>
      <c r="AHN71" s="44"/>
      <c r="AHO71" s="44"/>
      <c r="AHP71" s="44"/>
      <c r="AHQ71" s="44"/>
      <c r="AHR71" s="44"/>
      <c r="AHS71" s="44"/>
      <c r="AHT71" s="44"/>
      <c r="AHU71" s="44"/>
      <c r="AHV71" s="44"/>
      <c r="AHW71" s="44"/>
      <c r="AHX71" s="44"/>
      <c r="AHY71" s="44"/>
      <c r="AHZ71" s="44"/>
      <c r="AIA71" s="44"/>
      <c r="AIB71" s="44"/>
      <c r="AIC71" s="44"/>
      <c r="AID71" s="44"/>
      <c r="AIE71" s="44"/>
      <c r="AIF71" s="44"/>
      <c r="AIG71" s="44"/>
      <c r="AIH71" s="44"/>
      <c r="AII71" s="44"/>
      <c r="AIJ71" s="44"/>
      <c r="AIK71" s="44"/>
      <c r="AIL71" s="44"/>
      <c r="AIM71" s="44"/>
      <c r="AIN71" s="44"/>
      <c r="AIO71" s="44"/>
      <c r="AIP71" s="44"/>
      <c r="AIQ71" s="44"/>
      <c r="AIR71" s="44"/>
      <c r="AIS71" s="44"/>
      <c r="AIT71" s="44"/>
      <c r="AIU71" s="44"/>
      <c r="AIV71" s="44"/>
      <c r="AIW71" s="44"/>
      <c r="AIX71" s="44"/>
      <c r="AIY71" s="44"/>
      <c r="AIZ71" s="44"/>
      <c r="AJA71" s="44"/>
      <c r="AJB71" s="44"/>
      <c r="AJC71" s="44"/>
      <c r="AJD71" s="44"/>
      <c r="AJE71" s="44"/>
      <c r="AJF71" s="44"/>
      <c r="AJG71" s="44"/>
      <c r="AJH71" s="44"/>
      <c r="AJI71" s="44"/>
      <c r="AJJ71" s="44"/>
      <c r="AJK71" s="44"/>
      <c r="AJL71" s="44"/>
      <c r="AJM71" s="44"/>
      <c r="AJN71" s="44"/>
      <c r="AJO71" s="44"/>
      <c r="AJP71" s="44"/>
      <c r="AJQ71" s="44"/>
      <c r="AJR71" s="44"/>
      <c r="AJS71" s="44"/>
      <c r="AJT71" s="44"/>
      <c r="AJU71" s="44"/>
      <c r="AJV71" s="44"/>
      <c r="AJW71" s="44"/>
      <c r="AJX71" s="44"/>
      <c r="AJY71" s="44"/>
      <c r="AJZ71" s="44"/>
      <c r="AKA71" s="44"/>
      <c r="AKB71" s="44"/>
      <c r="AKC71" s="44"/>
      <c r="AKD71" s="44"/>
      <c r="AKE71" s="44"/>
      <c r="AKF71" s="44"/>
      <c r="AKG71" s="44"/>
      <c r="AKH71" s="44"/>
      <c r="AKI71" s="44"/>
      <c r="AKJ71" s="44"/>
      <c r="AKK71" s="44"/>
      <c r="AKL71" s="44"/>
      <c r="AKM71" s="44"/>
      <c r="AKN71" s="44"/>
      <c r="AKO71" s="44"/>
      <c r="AKP71" s="44"/>
      <c r="AKQ71" s="44"/>
      <c r="AKR71" s="44"/>
      <c r="AKS71" s="44"/>
      <c r="AKT71" s="44"/>
      <c r="AKU71" s="44"/>
      <c r="AKV71" s="44"/>
      <c r="AKW71" s="44"/>
      <c r="AKX71" s="44"/>
      <c r="AKY71" s="44"/>
      <c r="AKZ71" s="44"/>
      <c r="ALA71" s="44"/>
      <c r="ALB71" s="44"/>
      <c r="ALC71" s="44"/>
      <c r="ALD71" s="44"/>
      <c r="ALE71" s="44"/>
      <c r="ALF71" s="44"/>
      <c r="ALG71" s="44"/>
      <c r="ALH71" s="44"/>
      <c r="ALI71" s="44"/>
      <c r="ALJ71" s="44"/>
      <c r="ALK71" s="44"/>
      <c r="ALL71" s="44"/>
      <c r="ALM71" s="44"/>
      <c r="ALN71" s="44"/>
      <c r="ALO71" s="44"/>
      <c r="ALP71" s="44"/>
      <c r="ALQ71" s="44"/>
      <c r="ALR71" s="44"/>
      <c r="ALS71" s="44"/>
      <c r="ALT71" s="44"/>
      <c r="ALU71" s="44"/>
      <c r="ALV71" s="44"/>
      <c r="ALW71" s="44"/>
      <c r="ALX71" s="44"/>
      <c r="ALY71" s="44"/>
      <c r="ALZ71" s="44"/>
      <c r="AMA71" s="44"/>
      <c r="AMB71" s="44"/>
      <c r="AMC71" s="44"/>
      <c r="AMD71" s="44"/>
      <c r="AME71" s="44"/>
      <c r="AMF71" s="44"/>
      <c r="AMG71" s="44"/>
      <c r="AMH71" s="44"/>
      <c r="AMI71" s="44"/>
      <c r="AMJ71" s="44"/>
      <c r="AMK71" s="44"/>
      <c r="AML71" s="44"/>
      <c r="AMM71" s="44"/>
      <c r="AMN71" s="44"/>
      <c r="AMO71" s="44"/>
      <c r="AMP71" s="44"/>
      <c r="AMQ71" s="44"/>
      <c r="AMR71" s="44"/>
      <c r="AMS71" s="44"/>
      <c r="AMT71" s="44"/>
      <c r="AMU71" s="44"/>
      <c r="AMV71" s="44"/>
      <c r="AMW71" s="44"/>
      <c r="AMX71" s="44"/>
      <c r="AMY71" s="44"/>
      <c r="AMZ71" s="44"/>
      <c r="ANA71" s="44"/>
      <c r="ANB71" s="44"/>
      <c r="ANC71" s="44"/>
      <c r="AND71" s="44"/>
      <c r="ANE71" s="44"/>
      <c r="ANF71" s="44"/>
      <c r="ANG71" s="44"/>
      <c r="ANH71" s="44"/>
      <c r="ANI71" s="44"/>
      <c r="ANJ71" s="44"/>
      <c r="ANK71" s="44"/>
      <c r="ANL71" s="44"/>
      <c r="ANM71" s="44"/>
      <c r="ANN71" s="44"/>
      <c r="ANO71" s="44"/>
      <c r="ANP71" s="44"/>
      <c r="ANQ71" s="44"/>
      <c r="ANR71" s="44"/>
      <c r="ANS71" s="44"/>
      <c r="ANT71" s="44"/>
      <c r="ANU71" s="44"/>
      <c r="ANV71" s="44"/>
      <c r="ANW71" s="44"/>
      <c r="ANX71" s="44"/>
      <c r="ANY71" s="44"/>
      <c r="ANZ71" s="44"/>
      <c r="AOA71" s="44"/>
      <c r="AOB71" s="44"/>
      <c r="AOC71" s="44"/>
      <c r="AOD71" s="44"/>
      <c r="AOE71" s="44"/>
      <c r="AOF71" s="44"/>
      <c r="AOG71" s="44"/>
      <c r="AOH71" s="44"/>
      <c r="AOI71" s="44"/>
      <c r="AOJ71" s="44"/>
      <c r="AOK71" s="44"/>
      <c r="AOL71" s="44"/>
      <c r="AOM71" s="44"/>
      <c r="AON71" s="44"/>
      <c r="AOO71" s="44"/>
      <c r="AOP71" s="44"/>
      <c r="AOQ71" s="44"/>
      <c r="AOR71" s="44"/>
      <c r="AOS71" s="44"/>
      <c r="AOT71" s="44"/>
      <c r="AOU71" s="44"/>
      <c r="AOV71" s="44"/>
      <c r="AOW71" s="44"/>
      <c r="AOX71" s="44"/>
      <c r="AOY71" s="44"/>
      <c r="AOZ71" s="44"/>
      <c r="APA71" s="44"/>
      <c r="APB71" s="44"/>
      <c r="APC71" s="44"/>
      <c r="APD71" s="44"/>
      <c r="APE71" s="44"/>
      <c r="APF71" s="44"/>
      <c r="APG71" s="44"/>
      <c r="APH71" s="44"/>
      <c r="API71" s="44"/>
      <c r="APJ71" s="44"/>
      <c r="APK71" s="44"/>
      <c r="APL71" s="44"/>
      <c r="APM71" s="44"/>
      <c r="APN71" s="44"/>
      <c r="APO71" s="44"/>
      <c r="APP71" s="44"/>
      <c r="APQ71" s="44"/>
      <c r="APR71" s="44"/>
      <c r="APS71" s="44"/>
      <c r="APT71" s="44"/>
      <c r="APU71" s="44"/>
      <c r="APV71" s="44"/>
      <c r="APW71" s="44"/>
      <c r="APX71" s="44"/>
      <c r="APY71" s="44"/>
      <c r="APZ71" s="44"/>
      <c r="AQA71" s="44"/>
      <c r="AQB71" s="44"/>
      <c r="AQC71" s="44"/>
      <c r="AQD71" s="44"/>
      <c r="AQE71" s="44"/>
      <c r="AQF71" s="44"/>
      <c r="AQG71" s="44"/>
      <c r="AQH71" s="44"/>
      <c r="AQI71" s="44"/>
      <c r="AQJ71" s="44"/>
      <c r="AQK71" s="44"/>
      <c r="AQL71" s="44"/>
      <c r="AQM71" s="44"/>
      <c r="AQN71" s="44"/>
      <c r="AQO71" s="44"/>
      <c r="AQP71" s="44"/>
      <c r="AQQ71" s="44"/>
      <c r="AQR71" s="44"/>
      <c r="AQS71" s="44"/>
      <c r="AQT71" s="44"/>
      <c r="AQU71" s="44"/>
      <c r="AQV71" s="44"/>
      <c r="AQW71" s="44"/>
      <c r="AQX71" s="44"/>
      <c r="AQY71" s="44"/>
      <c r="AQZ71" s="44"/>
      <c r="ARA71" s="44"/>
      <c r="ARB71" s="44"/>
      <c r="ARC71" s="44"/>
      <c r="ARD71" s="44"/>
      <c r="ARE71" s="44"/>
      <c r="ARF71" s="44"/>
      <c r="ARG71" s="44"/>
      <c r="ARH71" s="44"/>
      <c r="ARI71" s="44"/>
      <c r="ARJ71" s="44"/>
      <c r="ARK71" s="44"/>
      <c r="ARL71" s="44"/>
      <c r="ARM71" s="44"/>
      <c r="ARN71" s="44"/>
      <c r="ARO71" s="44"/>
      <c r="ARP71" s="44"/>
      <c r="ARQ71" s="44"/>
      <c r="ARR71" s="44"/>
      <c r="ARS71" s="44"/>
      <c r="ART71" s="44"/>
      <c r="ARU71" s="44"/>
      <c r="ARV71" s="44"/>
      <c r="ARW71" s="44"/>
      <c r="ARX71" s="44"/>
      <c r="ARY71" s="44"/>
      <c r="ARZ71" s="44"/>
      <c r="ASA71" s="44"/>
      <c r="ASB71" s="44"/>
      <c r="ASC71" s="44"/>
      <c r="ASD71" s="44"/>
      <c r="ASE71" s="44"/>
      <c r="ASF71" s="44"/>
      <c r="ASG71" s="44"/>
      <c r="ASH71" s="44"/>
      <c r="ASI71" s="44"/>
      <c r="ASJ71" s="44"/>
      <c r="ASK71" s="44"/>
      <c r="ASL71" s="44"/>
      <c r="ASM71" s="44"/>
      <c r="ASN71" s="44"/>
      <c r="ASO71" s="44"/>
      <c r="ASP71" s="44"/>
      <c r="ASQ71" s="44"/>
      <c r="ASR71" s="44"/>
      <c r="ASS71" s="44"/>
      <c r="AST71" s="44"/>
      <c r="ASU71" s="44"/>
      <c r="ASV71" s="44"/>
      <c r="ASW71" s="44"/>
      <c r="ASX71" s="44"/>
      <c r="ASY71" s="44"/>
      <c r="ASZ71" s="44"/>
      <c r="ATA71" s="44"/>
      <c r="ATB71" s="44"/>
      <c r="ATC71" s="44"/>
      <c r="ATD71" s="44"/>
      <c r="ATE71" s="44"/>
      <c r="ATF71" s="44"/>
      <c r="ATG71" s="44"/>
      <c r="ATH71" s="44"/>
      <c r="ATI71" s="44"/>
      <c r="ATJ71" s="44"/>
      <c r="ATK71" s="44"/>
      <c r="ATL71" s="44"/>
      <c r="ATM71" s="44"/>
      <c r="ATN71" s="44"/>
      <c r="ATO71" s="44"/>
      <c r="ATP71" s="44"/>
      <c r="ATQ71" s="44"/>
      <c r="ATR71" s="44"/>
      <c r="ATS71" s="44"/>
      <c r="ATT71" s="44"/>
      <c r="ATU71" s="44"/>
      <c r="ATV71" s="44"/>
      <c r="ATW71" s="44"/>
      <c r="ATX71" s="44"/>
      <c r="ATY71" s="44"/>
      <c r="ATZ71" s="44"/>
      <c r="AUA71" s="44"/>
      <c r="AUB71" s="44"/>
      <c r="AUC71" s="44"/>
      <c r="AUD71" s="44"/>
      <c r="AUE71" s="44"/>
      <c r="AUF71" s="44"/>
      <c r="AUG71" s="44"/>
      <c r="AUH71" s="44"/>
      <c r="AUI71" s="44"/>
      <c r="AUJ71" s="44"/>
      <c r="AUK71" s="44"/>
      <c r="AUL71" s="44"/>
      <c r="AUM71" s="44"/>
      <c r="AUN71" s="44"/>
      <c r="AUO71" s="44"/>
      <c r="AUP71" s="44"/>
      <c r="AUQ71" s="44"/>
      <c r="AUR71" s="44"/>
      <c r="AUS71" s="44"/>
      <c r="AUT71" s="44"/>
      <c r="AUU71" s="44"/>
      <c r="AUV71" s="44"/>
      <c r="AUW71" s="44"/>
      <c r="AUX71" s="44"/>
      <c r="AUY71" s="44"/>
      <c r="AUZ71" s="44"/>
      <c r="AVA71" s="44"/>
      <c r="AVB71" s="44"/>
      <c r="AVC71" s="44"/>
      <c r="AVD71" s="44"/>
      <c r="AVE71" s="44"/>
      <c r="AVF71" s="44"/>
      <c r="AVG71" s="44"/>
      <c r="AVH71" s="44"/>
      <c r="AVI71" s="44"/>
      <c r="AVJ71" s="44"/>
      <c r="AVK71" s="44"/>
      <c r="AVL71" s="44"/>
      <c r="AVM71" s="44"/>
      <c r="AVN71" s="44"/>
      <c r="AVO71" s="44"/>
      <c r="AVP71" s="44"/>
      <c r="AVQ71" s="44"/>
      <c r="AVR71" s="44"/>
      <c r="AVS71" s="44"/>
      <c r="AVT71" s="44"/>
      <c r="AVU71" s="44"/>
      <c r="AVV71" s="44"/>
      <c r="AVW71" s="44"/>
      <c r="AVX71" s="44"/>
      <c r="AVY71" s="44"/>
      <c r="AVZ71" s="44"/>
      <c r="AWA71" s="44"/>
      <c r="AWB71" s="44"/>
      <c r="AWC71" s="44"/>
      <c r="AWD71" s="44"/>
      <c r="AWE71" s="44"/>
      <c r="AWF71" s="44"/>
      <c r="AWG71" s="44"/>
      <c r="AWH71" s="44"/>
      <c r="AWI71" s="44"/>
      <c r="AWJ71" s="44"/>
      <c r="AWK71" s="44"/>
      <c r="AWL71" s="44"/>
      <c r="AWM71" s="44"/>
      <c r="AWN71" s="44"/>
      <c r="AWO71" s="44"/>
      <c r="AWP71" s="44"/>
      <c r="AWQ71" s="44"/>
      <c r="AWR71" s="44"/>
      <c r="AWS71" s="44"/>
      <c r="AWT71" s="44"/>
      <c r="AWU71" s="44"/>
      <c r="AWV71" s="44"/>
      <c r="AWW71" s="44"/>
      <c r="AWX71" s="44"/>
      <c r="AWY71" s="44"/>
      <c r="AWZ71" s="44"/>
      <c r="AXA71" s="44"/>
      <c r="AXB71" s="44"/>
      <c r="AXC71" s="44"/>
      <c r="AXD71" s="44"/>
      <c r="AXE71" s="44"/>
      <c r="AXF71" s="44"/>
      <c r="AXG71" s="44"/>
      <c r="AXH71" s="44"/>
      <c r="AXI71" s="44"/>
      <c r="AXJ71" s="44"/>
      <c r="AXK71" s="44"/>
      <c r="AXL71" s="44"/>
      <c r="AXM71" s="44"/>
      <c r="AXN71" s="44"/>
      <c r="AXO71" s="44"/>
      <c r="AXP71" s="44"/>
      <c r="AXQ71" s="44"/>
      <c r="AXR71" s="44"/>
      <c r="AXS71" s="44"/>
      <c r="AXT71" s="44"/>
      <c r="AXU71" s="44"/>
      <c r="AXV71" s="44"/>
      <c r="AXW71" s="44"/>
      <c r="AXX71" s="44"/>
      <c r="AXY71" s="44"/>
      <c r="AXZ71" s="44"/>
      <c r="AYA71" s="44"/>
      <c r="AYB71" s="44"/>
      <c r="AYC71" s="44"/>
      <c r="AYD71" s="44"/>
      <c r="AYE71" s="44"/>
      <c r="AYF71" s="44"/>
      <c r="AYG71" s="44"/>
      <c r="AYH71" s="44"/>
      <c r="AYI71" s="44"/>
      <c r="AYJ71" s="44"/>
      <c r="AYK71" s="44"/>
      <c r="AYL71" s="44"/>
      <c r="AYM71" s="44"/>
      <c r="AYN71" s="44"/>
      <c r="AYO71" s="44"/>
      <c r="AYP71" s="44"/>
      <c r="AYQ71" s="44"/>
      <c r="AYR71" s="44"/>
      <c r="AYS71" s="44"/>
      <c r="AYT71" s="44"/>
      <c r="AYU71" s="44"/>
      <c r="AYV71" s="44"/>
      <c r="AYW71" s="44"/>
      <c r="AYX71" s="44"/>
      <c r="AYY71" s="44"/>
      <c r="AYZ71" s="44"/>
      <c r="AZA71" s="44"/>
      <c r="AZB71" s="44"/>
      <c r="AZC71" s="44"/>
      <c r="AZD71" s="44"/>
      <c r="AZE71" s="44"/>
      <c r="AZF71" s="44"/>
      <c r="AZG71" s="44"/>
      <c r="AZH71" s="44"/>
      <c r="AZI71" s="44"/>
      <c r="AZJ71" s="44"/>
      <c r="AZK71" s="44"/>
      <c r="AZL71" s="44"/>
      <c r="AZM71" s="44"/>
      <c r="AZN71" s="44"/>
      <c r="AZO71" s="44"/>
      <c r="AZP71" s="44"/>
      <c r="AZQ71" s="44"/>
      <c r="AZR71" s="44"/>
      <c r="AZS71" s="44"/>
      <c r="AZT71" s="44"/>
      <c r="AZU71" s="44"/>
      <c r="AZV71" s="44"/>
      <c r="AZW71" s="44"/>
      <c r="AZX71" s="44"/>
      <c r="AZY71" s="44"/>
      <c r="AZZ71" s="44"/>
      <c r="BAA71" s="44"/>
      <c r="BAB71" s="44"/>
      <c r="BAC71" s="44"/>
      <c r="BAD71" s="44"/>
      <c r="BAE71" s="44"/>
      <c r="BAF71" s="44"/>
      <c r="BAG71" s="44"/>
      <c r="BAH71" s="44"/>
      <c r="BAI71" s="44"/>
      <c r="BAJ71" s="44"/>
      <c r="BAK71" s="44"/>
      <c r="BAL71" s="44"/>
      <c r="BAM71" s="44"/>
      <c r="BAN71" s="44"/>
      <c r="BAO71" s="44"/>
      <c r="BAP71" s="44"/>
      <c r="BAQ71" s="44"/>
      <c r="BAR71" s="44"/>
      <c r="BAS71" s="44"/>
      <c r="BAT71" s="44"/>
      <c r="BAU71" s="44"/>
      <c r="BAV71" s="44"/>
      <c r="BAW71" s="44"/>
      <c r="BAX71" s="44"/>
      <c r="BAY71" s="44"/>
      <c r="BAZ71" s="44"/>
      <c r="BBA71" s="44"/>
      <c r="BBB71" s="44"/>
      <c r="BBC71" s="44"/>
      <c r="BBD71" s="44"/>
      <c r="BBE71" s="44"/>
      <c r="BBF71" s="44"/>
      <c r="BBG71" s="44"/>
      <c r="BBH71" s="44"/>
      <c r="BBI71" s="44"/>
      <c r="BBJ71" s="44"/>
      <c r="BBK71" s="44"/>
      <c r="BBL71" s="44"/>
      <c r="BBM71" s="44"/>
      <c r="BBN71" s="44"/>
      <c r="BBO71" s="44"/>
      <c r="BBP71" s="44"/>
      <c r="BBQ71" s="44"/>
      <c r="BBR71" s="44"/>
      <c r="BBS71" s="44"/>
      <c r="BBT71" s="44"/>
      <c r="BBU71" s="44"/>
      <c r="BBV71" s="44"/>
      <c r="BBW71" s="44"/>
      <c r="BBX71" s="44"/>
      <c r="BBY71" s="44"/>
      <c r="BBZ71" s="44"/>
      <c r="BCA71" s="44"/>
      <c r="BCB71" s="44"/>
      <c r="BCC71" s="44"/>
      <c r="BCD71" s="44"/>
      <c r="BCE71" s="44"/>
      <c r="BCF71" s="44"/>
      <c r="BCG71" s="44"/>
      <c r="BCH71" s="44"/>
      <c r="BCI71" s="44"/>
      <c r="BCJ71" s="44"/>
      <c r="BCK71" s="44"/>
      <c r="BCL71" s="44"/>
      <c r="BCM71" s="44"/>
      <c r="BCN71" s="44"/>
      <c r="BCO71" s="44"/>
      <c r="BCP71" s="44"/>
      <c r="BCQ71" s="44"/>
      <c r="BCR71" s="44"/>
      <c r="BCS71" s="44"/>
      <c r="BCT71" s="44"/>
      <c r="BCU71" s="44"/>
      <c r="BCV71" s="44"/>
      <c r="BCW71" s="44"/>
      <c r="BCX71" s="44"/>
      <c r="BCY71" s="44"/>
      <c r="BCZ71" s="44"/>
      <c r="BDA71" s="44"/>
      <c r="BDB71" s="44"/>
      <c r="BDC71" s="44"/>
      <c r="BDD71" s="44"/>
      <c r="BDE71" s="44"/>
      <c r="BDF71" s="44"/>
      <c r="BDG71" s="44"/>
      <c r="BDH71" s="44"/>
      <c r="BDI71" s="44"/>
      <c r="BDJ71" s="44"/>
      <c r="BDK71" s="44"/>
      <c r="BDL71" s="44"/>
      <c r="BDM71" s="44"/>
      <c r="BDN71" s="44"/>
      <c r="BDO71" s="44"/>
      <c r="BDP71" s="44"/>
      <c r="BDQ71" s="44"/>
      <c r="BDR71" s="44"/>
      <c r="BDS71" s="44"/>
      <c r="BDT71" s="44"/>
      <c r="BDU71" s="44"/>
      <c r="BDV71" s="44"/>
      <c r="BDW71" s="44"/>
      <c r="BDX71" s="44"/>
      <c r="BDY71" s="44"/>
      <c r="BDZ71" s="44"/>
      <c r="BEA71" s="44"/>
      <c r="BEB71" s="44"/>
      <c r="BEC71" s="44"/>
      <c r="BED71" s="44"/>
      <c r="BEE71" s="44"/>
      <c r="BEF71" s="44"/>
      <c r="BEG71" s="44"/>
      <c r="BEH71" s="44"/>
      <c r="BEI71" s="44"/>
      <c r="BEJ71" s="44"/>
      <c r="BEK71" s="44"/>
      <c r="BEL71" s="44"/>
      <c r="BEM71" s="44"/>
      <c r="BEN71" s="44"/>
      <c r="BEO71" s="44"/>
      <c r="BEP71" s="44"/>
      <c r="BEQ71" s="44"/>
      <c r="BER71" s="44"/>
      <c r="BES71" s="44"/>
      <c r="BET71" s="44"/>
      <c r="BEU71" s="44"/>
      <c r="BEV71" s="44"/>
      <c r="BEW71" s="44"/>
      <c r="BEX71" s="44"/>
      <c r="BEY71" s="44"/>
      <c r="BEZ71" s="44"/>
      <c r="BFA71" s="44"/>
      <c r="BFB71" s="44"/>
      <c r="BFC71" s="44"/>
      <c r="BFD71" s="44"/>
      <c r="BFE71" s="44"/>
      <c r="BFF71" s="44"/>
      <c r="BFG71" s="44"/>
      <c r="BFH71" s="44"/>
      <c r="BFI71" s="44"/>
      <c r="BFJ71" s="44"/>
      <c r="BFK71" s="44"/>
      <c r="BFL71" s="44"/>
      <c r="BFM71" s="44"/>
      <c r="BFN71" s="44"/>
      <c r="BFO71" s="44"/>
      <c r="BFP71" s="44"/>
      <c r="BFQ71" s="44"/>
      <c r="BFR71" s="44"/>
      <c r="BFS71" s="44"/>
      <c r="BFT71" s="44"/>
      <c r="BFU71" s="44"/>
      <c r="BFV71" s="44"/>
      <c r="BFW71" s="44"/>
      <c r="BFX71" s="44"/>
      <c r="BFY71" s="44"/>
      <c r="BFZ71" s="44"/>
      <c r="BGA71" s="44"/>
      <c r="BGB71" s="44"/>
      <c r="BGC71" s="44"/>
      <c r="BGD71" s="44"/>
      <c r="BGE71" s="44"/>
      <c r="BGF71" s="44"/>
      <c r="BGG71" s="44"/>
      <c r="BGH71" s="44"/>
      <c r="BGI71" s="44"/>
      <c r="BGJ71" s="44"/>
      <c r="BGK71" s="44"/>
      <c r="BGL71" s="44"/>
      <c r="BGM71" s="44"/>
      <c r="BGN71" s="44"/>
      <c r="BGO71" s="44"/>
      <c r="BGP71" s="44"/>
      <c r="BGQ71" s="44"/>
      <c r="BGR71" s="44"/>
      <c r="BGS71" s="44"/>
      <c r="BGT71" s="44"/>
      <c r="BGU71" s="44"/>
      <c r="BGV71" s="44"/>
      <c r="BGW71" s="44"/>
      <c r="BGX71" s="44"/>
      <c r="BGY71" s="44"/>
      <c r="BGZ71" s="44"/>
      <c r="BHA71" s="44"/>
      <c r="BHB71" s="44"/>
      <c r="BHC71" s="44"/>
      <c r="BHD71" s="44"/>
      <c r="BHE71" s="44"/>
      <c r="BHF71" s="44"/>
      <c r="BHG71" s="44"/>
      <c r="BHH71" s="44"/>
      <c r="BHI71" s="44"/>
      <c r="BHJ71" s="44"/>
      <c r="BHK71" s="44"/>
      <c r="BHL71" s="44"/>
      <c r="BHM71" s="44"/>
      <c r="BHN71" s="44"/>
      <c r="BHO71" s="44"/>
      <c r="BHP71" s="44"/>
      <c r="BHQ71" s="44"/>
      <c r="BHR71" s="44"/>
      <c r="BHS71" s="44"/>
      <c r="BHT71" s="44"/>
      <c r="BHU71" s="44"/>
      <c r="BHV71" s="44"/>
      <c r="BHW71" s="44"/>
      <c r="BHX71" s="44"/>
      <c r="BHY71" s="44"/>
      <c r="BHZ71" s="44"/>
      <c r="BIA71" s="44"/>
      <c r="BIB71" s="44"/>
      <c r="BIC71" s="44"/>
      <c r="BID71" s="44"/>
      <c r="BIE71" s="44"/>
      <c r="BIF71" s="44"/>
      <c r="BIG71" s="44"/>
      <c r="BIH71" s="44"/>
      <c r="BII71" s="44"/>
      <c r="BIJ71" s="44"/>
      <c r="BIK71" s="44"/>
      <c r="BIL71" s="44"/>
      <c r="BIM71" s="44"/>
      <c r="BIN71" s="44"/>
      <c r="BIO71" s="44"/>
      <c r="BIP71" s="44"/>
      <c r="BIQ71" s="44"/>
      <c r="BIR71" s="44"/>
      <c r="BIS71" s="44"/>
      <c r="BIT71" s="44"/>
      <c r="BIU71" s="44"/>
      <c r="BIV71" s="44"/>
      <c r="BIW71" s="44"/>
      <c r="BIX71" s="44"/>
      <c r="BIY71" s="44"/>
      <c r="BIZ71" s="44"/>
      <c r="BJA71" s="44"/>
      <c r="BJB71" s="44"/>
      <c r="BJC71" s="44"/>
      <c r="BJD71" s="44"/>
      <c r="BJE71" s="44"/>
      <c r="BJF71" s="44"/>
      <c r="BJG71" s="44"/>
      <c r="BJH71" s="44"/>
      <c r="BJI71" s="44"/>
      <c r="BJJ71" s="44"/>
      <c r="BJK71" s="44"/>
      <c r="BJL71" s="44"/>
      <c r="BJM71" s="44"/>
      <c r="BJN71" s="44"/>
      <c r="BJO71" s="44"/>
      <c r="BJP71" s="44"/>
      <c r="BJQ71" s="44"/>
      <c r="BJR71" s="44"/>
      <c r="BJS71" s="44"/>
      <c r="BJT71" s="44"/>
      <c r="BJU71" s="44"/>
      <c r="BJV71" s="44"/>
      <c r="BJW71" s="44"/>
      <c r="BJX71" s="44"/>
      <c r="BJY71" s="44"/>
      <c r="BJZ71" s="44"/>
      <c r="BKA71" s="44"/>
      <c r="BKB71" s="44"/>
      <c r="BKC71" s="44"/>
      <c r="BKD71" s="44"/>
      <c r="BKE71" s="44"/>
      <c r="BKF71" s="44"/>
      <c r="BKG71" s="44"/>
      <c r="BKH71" s="44"/>
      <c r="BKI71" s="44"/>
      <c r="BKJ71" s="44"/>
      <c r="BKK71" s="44"/>
      <c r="BKL71" s="44"/>
      <c r="BKM71" s="44"/>
      <c r="BKN71" s="44"/>
      <c r="BKO71" s="44"/>
      <c r="BKP71" s="44"/>
      <c r="BKQ71" s="44"/>
      <c r="BKR71" s="44"/>
      <c r="BKS71" s="44"/>
      <c r="BKT71" s="44"/>
      <c r="BKU71" s="44"/>
      <c r="BKV71" s="44"/>
      <c r="BKW71" s="44"/>
      <c r="BKX71" s="44"/>
      <c r="BKY71" s="44"/>
      <c r="BKZ71" s="44"/>
      <c r="BLA71" s="44"/>
      <c r="BLB71" s="44"/>
      <c r="BLC71" s="44"/>
      <c r="BLD71" s="44"/>
      <c r="BLE71" s="44"/>
      <c r="BLF71" s="44"/>
      <c r="BLG71" s="44"/>
      <c r="BLH71" s="44"/>
      <c r="BLI71" s="44"/>
      <c r="BLJ71" s="44"/>
      <c r="BLK71" s="44"/>
      <c r="BLL71" s="44"/>
      <c r="BLM71" s="44"/>
      <c r="BLN71" s="44"/>
      <c r="BLO71" s="44"/>
      <c r="BLP71" s="44"/>
      <c r="BLQ71" s="44"/>
      <c r="BLR71" s="44"/>
      <c r="BLS71" s="44"/>
      <c r="BLT71" s="44"/>
      <c r="BLU71" s="44"/>
      <c r="BLV71" s="44"/>
      <c r="BLW71" s="44"/>
      <c r="BLX71" s="44"/>
      <c r="BLY71" s="44"/>
      <c r="BLZ71" s="44"/>
      <c r="BMA71" s="44"/>
      <c r="BMB71" s="44"/>
      <c r="BMC71" s="44"/>
      <c r="BMD71" s="44"/>
      <c r="BME71" s="44"/>
      <c r="BMF71" s="44"/>
      <c r="BMG71" s="44"/>
      <c r="BMH71" s="44"/>
      <c r="BMI71" s="44"/>
      <c r="BMJ71" s="44"/>
      <c r="BMK71" s="44"/>
      <c r="BML71" s="44"/>
      <c r="BMM71" s="44"/>
      <c r="BMN71" s="44"/>
      <c r="BMO71" s="44"/>
      <c r="BMP71" s="44"/>
      <c r="BMQ71" s="44"/>
      <c r="BMR71" s="44"/>
      <c r="BMS71" s="44"/>
      <c r="BMT71" s="44"/>
      <c r="BMU71" s="44"/>
      <c r="BMV71" s="44"/>
      <c r="BMW71" s="44"/>
      <c r="BMX71" s="44"/>
      <c r="BMY71" s="44"/>
      <c r="BMZ71" s="44"/>
      <c r="BNA71" s="44"/>
      <c r="BNB71" s="44"/>
      <c r="BNC71" s="44"/>
      <c r="BND71" s="44"/>
      <c r="BNE71" s="44"/>
      <c r="BNF71" s="44"/>
      <c r="BNG71" s="44"/>
      <c r="BNH71" s="44"/>
      <c r="BNI71" s="44"/>
      <c r="BNJ71" s="44"/>
      <c r="BNK71" s="44"/>
      <c r="BNL71" s="44"/>
      <c r="BNM71" s="44"/>
      <c r="BNN71" s="44"/>
      <c r="BNO71" s="44"/>
      <c r="BNP71" s="44"/>
      <c r="BNQ71" s="44"/>
      <c r="BNR71" s="44"/>
      <c r="BNS71" s="44"/>
      <c r="BNT71" s="44"/>
      <c r="BNU71" s="44"/>
      <c r="BNV71" s="44"/>
      <c r="BNW71" s="44"/>
      <c r="BNX71" s="44"/>
      <c r="BNY71" s="44"/>
      <c r="BNZ71" s="44"/>
      <c r="BOA71" s="44"/>
      <c r="BOB71" s="44"/>
      <c r="BOC71" s="44"/>
      <c r="BOD71" s="44"/>
      <c r="BOE71" s="44"/>
      <c r="BOF71" s="44"/>
      <c r="BOG71" s="44"/>
      <c r="BOH71" s="44"/>
      <c r="BOI71" s="44"/>
      <c r="BOJ71" s="44"/>
      <c r="BOK71" s="44"/>
      <c r="BOL71" s="44"/>
      <c r="BOM71" s="44"/>
      <c r="BON71" s="44"/>
      <c r="BOO71" s="44"/>
      <c r="BOP71" s="44"/>
      <c r="BOQ71" s="44"/>
      <c r="BOR71" s="44"/>
      <c r="BOS71" s="44"/>
      <c r="BOT71" s="44"/>
      <c r="BOU71" s="44"/>
      <c r="BOV71" s="44"/>
      <c r="BOW71" s="44"/>
      <c r="BOX71" s="44"/>
      <c r="BOY71" s="44"/>
      <c r="BOZ71" s="44"/>
      <c r="BPA71" s="44"/>
      <c r="BPB71" s="44"/>
      <c r="BPC71" s="44"/>
      <c r="BPD71" s="44"/>
      <c r="BPE71" s="44"/>
      <c r="BPF71" s="44"/>
      <c r="BPG71" s="44"/>
      <c r="BPH71" s="44"/>
      <c r="BPI71" s="44"/>
      <c r="BPJ71" s="44"/>
      <c r="BPK71" s="44"/>
      <c r="BPL71" s="44"/>
      <c r="BPM71" s="44"/>
      <c r="BPN71" s="44"/>
      <c r="BPO71" s="44"/>
      <c r="BPP71" s="44"/>
      <c r="BPQ71" s="44"/>
      <c r="BPR71" s="44"/>
      <c r="BPS71" s="44"/>
      <c r="BPT71" s="44"/>
      <c r="BPU71" s="44"/>
      <c r="BPV71" s="44"/>
      <c r="BPW71" s="44"/>
      <c r="BPX71" s="44"/>
      <c r="BPY71" s="44"/>
      <c r="BPZ71" s="44"/>
      <c r="BQA71" s="44"/>
      <c r="BQB71" s="44"/>
      <c r="BQC71" s="44"/>
      <c r="BQD71" s="44"/>
      <c r="BQE71" s="44"/>
      <c r="BQF71" s="44"/>
      <c r="BQG71" s="44"/>
      <c r="BQH71" s="44"/>
      <c r="BQI71" s="44"/>
      <c r="BQJ71" s="44"/>
      <c r="BQK71" s="44"/>
      <c r="BQL71" s="44"/>
      <c r="BQM71" s="44"/>
      <c r="BQN71" s="44"/>
      <c r="BQO71" s="44"/>
      <c r="BQP71" s="44"/>
      <c r="BQQ71" s="44"/>
      <c r="BQR71" s="44"/>
      <c r="BQS71" s="44"/>
      <c r="BQT71" s="44"/>
      <c r="BQU71" s="44"/>
      <c r="BQV71" s="44"/>
      <c r="BQW71" s="44"/>
      <c r="BQX71" s="44"/>
      <c r="BQY71" s="44"/>
      <c r="BQZ71" s="44"/>
      <c r="BRA71" s="44"/>
      <c r="BRB71" s="44"/>
      <c r="BRC71" s="44"/>
      <c r="BRD71" s="44"/>
      <c r="BRE71" s="44"/>
      <c r="BRF71" s="44"/>
      <c r="BRG71" s="44"/>
      <c r="BRH71" s="44"/>
      <c r="BRI71" s="44"/>
      <c r="BRJ71" s="44"/>
      <c r="BRK71" s="44"/>
      <c r="BRL71" s="44"/>
      <c r="BRM71" s="44"/>
      <c r="BRN71" s="44"/>
      <c r="BRO71" s="44"/>
      <c r="BRP71" s="44"/>
      <c r="BRQ71" s="44"/>
      <c r="BRR71" s="44"/>
      <c r="BRS71" s="44"/>
      <c r="BRT71" s="44"/>
      <c r="BRU71" s="44"/>
      <c r="BRV71" s="44"/>
      <c r="BRW71" s="44"/>
      <c r="BRX71" s="44"/>
      <c r="BRY71" s="44"/>
      <c r="BRZ71" s="44"/>
      <c r="BSA71" s="44"/>
      <c r="BSB71" s="44"/>
      <c r="BSC71" s="44"/>
      <c r="BSD71" s="44"/>
      <c r="BSE71" s="44"/>
      <c r="BSF71" s="44"/>
      <c r="BSG71" s="44"/>
      <c r="BSH71" s="44"/>
      <c r="BSI71" s="44"/>
      <c r="BSJ71" s="44"/>
      <c r="BSK71" s="44"/>
      <c r="BSL71" s="44"/>
      <c r="BSM71" s="44"/>
      <c r="BSN71" s="44"/>
      <c r="BSO71" s="44"/>
      <c r="BSP71" s="44"/>
      <c r="BSQ71" s="44"/>
      <c r="BSR71" s="44"/>
      <c r="BSS71" s="44"/>
      <c r="BST71" s="44"/>
      <c r="BSU71" s="44"/>
      <c r="BSV71" s="44"/>
      <c r="BSW71" s="44"/>
      <c r="BSX71" s="44"/>
      <c r="BSY71" s="44"/>
      <c r="BSZ71" s="44"/>
      <c r="BTA71" s="44"/>
      <c r="BTB71" s="44"/>
      <c r="BTC71" s="44"/>
      <c r="BTD71" s="44"/>
      <c r="BTE71" s="44"/>
      <c r="BTF71" s="44"/>
      <c r="BTG71" s="44"/>
      <c r="BTH71" s="44"/>
      <c r="BTI71" s="44"/>
      <c r="BTJ71" s="44"/>
      <c r="BTK71" s="44"/>
      <c r="BTL71" s="44"/>
      <c r="BTM71" s="44"/>
      <c r="BTN71" s="44"/>
      <c r="BTO71" s="44"/>
      <c r="BTP71" s="44"/>
      <c r="BTQ71" s="44"/>
      <c r="BTR71" s="44"/>
      <c r="BTS71" s="44"/>
      <c r="BTT71" s="44"/>
      <c r="BTU71" s="44"/>
      <c r="BTV71" s="44"/>
      <c r="BTW71" s="44"/>
      <c r="BTX71" s="44"/>
      <c r="BTY71" s="44"/>
      <c r="BTZ71" s="44"/>
      <c r="BUA71" s="44"/>
      <c r="BUB71" s="44"/>
      <c r="BUC71" s="44"/>
      <c r="BUD71" s="44"/>
      <c r="BUE71" s="44"/>
      <c r="BUF71" s="44"/>
      <c r="BUG71" s="44"/>
      <c r="BUH71" s="44"/>
      <c r="BUI71" s="44"/>
      <c r="BUJ71" s="44"/>
      <c r="BUK71" s="44"/>
      <c r="BUL71" s="44"/>
      <c r="BUM71" s="44"/>
      <c r="BUN71" s="44"/>
      <c r="BUO71" s="44"/>
      <c r="BUP71" s="44"/>
      <c r="BUQ71" s="44"/>
      <c r="BUR71" s="44"/>
      <c r="BUS71" s="44"/>
      <c r="BUT71" s="44"/>
      <c r="BUU71" s="44"/>
      <c r="BUV71" s="44"/>
      <c r="BUW71" s="44"/>
      <c r="BUX71" s="44"/>
      <c r="BUY71" s="44"/>
      <c r="BUZ71" s="44"/>
      <c r="BVA71" s="44"/>
      <c r="BVB71" s="44"/>
      <c r="BVC71" s="44"/>
      <c r="BVD71" s="44"/>
      <c r="BVE71" s="44"/>
      <c r="BVF71" s="44"/>
      <c r="BVG71" s="44"/>
      <c r="BVH71" s="44"/>
      <c r="BVI71" s="44"/>
      <c r="BVJ71" s="44"/>
      <c r="BVK71" s="44"/>
      <c r="BVL71" s="44"/>
      <c r="BVM71" s="44"/>
      <c r="BVN71" s="44"/>
      <c r="BVO71" s="44"/>
      <c r="BVP71" s="44"/>
      <c r="BVQ71" s="44"/>
      <c r="BVR71" s="44"/>
      <c r="BVS71" s="44"/>
      <c r="BVT71" s="44"/>
      <c r="BVU71" s="44"/>
      <c r="BVV71" s="44"/>
      <c r="BVW71" s="44"/>
      <c r="BVX71" s="44"/>
      <c r="BVY71" s="44"/>
      <c r="BVZ71" s="44"/>
      <c r="BWA71" s="44"/>
      <c r="BWB71" s="44"/>
      <c r="BWC71" s="44"/>
      <c r="BWD71" s="44"/>
      <c r="BWE71" s="44"/>
      <c r="BWF71" s="44"/>
      <c r="BWG71" s="44"/>
      <c r="BWH71" s="44"/>
      <c r="BWI71" s="44"/>
      <c r="BWJ71" s="44"/>
      <c r="BWK71" s="44"/>
      <c r="BWL71" s="44"/>
      <c r="BWM71" s="44"/>
      <c r="BWN71" s="44"/>
      <c r="BWO71" s="44"/>
      <c r="BWP71" s="44"/>
      <c r="BWQ71" s="44"/>
      <c r="BWR71" s="44"/>
      <c r="BWS71" s="44"/>
      <c r="BWT71" s="44"/>
      <c r="BWU71" s="44"/>
      <c r="BWV71" s="44"/>
      <c r="BWW71" s="44"/>
      <c r="BWX71" s="44"/>
      <c r="BWY71" s="44"/>
      <c r="BWZ71" s="44"/>
      <c r="BXA71" s="44"/>
      <c r="BXB71" s="44"/>
      <c r="BXC71" s="44"/>
      <c r="BXD71" s="44"/>
      <c r="BXE71" s="44"/>
      <c r="BXF71" s="44"/>
      <c r="BXG71" s="44"/>
      <c r="BXH71" s="44"/>
      <c r="BXI71" s="44"/>
      <c r="BXJ71" s="44"/>
      <c r="BXK71" s="44"/>
      <c r="BXL71" s="44"/>
      <c r="BXM71" s="44"/>
      <c r="BXN71" s="44"/>
      <c r="BXO71" s="44"/>
      <c r="BXP71" s="44"/>
      <c r="BXQ71" s="44"/>
      <c r="BXR71" s="44"/>
      <c r="BXS71" s="44"/>
      <c r="BXT71" s="44"/>
      <c r="BXU71" s="44"/>
      <c r="BXV71" s="44"/>
      <c r="BXW71" s="44"/>
      <c r="BXX71" s="44"/>
      <c r="BXY71" s="44"/>
      <c r="BXZ71" s="44"/>
      <c r="BYA71" s="44"/>
      <c r="BYB71" s="44"/>
      <c r="BYC71" s="44"/>
      <c r="BYD71" s="44"/>
      <c r="BYE71" s="44"/>
      <c r="BYF71" s="44"/>
      <c r="BYG71" s="44"/>
      <c r="BYH71" s="44"/>
      <c r="BYI71" s="44"/>
      <c r="BYJ71" s="44"/>
      <c r="BYK71" s="44"/>
      <c r="BYL71" s="44"/>
      <c r="BYM71" s="44"/>
      <c r="BYN71" s="44"/>
      <c r="BYO71" s="44"/>
      <c r="BYP71" s="44"/>
      <c r="BYQ71" s="44"/>
      <c r="BYR71" s="44"/>
      <c r="BYS71" s="44"/>
      <c r="BYT71" s="44"/>
      <c r="BYU71" s="44"/>
      <c r="BYV71" s="44"/>
      <c r="BYW71" s="44"/>
      <c r="BYX71" s="44"/>
      <c r="BYY71" s="44"/>
      <c r="BYZ71" s="44"/>
      <c r="BZA71" s="44"/>
      <c r="BZB71" s="44"/>
      <c r="BZC71" s="44"/>
      <c r="BZD71" s="44"/>
      <c r="BZE71" s="44"/>
      <c r="BZF71" s="44"/>
      <c r="BZG71" s="44"/>
      <c r="BZH71" s="44"/>
      <c r="BZI71" s="44"/>
      <c r="BZJ71" s="44"/>
      <c r="BZK71" s="44"/>
      <c r="BZL71" s="44"/>
      <c r="BZM71" s="44"/>
      <c r="BZN71" s="44"/>
      <c r="BZO71" s="44"/>
      <c r="BZP71" s="44"/>
      <c r="BZQ71" s="44"/>
      <c r="BZR71" s="44"/>
      <c r="BZS71" s="44"/>
      <c r="BZT71" s="44"/>
      <c r="BZU71" s="44"/>
      <c r="BZV71" s="44"/>
      <c r="BZW71" s="44"/>
      <c r="BZX71" s="44"/>
      <c r="BZY71" s="44"/>
      <c r="BZZ71" s="44"/>
      <c r="CAA71" s="44"/>
      <c r="CAB71" s="44"/>
      <c r="CAC71" s="44"/>
      <c r="CAD71" s="44"/>
      <c r="CAE71" s="44"/>
      <c r="CAF71" s="44"/>
      <c r="CAG71" s="44"/>
      <c r="CAH71" s="44"/>
      <c r="CAI71" s="44"/>
      <c r="CAJ71" s="44"/>
      <c r="CAK71" s="44"/>
      <c r="CAL71" s="44"/>
      <c r="CAM71" s="44"/>
      <c r="CAN71" s="44"/>
      <c r="CAO71" s="44"/>
      <c r="CAP71" s="44"/>
      <c r="CAQ71" s="44"/>
      <c r="CAR71" s="44"/>
      <c r="CAS71" s="44"/>
      <c r="CAT71" s="44"/>
      <c r="CAU71" s="44"/>
      <c r="CAV71" s="44"/>
      <c r="CAW71" s="44"/>
      <c r="CAX71" s="44"/>
      <c r="CAY71" s="44"/>
      <c r="CAZ71" s="44"/>
      <c r="CBA71" s="44"/>
      <c r="CBB71" s="44"/>
      <c r="CBC71" s="44"/>
      <c r="CBD71" s="44"/>
      <c r="CBE71" s="44"/>
      <c r="CBF71" s="44"/>
      <c r="CBG71" s="44"/>
      <c r="CBH71" s="44"/>
      <c r="CBI71" s="44"/>
      <c r="CBJ71" s="44"/>
      <c r="CBK71" s="44"/>
      <c r="CBL71" s="44"/>
      <c r="CBM71" s="44"/>
      <c r="CBN71" s="44"/>
      <c r="CBO71" s="44"/>
      <c r="CBP71" s="44"/>
      <c r="CBQ71" s="44"/>
      <c r="CBR71" s="44"/>
      <c r="CBS71" s="44"/>
      <c r="CBT71" s="44"/>
      <c r="CBU71" s="44"/>
      <c r="CBV71" s="44"/>
      <c r="CBW71" s="44"/>
      <c r="CBX71" s="44"/>
      <c r="CBY71" s="44"/>
      <c r="CBZ71" s="44"/>
      <c r="CCA71" s="44"/>
      <c r="CCB71" s="44"/>
      <c r="CCC71" s="44"/>
      <c r="CCD71" s="44"/>
      <c r="CCE71" s="44"/>
      <c r="CCF71" s="44"/>
      <c r="CCG71" s="44"/>
      <c r="CCH71" s="44"/>
      <c r="CCI71" s="44"/>
      <c r="CCJ71" s="44"/>
      <c r="CCK71" s="44"/>
      <c r="CCL71" s="44"/>
      <c r="CCM71" s="44"/>
      <c r="CCN71" s="44"/>
      <c r="CCO71" s="44"/>
      <c r="CCP71" s="44"/>
      <c r="CCQ71" s="44"/>
      <c r="CCR71" s="44"/>
      <c r="CCS71" s="44"/>
      <c r="CCT71" s="44"/>
      <c r="CCU71" s="44"/>
      <c r="CCV71" s="44"/>
      <c r="CCW71" s="44"/>
      <c r="CCX71" s="44"/>
      <c r="CCY71" s="44"/>
      <c r="CCZ71" s="44"/>
      <c r="CDA71" s="44"/>
      <c r="CDB71" s="44"/>
      <c r="CDC71" s="44"/>
      <c r="CDD71" s="44"/>
      <c r="CDE71" s="44"/>
      <c r="CDF71" s="44"/>
      <c r="CDG71" s="44"/>
      <c r="CDH71" s="44"/>
      <c r="CDI71" s="44"/>
      <c r="CDJ71" s="44"/>
      <c r="CDK71" s="44"/>
      <c r="CDL71" s="44"/>
      <c r="CDM71" s="44"/>
      <c r="CDN71" s="44"/>
      <c r="CDO71" s="44"/>
      <c r="CDP71" s="44"/>
      <c r="CDQ71" s="44"/>
      <c r="CDR71" s="44"/>
      <c r="CDS71" s="44"/>
      <c r="CDT71" s="44"/>
      <c r="CDU71" s="44"/>
      <c r="CDV71" s="44"/>
      <c r="CDW71" s="44"/>
      <c r="CDX71" s="44"/>
      <c r="CDY71" s="44"/>
      <c r="CDZ71" s="44"/>
      <c r="CEA71" s="44"/>
      <c r="CEB71" s="44"/>
      <c r="CEC71" s="44"/>
      <c r="CED71" s="44"/>
      <c r="CEE71" s="44"/>
      <c r="CEF71" s="44"/>
      <c r="CEG71" s="44"/>
      <c r="CEH71" s="44"/>
      <c r="CEI71" s="44"/>
      <c r="CEJ71" s="44"/>
      <c r="CEK71" s="44"/>
      <c r="CEL71" s="44"/>
      <c r="CEM71" s="44"/>
      <c r="CEN71" s="44"/>
      <c r="CEO71" s="44"/>
      <c r="CEP71" s="44"/>
      <c r="CEQ71" s="44"/>
      <c r="CER71" s="44"/>
      <c r="CES71" s="44"/>
      <c r="CET71" s="44"/>
      <c r="CEU71" s="44"/>
      <c r="CEV71" s="44"/>
      <c r="CEW71" s="44"/>
      <c r="CEX71" s="44"/>
      <c r="CEY71" s="44"/>
      <c r="CEZ71" s="44"/>
      <c r="CFA71" s="44"/>
      <c r="CFB71" s="44"/>
      <c r="CFC71" s="44"/>
      <c r="CFD71" s="44"/>
      <c r="CFE71" s="44"/>
      <c r="CFF71" s="44"/>
      <c r="CFG71" s="44"/>
      <c r="CFH71" s="44"/>
      <c r="CFI71" s="44"/>
      <c r="CFJ71" s="44"/>
      <c r="CFK71" s="44"/>
      <c r="CFL71" s="44"/>
      <c r="CFM71" s="44"/>
      <c r="CFN71" s="44"/>
      <c r="CFO71" s="44"/>
      <c r="CFP71" s="44"/>
      <c r="CFQ71" s="44"/>
      <c r="CFR71" s="44"/>
      <c r="CFS71" s="44"/>
      <c r="CFT71" s="44"/>
      <c r="CFU71" s="44"/>
      <c r="CFV71" s="44"/>
      <c r="CFW71" s="44"/>
      <c r="CFX71" s="44"/>
      <c r="CFY71" s="44"/>
      <c r="CFZ71" s="44"/>
      <c r="CGA71" s="44"/>
      <c r="CGB71" s="44"/>
      <c r="CGC71" s="44"/>
      <c r="CGD71" s="44"/>
      <c r="CGE71" s="44"/>
      <c r="CGF71" s="44"/>
      <c r="CGG71" s="44"/>
      <c r="CGH71" s="44"/>
      <c r="CGI71" s="44"/>
      <c r="CGJ71" s="44"/>
      <c r="CGK71" s="44"/>
      <c r="CGL71" s="44"/>
      <c r="CGM71" s="44"/>
      <c r="CGN71" s="44"/>
      <c r="CGO71" s="44"/>
      <c r="CGP71" s="44"/>
      <c r="CGQ71" s="44"/>
      <c r="CGR71" s="44"/>
      <c r="CGS71" s="44"/>
      <c r="CGT71" s="44"/>
      <c r="CGU71" s="44"/>
      <c r="CGV71" s="44"/>
      <c r="CGW71" s="44"/>
      <c r="CGX71" s="44"/>
      <c r="CGY71" s="44"/>
      <c r="CGZ71" s="44"/>
      <c r="CHA71" s="44"/>
      <c r="CHB71" s="44"/>
      <c r="CHC71" s="44"/>
      <c r="CHD71" s="44"/>
      <c r="CHE71" s="44"/>
      <c r="CHF71" s="44"/>
      <c r="CHG71" s="44"/>
      <c r="CHH71" s="44"/>
      <c r="CHI71" s="44"/>
      <c r="CHJ71" s="44"/>
      <c r="CHK71" s="44"/>
      <c r="CHL71" s="44"/>
      <c r="CHM71" s="44"/>
      <c r="CHN71" s="44"/>
      <c r="CHO71" s="44"/>
      <c r="CHP71" s="44"/>
      <c r="CHQ71" s="44"/>
      <c r="CHR71" s="44"/>
      <c r="CHS71" s="44"/>
      <c r="CHT71" s="44"/>
      <c r="CHU71" s="44"/>
      <c r="CHV71" s="44"/>
      <c r="CHW71" s="44"/>
      <c r="CHX71" s="44"/>
      <c r="CHY71" s="44"/>
      <c r="CHZ71" s="44"/>
      <c r="CIA71" s="44"/>
      <c r="CIB71" s="44"/>
      <c r="CIC71" s="44"/>
      <c r="CID71" s="44"/>
      <c r="CIE71" s="44"/>
      <c r="CIF71" s="44"/>
      <c r="CIG71" s="44"/>
      <c r="CIH71" s="44"/>
      <c r="CII71" s="44"/>
      <c r="CIJ71" s="44"/>
      <c r="CIK71" s="44"/>
      <c r="CIL71" s="44"/>
      <c r="CIM71" s="44"/>
      <c r="CIN71" s="44"/>
      <c r="CIO71" s="44"/>
      <c r="CIP71" s="44"/>
      <c r="CIQ71" s="44"/>
      <c r="CIR71" s="44"/>
      <c r="CIS71" s="44"/>
      <c r="CIT71" s="44"/>
      <c r="CIU71" s="44"/>
      <c r="CIV71" s="44"/>
      <c r="CIW71" s="44"/>
      <c r="CIX71" s="44"/>
      <c r="CIY71" s="44"/>
      <c r="CIZ71" s="44"/>
      <c r="CJA71" s="44"/>
      <c r="CJB71" s="44"/>
      <c r="CJC71" s="44"/>
      <c r="CJD71" s="44"/>
      <c r="CJE71" s="44"/>
      <c r="CJF71" s="44"/>
      <c r="CJG71" s="44"/>
      <c r="CJH71" s="44"/>
      <c r="CJI71" s="44"/>
      <c r="CJJ71" s="44"/>
      <c r="CJK71" s="44"/>
      <c r="CJL71" s="44"/>
      <c r="CJM71" s="44"/>
      <c r="CJN71" s="44"/>
      <c r="CJO71" s="44"/>
      <c r="CJP71" s="44"/>
      <c r="CJQ71" s="44"/>
      <c r="CJR71" s="44"/>
      <c r="CJS71" s="44"/>
      <c r="CJT71" s="44"/>
      <c r="CJU71" s="44"/>
      <c r="CJV71" s="44"/>
      <c r="CJW71" s="44"/>
      <c r="CJX71" s="44"/>
      <c r="CJY71" s="44"/>
      <c r="CJZ71" s="44"/>
      <c r="CKA71" s="44"/>
      <c r="CKB71" s="44"/>
      <c r="CKC71" s="44"/>
      <c r="CKD71" s="44"/>
      <c r="CKE71" s="44"/>
      <c r="CKF71" s="44"/>
      <c r="CKG71" s="44"/>
      <c r="CKH71" s="44"/>
      <c r="CKI71" s="44"/>
      <c r="CKJ71" s="44"/>
      <c r="CKK71" s="44"/>
      <c r="CKL71" s="44"/>
      <c r="CKM71" s="44"/>
      <c r="CKN71" s="44"/>
      <c r="CKO71" s="44"/>
      <c r="CKP71" s="44"/>
      <c r="CKQ71" s="44"/>
      <c r="CKR71" s="44"/>
      <c r="CKS71" s="44"/>
      <c r="CKT71" s="44"/>
      <c r="CKU71" s="44"/>
      <c r="CKV71" s="44"/>
      <c r="CKW71" s="44"/>
      <c r="CKX71" s="44"/>
      <c r="CKY71" s="44"/>
      <c r="CKZ71" s="44"/>
      <c r="CLA71" s="44"/>
      <c r="CLB71" s="44"/>
      <c r="CLC71" s="44"/>
      <c r="CLD71" s="44"/>
      <c r="CLE71" s="44"/>
      <c r="CLF71" s="44"/>
      <c r="CLG71" s="44"/>
      <c r="CLH71" s="44"/>
      <c r="CLI71" s="44"/>
      <c r="CLJ71" s="44"/>
      <c r="CLK71" s="44"/>
      <c r="CLL71" s="44"/>
      <c r="CLM71" s="44"/>
      <c r="CLN71" s="44"/>
      <c r="CLO71" s="44"/>
      <c r="CLP71" s="44"/>
      <c r="CLQ71" s="44"/>
      <c r="CLR71" s="44"/>
      <c r="CLS71" s="44"/>
      <c r="CLT71" s="44"/>
      <c r="CLU71" s="44"/>
      <c r="CLV71" s="44"/>
      <c r="CLW71" s="44"/>
      <c r="CLX71" s="44"/>
      <c r="CLY71" s="44"/>
      <c r="CLZ71" s="44"/>
      <c r="CMA71" s="44"/>
      <c r="CMB71" s="44"/>
      <c r="CMC71" s="44"/>
      <c r="CMD71" s="44"/>
      <c r="CME71" s="44"/>
      <c r="CMF71" s="44"/>
      <c r="CMG71" s="44"/>
      <c r="CMH71" s="44"/>
      <c r="CMI71" s="44"/>
      <c r="CMJ71" s="44"/>
      <c r="CMK71" s="44"/>
      <c r="CML71" s="44"/>
      <c r="CMM71" s="44"/>
      <c r="CMN71" s="44"/>
      <c r="CMO71" s="44"/>
      <c r="CMP71" s="44"/>
      <c r="CMQ71" s="44"/>
      <c r="CMR71" s="44"/>
      <c r="CMS71" s="44"/>
      <c r="CMT71" s="44"/>
      <c r="CMU71" s="44"/>
      <c r="CMV71" s="44"/>
      <c r="CMW71" s="44"/>
      <c r="CMX71" s="44"/>
      <c r="CMY71" s="44"/>
      <c r="CMZ71" s="44"/>
      <c r="CNA71" s="44"/>
      <c r="CNB71" s="44"/>
      <c r="CNC71" s="44"/>
      <c r="CND71" s="44"/>
      <c r="CNE71" s="44"/>
      <c r="CNF71" s="44"/>
      <c r="CNG71" s="44"/>
      <c r="CNH71" s="44"/>
      <c r="CNI71" s="44"/>
      <c r="CNJ71" s="44"/>
      <c r="CNK71" s="44"/>
      <c r="CNL71" s="44"/>
      <c r="CNM71" s="44"/>
      <c r="CNN71" s="44"/>
      <c r="CNO71" s="44"/>
      <c r="CNP71" s="44"/>
      <c r="CNQ71" s="44"/>
      <c r="CNR71" s="44"/>
      <c r="CNS71" s="44"/>
      <c r="CNT71" s="44"/>
      <c r="CNU71" s="44"/>
      <c r="CNV71" s="44"/>
      <c r="CNW71" s="44"/>
      <c r="CNX71" s="44"/>
      <c r="CNY71" s="44"/>
      <c r="CNZ71" s="44"/>
      <c r="COA71" s="44"/>
      <c r="COB71" s="44"/>
      <c r="COC71" s="44"/>
      <c r="COD71" s="44"/>
      <c r="COE71" s="44"/>
      <c r="COF71" s="44"/>
      <c r="COG71" s="44"/>
      <c r="COH71" s="44"/>
      <c r="COI71" s="44"/>
      <c r="COJ71" s="44"/>
      <c r="COK71" s="44"/>
      <c r="COL71" s="44"/>
      <c r="COM71" s="44"/>
      <c r="CON71" s="44"/>
      <c r="COO71" s="44"/>
      <c r="COP71" s="44"/>
      <c r="COQ71" s="44"/>
      <c r="COR71" s="44"/>
      <c r="COS71" s="44"/>
      <c r="COT71" s="44"/>
      <c r="COU71" s="44"/>
      <c r="COV71" s="44"/>
      <c r="COW71" s="44"/>
      <c r="COX71" s="44"/>
      <c r="COY71" s="44"/>
      <c r="COZ71" s="44"/>
      <c r="CPA71" s="44"/>
      <c r="CPB71" s="44"/>
      <c r="CPC71" s="44"/>
      <c r="CPD71" s="44"/>
      <c r="CPE71" s="44"/>
      <c r="CPF71" s="44"/>
      <c r="CPG71" s="44"/>
      <c r="CPH71" s="44"/>
      <c r="CPI71" s="44"/>
      <c r="CPJ71" s="44"/>
      <c r="CPK71" s="44"/>
      <c r="CPL71" s="44"/>
      <c r="CPM71" s="44"/>
      <c r="CPN71" s="44"/>
      <c r="CPO71" s="44"/>
      <c r="CPP71" s="44"/>
      <c r="CPQ71" s="44"/>
      <c r="CPR71" s="44"/>
      <c r="CPS71" s="44"/>
      <c r="CPT71" s="44"/>
      <c r="CPU71" s="44"/>
      <c r="CPV71" s="44"/>
      <c r="CPW71" s="44"/>
      <c r="CPX71" s="44"/>
      <c r="CPY71" s="44"/>
      <c r="CPZ71" s="44"/>
      <c r="CQA71" s="44"/>
      <c r="CQB71" s="44"/>
      <c r="CQC71" s="44"/>
      <c r="CQD71" s="44"/>
      <c r="CQE71" s="44"/>
      <c r="CQF71" s="44"/>
      <c r="CQG71" s="44"/>
      <c r="CQH71" s="44"/>
      <c r="CQI71" s="44"/>
      <c r="CQJ71" s="44"/>
      <c r="CQK71" s="44"/>
      <c r="CQL71" s="44"/>
      <c r="CQM71" s="44"/>
      <c r="CQN71" s="44"/>
      <c r="CQO71" s="44"/>
      <c r="CQP71" s="44"/>
      <c r="CQQ71" s="44"/>
      <c r="CQR71" s="44"/>
      <c r="CQS71" s="44"/>
      <c r="CQT71" s="44"/>
      <c r="CQU71" s="44"/>
      <c r="CQV71" s="44"/>
      <c r="CQW71" s="44"/>
      <c r="CQX71" s="44"/>
      <c r="CQY71" s="44"/>
      <c r="CQZ71" s="44"/>
      <c r="CRA71" s="44"/>
      <c r="CRB71" s="44"/>
      <c r="CRC71" s="44"/>
      <c r="CRD71" s="44"/>
      <c r="CRE71" s="44"/>
      <c r="CRF71" s="44"/>
      <c r="CRG71" s="44"/>
      <c r="CRH71" s="44"/>
      <c r="CRI71" s="44"/>
      <c r="CRJ71" s="44"/>
      <c r="CRK71" s="44"/>
      <c r="CRL71" s="44"/>
      <c r="CRM71" s="44"/>
      <c r="CRN71" s="44"/>
      <c r="CRO71" s="44"/>
      <c r="CRP71" s="44"/>
      <c r="CRQ71" s="44"/>
      <c r="CRR71" s="44"/>
      <c r="CRS71" s="44"/>
      <c r="CRT71" s="44"/>
      <c r="CRU71" s="44"/>
      <c r="CRV71" s="44"/>
      <c r="CRW71" s="44"/>
      <c r="CRX71" s="44"/>
      <c r="CRY71" s="44"/>
      <c r="CRZ71" s="44"/>
      <c r="CSA71" s="44"/>
      <c r="CSB71" s="44"/>
      <c r="CSC71" s="44"/>
      <c r="CSD71" s="44"/>
      <c r="CSE71" s="44"/>
      <c r="CSF71" s="44"/>
      <c r="CSG71" s="44"/>
      <c r="CSH71" s="44"/>
      <c r="CSI71" s="44"/>
      <c r="CSJ71" s="44"/>
      <c r="CSK71" s="44"/>
      <c r="CSL71" s="44"/>
      <c r="CSM71" s="44"/>
      <c r="CSN71" s="44"/>
      <c r="CSO71" s="44"/>
      <c r="CSP71" s="44"/>
      <c r="CSQ71" s="44"/>
      <c r="CSR71" s="44"/>
      <c r="CSS71" s="44"/>
      <c r="CST71" s="44"/>
      <c r="CSU71" s="44"/>
      <c r="CSV71" s="44"/>
      <c r="CSW71" s="44"/>
      <c r="CSX71" s="44"/>
      <c r="CSY71" s="44"/>
      <c r="CSZ71" s="44"/>
      <c r="CTA71" s="44"/>
      <c r="CTB71" s="44"/>
      <c r="CTC71" s="44"/>
      <c r="CTD71" s="44"/>
      <c r="CTE71" s="44"/>
      <c r="CTF71" s="44"/>
      <c r="CTG71" s="44"/>
      <c r="CTH71" s="44"/>
      <c r="CTI71" s="44"/>
      <c r="CTJ71" s="44"/>
      <c r="CTK71" s="44"/>
      <c r="CTL71" s="44"/>
      <c r="CTM71" s="44"/>
      <c r="CTN71" s="44"/>
      <c r="CTO71" s="44"/>
      <c r="CTP71" s="44"/>
      <c r="CTQ71" s="44"/>
      <c r="CTR71" s="44"/>
      <c r="CTS71" s="44"/>
      <c r="CTT71" s="44"/>
      <c r="CTU71" s="44"/>
      <c r="CTV71" s="44"/>
      <c r="CTW71" s="44"/>
      <c r="CTX71" s="44"/>
      <c r="CTY71" s="44"/>
      <c r="CTZ71" s="44"/>
      <c r="CUA71" s="44"/>
      <c r="CUB71" s="44"/>
      <c r="CUC71" s="44"/>
      <c r="CUD71" s="44"/>
      <c r="CUE71" s="44"/>
      <c r="CUF71" s="44"/>
      <c r="CUG71" s="44"/>
      <c r="CUH71" s="44"/>
      <c r="CUI71" s="44"/>
      <c r="CUJ71" s="44"/>
      <c r="CUK71" s="44"/>
      <c r="CUL71" s="44"/>
      <c r="CUM71" s="44"/>
      <c r="CUN71" s="44"/>
      <c r="CUO71" s="44"/>
      <c r="CUP71" s="44"/>
      <c r="CUQ71" s="44"/>
      <c r="CUR71" s="44"/>
      <c r="CUS71" s="44"/>
      <c r="CUT71" s="44"/>
      <c r="CUU71" s="44"/>
      <c r="CUV71" s="44"/>
      <c r="CUW71" s="44"/>
      <c r="CUX71" s="44"/>
      <c r="CUY71" s="44"/>
      <c r="CUZ71" s="44"/>
      <c r="CVA71" s="44"/>
      <c r="CVB71" s="44"/>
      <c r="CVC71" s="44"/>
      <c r="CVD71" s="44"/>
      <c r="CVE71" s="44"/>
      <c r="CVF71" s="44"/>
      <c r="CVG71" s="44"/>
      <c r="CVH71" s="44"/>
      <c r="CVI71" s="44"/>
      <c r="CVJ71" s="44"/>
      <c r="CVK71" s="44"/>
      <c r="CVL71" s="44"/>
      <c r="CVM71" s="44"/>
      <c r="CVN71" s="44"/>
      <c r="CVO71" s="44"/>
      <c r="CVP71" s="44"/>
      <c r="CVQ71" s="44"/>
      <c r="CVR71" s="44"/>
      <c r="CVS71" s="44"/>
      <c r="CVT71" s="44"/>
      <c r="CVU71" s="44"/>
      <c r="CVV71" s="44"/>
      <c r="CVW71" s="44"/>
      <c r="CVX71" s="44"/>
      <c r="CVY71" s="44"/>
      <c r="CVZ71" s="44"/>
      <c r="CWA71" s="44"/>
      <c r="CWB71" s="44"/>
      <c r="CWC71" s="44"/>
      <c r="CWD71" s="44"/>
      <c r="CWE71" s="44"/>
      <c r="CWF71" s="44"/>
      <c r="CWG71" s="44"/>
      <c r="CWH71" s="44"/>
      <c r="CWI71" s="44"/>
      <c r="CWJ71" s="44"/>
      <c r="CWK71" s="44"/>
      <c r="CWL71" s="44"/>
      <c r="CWM71" s="44"/>
      <c r="CWN71" s="44"/>
      <c r="CWO71" s="44"/>
      <c r="CWP71" s="44"/>
      <c r="CWQ71" s="44"/>
      <c r="CWR71" s="44"/>
      <c r="CWS71" s="44"/>
      <c r="CWT71" s="44"/>
      <c r="CWU71" s="44"/>
      <c r="CWV71" s="44"/>
      <c r="CWW71" s="44"/>
      <c r="CWX71" s="44"/>
      <c r="CWY71" s="44"/>
      <c r="CWZ71" s="44"/>
      <c r="CXA71" s="44"/>
      <c r="CXB71" s="44"/>
      <c r="CXC71" s="44"/>
      <c r="CXD71" s="44"/>
      <c r="CXE71" s="44"/>
      <c r="CXF71" s="44"/>
      <c r="CXG71" s="44"/>
      <c r="CXH71" s="44"/>
      <c r="CXI71" s="44"/>
      <c r="CXJ71" s="44"/>
      <c r="CXK71" s="44"/>
      <c r="CXL71" s="44"/>
      <c r="CXM71" s="44"/>
      <c r="CXN71" s="44"/>
      <c r="CXO71" s="44"/>
      <c r="CXP71" s="44"/>
      <c r="CXQ71" s="44"/>
      <c r="CXR71" s="44"/>
      <c r="CXS71" s="44"/>
      <c r="CXT71" s="44"/>
      <c r="CXU71" s="44"/>
      <c r="CXV71" s="44"/>
      <c r="CXW71" s="44"/>
      <c r="CXX71" s="44"/>
      <c r="CXY71" s="44"/>
      <c r="CXZ71" s="44"/>
      <c r="CYA71" s="44"/>
      <c r="CYB71" s="44"/>
      <c r="CYC71" s="44"/>
      <c r="CYD71" s="44"/>
      <c r="CYE71" s="44"/>
      <c r="CYF71" s="44"/>
      <c r="CYG71" s="44"/>
      <c r="CYH71" s="44"/>
      <c r="CYI71" s="44"/>
      <c r="CYJ71" s="44"/>
      <c r="CYK71" s="44"/>
      <c r="CYL71" s="44"/>
      <c r="CYM71" s="44"/>
      <c r="CYN71" s="44"/>
      <c r="CYO71" s="44"/>
      <c r="CYP71" s="44"/>
      <c r="CYQ71" s="44"/>
      <c r="CYR71" s="44"/>
      <c r="CYS71" s="44"/>
      <c r="CYT71" s="44"/>
      <c r="CYU71" s="44"/>
      <c r="CYV71" s="44"/>
      <c r="CYW71" s="44"/>
      <c r="CYX71" s="44"/>
      <c r="CYY71" s="44"/>
      <c r="CYZ71" s="44"/>
      <c r="CZA71" s="44"/>
      <c r="CZB71" s="44"/>
      <c r="CZC71" s="44"/>
      <c r="CZD71" s="44"/>
      <c r="CZE71" s="44"/>
      <c r="CZF71" s="44"/>
      <c r="CZG71" s="44"/>
      <c r="CZH71" s="44"/>
      <c r="CZI71" s="44"/>
      <c r="CZJ71" s="44"/>
      <c r="CZK71" s="44"/>
      <c r="CZL71" s="44"/>
      <c r="CZM71" s="44"/>
      <c r="CZN71" s="44"/>
      <c r="CZO71" s="44"/>
      <c r="CZP71" s="44"/>
      <c r="CZQ71" s="44"/>
      <c r="CZR71" s="44"/>
      <c r="CZS71" s="44"/>
      <c r="CZT71" s="44"/>
      <c r="CZU71" s="44"/>
      <c r="CZV71" s="44"/>
      <c r="CZW71" s="44"/>
      <c r="CZX71" s="44"/>
      <c r="CZY71" s="44"/>
      <c r="CZZ71" s="44"/>
      <c r="DAA71" s="44"/>
      <c r="DAB71" s="44"/>
      <c r="DAC71" s="44"/>
      <c r="DAD71" s="44"/>
      <c r="DAE71" s="44"/>
      <c r="DAF71" s="44"/>
      <c r="DAG71" s="44"/>
      <c r="DAH71" s="44"/>
      <c r="DAI71" s="44"/>
      <c r="DAJ71" s="44"/>
      <c r="DAK71" s="44"/>
      <c r="DAL71" s="44"/>
      <c r="DAM71" s="44"/>
      <c r="DAN71" s="44"/>
      <c r="DAO71" s="44"/>
      <c r="DAP71" s="44"/>
      <c r="DAQ71" s="44"/>
      <c r="DAR71" s="44"/>
      <c r="DAS71" s="44"/>
      <c r="DAT71" s="44"/>
      <c r="DAU71" s="44"/>
      <c r="DAV71" s="44"/>
      <c r="DAW71" s="44"/>
      <c r="DAX71" s="44"/>
      <c r="DAY71" s="44"/>
      <c r="DAZ71" s="44"/>
      <c r="DBA71" s="44"/>
      <c r="DBB71" s="44"/>
      <c r="DBC71" s="44"/>
      <c r="DBD71" s="44"/>
      <c r="DBE71" s="44"/>
      <c r="DBF71" s="44"/>
      <c r="DBG71" s="44"/>
      <c r="DBH71" s="44"/>
      <c r="DBI71" s="44"/>
      <c r="DBJ71" s="44"/>
      <c r="DBK71" s="44"/>
      <c r="DBL71" s="44"/>
      <c r="DBM71" s="44"/>
      <c r="DBN71" s="44"/>
      <c r="DBO71" s="44"/>
      <c r="DBP71" s="44"/>
      <c r="DBQ71" s="44"/>
      <c r="DBR71" s="44"/>
      <c r="DBS71" s="44"/>
      <c r="DBT71" s="44"/>
      <c r="DBU71" s="44"/>
      <c r="DBV71" s="44"/>
      <c r="DBW71" s="44"/>
      <c r="DBX71" s="44"/>
      <c r="DBY71" s="44"/>
      <c r="DBZ71" s="44"/>
      <c r="DCA71" s="44"/>
      <c r="DCB71" s="44"/>
      <c r="DCC71" s="44"/>
      <c r="DCD71" s="44"/>
      <c r="DCE71" s="44"/>
      <c r="DCF71" s="44"/>
      <c r="DCG71" s="44"/>
      <c r="DCH71" s="44"/>
      <c r="DCI71" s="44"/>
      <c r="DCJ71" s="44"/>
      <c r="DCK71" s="44"/>
      <c r="DCL71" s="44"/>
      <c r="DCM71" s="44"/>
      <c r="DCN71" s="44"/>
      <c r="DCO71" s="44"/>
      <c r="DCP71" s="44"/>
      <c r="DCQ71" s="44"/>
      <c r="DCR71" s="44"/>
      <c r="DCS71" s="44"/>
      <c r="DCT71" s="44"/>
      <c r="DCU71" s="44"/>
      <c r="DCV71" s="44"/>
      <c r="DCW71" s="44"/>
      <c r="DCX71" s="44"/>
      <c r="DCY71" s="44"/>
      <c r="DCZ71" s="44"/>
      <c r="DDA71" s="44"/>
      <c r="DDB71" s="44"/>
      <c r="DDC71" s="44"/>
      <c r="DDD71" s="44"/>
      <c r="DDE71" s="44"/>
      <c r="DDF71" s="44"/>
      <c r="DDG71" s="44"/>
      <c r="DDH71" s="44"/>
      <c r="DDI71" s="44"/>
      <c r="DDJ71" s="44"/>
      <c r="DDK71" s="44"/>
      <c r="DDL71" s="44"/>
      <c r="DDM71" s="44"/>
      <c r="DDN71" s="44"/>
      <c r="DDO71" s="44"/>
      <c r="DDP71" s="44"/>
      <c r="DDQ71" s="44"/>
      <c r="DDR71" s="44"/>
      <c r="DDS71" s="44"/>
      <c r="DDT71" s="44"/>
      <c r="DDU71" s="44"/>
      <c r="DDV71" s="44"/>
      <c r="DDW71" s="44"/>
      <c r="DDX71" s="44"/>
      <c r="DDY71" s="44"/>
      <c r="DDZ71" s="44"/>
      <c r="DEA71" s="44"/>
      <c r="DEB71" s="44"/>
      <c r="DEC71" s="44"/>
      <c r="DED71" s="44"/>
      <c r="DEE71" s="44"/>
      <c r="DEF71" s="44"/>
      <c r="DEG71" s="44"/>
      <c r="DEH71" s="44"/>
      <c r="DEI71" s="44"/>
      <c r="DEJ71" s="44"/>
      <c r="DEK71" s="44"/>
      <c r="DEL71" s="44"/>
      <c r="DEM71" s="44"/>
      <c r="DEN71" s="44"/>
      <c r="DEO71" s="44"/>
      <c r="DEP71" s="44"/>
      <c r="DEQ71" s="44"/>
      <c r="DER71" s="44"/>
      <c r="DES71" s="44"/>
      <c r="DET71" s="44"/>
      <c r="DEU71" s="44"/>
      <c r="DEV71" s="44"/>
      <c r="DEW71" s="44"/>
      <c r="DEX71" s="44"/>
      <c r="DEY71" s="44"/>
      <c r="DEZ71" s="44"/>
      <c r="DFA71" s="44"/>
      <c r="DFB71" s="44"/>
      <c r="DFC71" s="44"/>
      <c r="DFD71" s="44"/>
      <c r="DFE71" s="44"/>
      <c r="DFF71" s="44"/>
      <c r="DFG71" s="44"/>
      <c r="DFH71" s="44"/>
      <c r="DFI71" s="44"/>
      <c r="DFJ71" s="44"/>
      <c r="DFK71" s="44"/>
      <c r="DFL71" s="44"/>
      <c r="DFM71" s="44"/>
      <c r="DFN71" s="44"/>
      <c r="DFO71" s="44"/>
      <c r="DFP71" s="44"/>
      <c r="DFQ71" s="44"/>
      <c r="DFR71" s="44"/>
      <c r="DFS71" s="44"/>
      <c r="DFT71" s="44"/>
      <c r="DFU71" s="44"/>
      <c r="DFV71" s="44"/>
      <c r="DFW71" s="44"/>
      <c r="DFX71" s="44"/>
      <c r="DFY71" s="44"/>
      <c r="DFZ71" s="44"/>
      <c r="DGA71" s="44"/>
      <c r="DGB71" s="44"/>
      <c r="DGC71" s="44"/>
      <c r="DGD71" s="44"/>
      <c r="DGE71" s="44"/>
      <c r="DGF71" s="44"/>
      <c r="DGG71" s="44"/>
      <c r="DGH71" s="44"/>
      <c r="DGI71" s="44"/>
      <c r="DGJ71" s="44"/>
      <c r="DGK71" s="44"/>
      <c r="DGL71" s="44"/>
      <c r="DGM71" s="44"/>
      <c r="DGN71" s="44"/>
      <c r="DGO71" s="44"/>
      <c r="DGP71" s="44"/>
      <c r="DGQ71" s="44"/>
      <c r="DGR71" s="44"/>
      <c r="DGS71" s="44"/>
      <c r="DGT71" s="44"/>
      <c r="DGU71" s="44"/>
      <c r="DGV71" s="44"/>
      <c r="DGW71" s="44"/>
      <c r="DGX71" s="44"/>
      <c r="DGY71" s="44"/>
      <c r="DGZ71" s="44"/>
      <c r="DHA71" s="44"/>
      <c r="DHB71" s="44"/>
      <c r="DHC71" s="44"/>
      <c r="DHD71" s="44"/>
      <c r="DHE71" s="44"/>
      <c r="DHF71" s="44"/>
      <c r="DHG71" s="44"/>
      <c r="DHH71" s="44"/>
      <c r="DHI71" s="44"/>
      <c r="DHJ71" s="44"/>
      <c r="DHK71" s="44"/>
      <c r="DHL71" s="44"/>
      <c r="DHM71" s="44"/>
      <c r="DHN71" s="44"/>
      <c r="DHO71" s="44"/>
      <c r="DHP71" s="44"/>
      <c r="DHQ71" s="44"/>
      <c r="DHR71" s="44"/>
      <c r="DHS71" s="44"/>
      <c r="DHT71" s="44"/>
      <c r="DHU71" s="44"/>
      <c r="DHV71" s="44"/>
      <c r="DHW71" s="44"/>
      <c r="DHX71" s="44"/>
      <c r="DHY71" s="44"/>
      <c r="DHZ71" s="44"/>
      <c r="DIA71" s="44"/>
      <c r="DIB71" s="44"/>
      <c r="DIC71" s="44"/>
      <c r="DID71" s="44"/>
      <c r="DIE71" s="44"/>
      <c r="DIF71" s="44"/>
      <c r="DIG71" s="44"/>
      <c r="DIH71" s="44"/>
      <c r="DII71" s="44"/>
      <c r="DIJ71" s="44"/>
      <c r="DIK71" s="44"/>
      <c r="DIL71" s="44"/>
      <c r="DIM71" s="44"/>
      <c r="DIN71" s="44"/>
      <c r="DIO71" s="44"/>
      <c r="DIP71" s="44"/>
      <c r="DIQ71" s="44"/>
      <c r="DIR71" s="44"/>
      <c r="DIS71" s="44"/>
      <c r="DIT71" s="44"/>
      <c r="DIU71" s="44"/>
      <c r="DIV71" s="44"/>
      <c r="DIW71" s="44"/>
      <c r="DIX71" s="44"/>
      <c r="DIY71" s="44"/>
      <c r="DIZ71" s="44"/>
      <c r="DJA71" s="44"/>
      <c r="DJB71" s="44"/>
      <c r="DJC71" s="44"/>
      <c r="DJD71" s="44"/>
      <c r="DJE71" s="44"/>
      <c r="DJF71" s="44"/>
      <c r="DJG71" s="44"/>
      <c r="DJH71" s="44"/>
      <c r="DJI71" s="44"/>
      <c r="DJJ71" s="44"/>
      <c r="DJK71" s="44"/>
      <c r="DJL71" s="44"/>
      <c r="DJM71" s="44"/>
      <c r="DJN71" s="44"/>
      <c r="DJO71" s="44"/>
      <c r="DJP71" s="44"/>
      <c r="DJQ71" s="44"/>
      <c r="DJR71" s="44"/>
      <c r="DJS71" s="44"/>
      <c r="DJT71" s="44"/>
      <c r="DJU71" s="44"/>
      <c r="DJV71" s="44"/>
      <c r="DJW71" s="44"/>
      <c r="DJX71" s="44"/>
      <c r="DJY71" s="44"/>
      <c r="DJZ71" s="44"/>
      <c r="DKA71" s="44"/>
      <c r="DKB71" s="44"/>
      <c r="DKC71" s="44"/>
      <c r="DKD71" s="44"/>
      <c r="DKE71" s="44"/>
      <c r="DKF71" s="44"/>
      <c r="DKG71" s="44"/>
      <c r="DKH71" s="44"/>
      <c r="DKI71" s="44"/>
      <c r="DKJ71" s="44"/>
      <c r="DKK71" s="44"/>
      <c r="DKL71" s="44"/>
      <c r="DKM71" s="44"/>
      <c r="DKN71" s="44"/>
      <c r="DKO71" s="44"/>
      <c r="DKP71" s="44"/>
      <c r="DKQ71" s="44"/>
      <c r="DKR71" s="44"/>
      <c r="DKS71" s="44"/>
      <c r="DKT71" s="44"/>
      <c r="DKU71" s="44"/>
      <c r="DKV71" s="44"/>
      <c r="DKW71" s="44"/>
      <c r="DKX71" s="44"/>
      <c r="DKY71" s="44"/>
      <c r="DKZ71" s="44"/>
      <c r="DLA71" s="44"/>
      <c r="DLB71" s="44"/>
      <c r="DLC71" s="44"/>
      <c r="DLD71" s="44"/>
      <c r="DLE71" s="44"/>
      <c r="DLF71" s="44"/>
      <c r="DLG71" s="44"/>
      <c r="DLH71" s="44"/>
      <c r="DLI71" s="44"/>
      <c r="DLJ71" s="44"/>
      <c r="DLK71" s="44"/>
      <c r="DLL71" s="44"/>
      <c r="DLM71" s="44"/>
      <c r="DLN71" s="44"/>
      <c r="DLO71" s="44"/>
      <c r="DLP71" s="44"/>
      <c r="DLQ71" s="44"/>
      <c r="DLR71" s="44"/>
      <c r="DLS71" s="44"/>
      <c r="DLT71" s="44"/>
      <c r="DLU71" s="44"/>
      <c r="DLV71" s="44"/>
      <c r="DLW71" s="44"/>
      <c r="DLX71" s="44"/>
      <c r="DLY71" s="44"/>
      <c r="DLZ71" s="44"/>
      <c r="DMA71" s="44"/>
      <c r="DMB71" s="44"/>
      <c r="DMC71" s="44"/>
      <c r="DMD71" s="44"/>
      <c r="DME71" s="44"/>
      <c r="DMF71" s="44"/>
      <c r="DMG71" s="44"/>
      <c r="DMH71" s="44"/>
      <c r="DMI71" s="44"/>
      <c r="DMJ71" s="44"/>
      <c r="DMK71" s="44"/>
      <c r="DML71" s="44"/>
      <c r="DMM71" s="44"/>
      <c r="DMN71" s="44"/>
      <c r="DMO71" s="44"/>
      <c r="DMP71" s="44"/>
      <c r="DMQ71" s="44"/>
      <c r="DMR71" s="44"/>
      <c r="DMS71" s="44"/>
      <c r="DMT71" s="44"/>
      <c r="DMU71" s="44"/>
      <c r="DMV71" s="44"/>
      <c r="DMW71" s="44"/>
      <c r="DMX71" s="44"/>
      <c r="DMY71" s="44"/>
      <c r="DMZ71" s="44"/>
      <c r="DNA71" s="44"/>
      <c r="DNB71" s="44"/>
      <c r="DNC71" s="44"/>
      <c r="DND71" s="44"/>
      <c r="DNE71" s="44"/>
      <c r="DNF71" s="44"/>
      <c r="DNG71" s="44"/>
      <c r="DNH71" s="44"/>
      <c r="DNI71" s="44"/>
      <c r="DNJ71" s="44"/>
      <c r="DNK71" s="44"/>
      <c r="DNL71" s="44"/>
      <c r="DNM71" s="44"/>
      <c r="DNN71" s="44"/>
      <c r="DNO71" s="44"/>
      <c r="DNP71" s="44"/>
      <c r="DNQ71" s="44"/>
      <c r="DNR71" s="44"/>
      <c r="DNS71" s="44"/>
      <c r="DNT71" s="44"/>
      <c r="DNU71" s="44"/>
      <c r="DNV71" s="44"/>
      <c r="DNW71" s="44"/>
      <c r="DNX71" s="44"/>
      <c r="DNY71" s="44"/>
      <c r="DNZ71" s="44"/>
      <c r="DOA71" s="44"/>
      <c r="DOB71" s="44"/>
      <c r="DOC71" s="44"/>
      <c r="DOD71" s="44"/>
      <c r="DOE71" s="44"/>
      <c r="DOF71" s="44"/>
      <c r="DOG71" s="44"/>
      <c r="DOH71" s="44"/>
      <c r="DOI71" s="44"/>
      <c r="DOJ71" s="44"/>
      <c r="DOK71" s="44"/>
      <c r="DOL71" s="44"/>
      <c r="DOM71" s="44"/>
      <c r="DON71" s="44"/>
      <c r="DOO71" s="44"/>
      <c r="DOP71" s="44"/>
      <c r="DOQ71" s="44"/>
      <c r="DOR71" s="44"/>
      <c r="DOS71" s="44"/>
      <c r="DOT71" s="44"/>
      <c r="DOU71" s="44"/>
      <c r="DOV71" s="44"/>
      <c r="DOW71" s="44"/>
      <c r="DOX71" s="44"/>
      <c r="DOY71" s="44"/>
      <c r="DOZ71" s="44"/>
      <c r="DPA71" s="44"/>
      <c r="DPB71" s="44"/>
      <c r="DPC71" s="44"/>
      <c r="DPD71" s="44"/>
      <c r="DPE71" s="44"/>
      <c r="DPF71" s="44"/>
      <c r="DPG71" s="44"/>
      <c r="DPH71" s="44"/>
      <c r="DPI71" s="44"/>
      <c r="DPJ71" s="44"/>
      <c r="DPK71" s="44"/>
      <c r="DPL71" s="44"/>
      <c r="DPM71" s="44"/>
      <c r="DPN71" s="44"/>
      <c r="DPO71" s="44"/>
      <c r="DPP71" s="44"/>
      <c r="DPQ71" s="44"/>
      <c r="DPR71" s="44"/>
      <c r="DPS71" s="44"/>
      <c r="DPT71" s="44"/>
      <c r="DPU71" s="44"/>
      <c r="DPV71" s="44"/>
      <c r="DPW71" s="44"/>
      <c r="DPX71" s="44"/>
      <c r="DPY71" s="44"/>
      <c r="DPZ71" s="44"/>
      <c r="DQA71" s="44"/>
      <c r="DQB71" s="44"/>
      <c r="DQC71" s="44"/>
      <c r="DQD71" s="44"/>
      <c r="DQE71" s="44"/>
      <c r="DQF71" s="44"/>
      <c r="DQG71" s="44"/>
      <c r="DQH71" s="44"/>
      <c r="DQI71" s="44"/>
      <c r="DQJ71" s="44"/>
      <c r="DQK71" s="44"/>
      <c r="DQL71" s="44"/>
      <c r="DQM71" s="44"/>
      <c r="DQN71" s="44"/>
      <c r="DQO71" s="44"/>
      <c r="DQP71" s="44"/>
      <c r="DQQ71" s="44"/>
      <c r="DQR71" s="44"/>
      <c r="DQS71" s="44"/>
      <c r="DQT71" s="44"/>
      <c r="DQU71" s="44"/>
      <c r="DQV71" s="44"/>
      <c r="DQW71" s="44"/>
      <c r="DQX71" s="44"/>
      <c r="DQY71" s="44"/>
      <c r="DQZ71" s="44"/>
      <c r="DRA71" s="44"/>
      <c r="DRB71" s="44"/>
      <c r="DRC71" s="44"/>
      <c r="DRD71" s="44"/>
      <c r="DRE71" s="44"/>
      <c r="DRF71" s="44"/>
      <c r="DRG71" s="44"/>
      <c r="DRH71" s="44"/>
      <c r="DRI71" s="44"/>
      <c r="DRJ71" s="44"/>
      <c r="DRK71" s="44"/>
      <c r="DRL71" s="44"/>
      <c r="DRM71" s="44"/>
      <c r="DRN71" s="44"/>
      <c r="DRO71" s="44"/>
      <c r="DRP71" s="44"/>
      <c r="DRQ71" s="44"/>
      <c r="DRR71" s="44"/>
      <c r="DRS71" s="44"/>
      <c r="DRT71" s="44"/>
      <c r="DRU71" s="44"/>
      <c r="DRV71" s="44"/>
      <c r="DRW71" s="44"/>
      <c r="DRX71" s="44"/>
      <c r="DRY71" s="44"/>
      <c r="DRZ71" s="44"/>
      <c r="DSA71" s="44"/>
      <c r="DSB71" s="44"/>
      <c r="DSC71" s="44"/>
      <c r="DSD71" s="44"/>
      <c r="DSE71" s="44"/>
      <c r="DSF71" s="44"/>
      <c r="DSG71" s="44"/>
      <c r="DSH71" s="44"/>
      <c r="DSI71" s="44"/>
      <c r="DSJ71" s="44"/>
      <c r="DSK71" s="44"/>
      <c r="DSL71" s="44"/>
      <c r="DSM71" s="44"/>
      <c r="DSN71" s="44"/>
      <c r="DSO71" s="44"/>
      <c r="DSP71" s="44"/>
      <c r="DSQ71" s="44"/>
      <c r="DSR71" s="44"/>
      <c r="DSS71" s="44"/>
      <c r="DST71" s="44"/>
      <c r="DSU71" s="44"/>
      <c r="DSV71" s="44"/>
      <c r="DSW71" s="44"/>
      <c r="DSX71" s="44"/>
      <c r="DSY71" s="44"/>
      <c r="DSZ71" s="44"/>
      <c r="DTA71" s="44"/>
      <c r="DTB71" s="44"/>
      <c r="DTC71" s="44"/>
      <c r="DTD71" s="44"/>
      <c r="DTE71" s="44"/>
      <c r="DTF71" s="44"/>
      <c r="DTG71" s="44"/>
      <c r="DTH71" s="44"/>
      <c r="DTI71" s="44"/>
      <c r="DTJ71" s="44"/>
      <c r="DTK71" s="44"/>
      <c r="DTL71" s="44"/>
      <c r="DTM71" s="44"/>
      <c r="DTN71" s="44"/>
      <c r="DTO71" s="44"/>
      <c r="DTP71" s="44"/>
      <c r="DTQ71" s="44"/>
      <c r="DTR71" s="44"/>
      <c r="DTS71" s="44"/>
      <c r="DTT71" s="44"/>
      <c r="DTU71" s="44"/>
      <c r="DTV71" s="44"/>
      <c r="DTW71" s="44"/>
      <c r="DTX71" s="44"/>
      <c r="DTY71" s="44"/>
      <c r="DTZ71" s="44"/>
      <c r="DUA71" s="44"/>
      <c r="DUB71" s="44"/>
      <c r="DUC71" s="44"/>
      <c r="DUD71" s="44"/>
      <c r="DUE71" s="44"/>
      <c r="DUF71" s="44"/>
      <c r="DUG71" s="44"/>
      <c r="DUH71" s="44"/>
      <c r="DUI71" s="44"/>
      <c r="DUJ71" s="44"/>
      <c r="DUK71" s="44"/>
      <c r="DUL71" s="44"/>
      <c r="DUM71" s="44"/>
      <c r="DUN71" s="44"/>
      <c r="DUO71" s="44"/>
      <c r="DUP71" s="44"/>
      <c r="DUQ71" s="44"/>
      <c r="DUR71" s="44"/>
      <c r="DUS71" s="44"/>
      <c r="DUT71" s="44"/>
      <c r="DUU71" s="44"/>
      <c r="DUV71" s="44"/>
      <c r="DUW71" s="44"/>
      <c r="DUX71" s="44"/>
      <c r="DUY71" s="44"/>
      <c r="DUZ71" s="44"/>
      <c r="DVA71" s="44"/>
      <c r="DVB71" s="44"/>
      <c r="DVC71" s="44"/>
      <c r="DVD71" s="44"/>
      <c r="DVE71" s="44"/>
      <c r="DVF71" s="44"/>
      <c r="DVG71" s="44"/>
      <c r="DVH71" s="44"/>
      <c r="DVI71" s="44"/>
      <c r="DVJ71" s="44"/>
      <c r="DVK71" s="44"/>
      <c r="DVL71" s="44"/>
      <c r="DVM71" s="44"/>
      <c r="DVN71" s="44"/>
      <c r="DVO71" s="44"/>
      <c r="DVP71" s="44"/>
      <c r="DVQ71" s="44"/>
      <c r="DVR71" s="44"/>
      <c r="DVS71" s="44"/>
      <c r="DVT71" s="44"/>
      <c r="DVU71" s="44"/>
      <c r="DVV71" s="44"/>
      <c r="DVW71" s="44"/>
      <c r="DVX71" s="44"/>
      <c r="DVY71" s="44"/>
      <c r="DVZ71" s="44"/>
      <c r="DWA71" s="44"/>
      <c r="DWB71" s="44"/>
      <c r="DWC71" s="44"/>
      <c r="DWD71" s="44"/>
      <c r="DWE71" s="44"/>
      <c r="DWF71" s="44"/>
      <c r="DWG71" s="44"/>
      <c r="DWH71" s="44"/>
      <c r="DWI71" s="44"/>
      <c r="DWJ71" s="44"/>
      <c r="DWK71" s="44"/>
      <c r="DWL71" s="44"/>
      <c r="DWM71" s="44"/>
      <c r="DWN71" s="44"/>
      <c r="DWO71" s="44"/>
      <c r="DWP71" s="44"/>
      <c r="DWQ71" s="44"/>
      <c r="DWR71" s="44"/>
      <c r="DWS71" s="44"/>
      <c r="DWT71" s="44"/>
      <c r="DWU71" s="44"/>
      <c r="DWV71" s="44"/>
      <c r="DWW71" s="44"/>
      <c r="DWX71" s="44"/>
      <c r="DWY71" s="44"/>
      <c r="DWZ71" s="44"/>
      <c r="DXA71" s="44"/>
      <c r="DXB71" s="44"/>
      <c r="DXC71" s="44"/>
      <c r="DXD71" s="44"/>
      <c r="DXE71" s="44"/>
      <c r="DXF71" s="44"/>
      <c r="DXG71" s="44"/>
      <c r="DXH71" s="44"/>
      <c r="DXI71" s="44"/>
      <c r="DXJ71" s="44"/>
      <c r="DXK71" s="44"/>
      <c r="DXL71" s="44"/>
      <c r="DXM71" s="44"/>
      <c r="DXN71" s="44"/>
      <c r="DXO71" s="44"/>
      <c r="DXP71" s="44"/>
      <c r="DXQ71" s="44"/>
      <c r="DXR71" s="44"/>
      <c r="DXS71" s="44"/>
      <c r="DXT71" s="44"/>
      <c r="DXU71" s="44"/>
      <c r="DXV71" s="44"/>
      <c r="DXW71" s="44"/>
      <c r="DXX71" s="44"/>
      <c r="DXY71" s="44"/>
      <c r="DXZ71" s="44"/>
      <c r="DYA71" s="44"/>
      <c r="DYB71" s="44"/>
      <c r="DYC71" s="44"/>
      <c r="DYD71" s="44"/>
      <c r="DYE71" s="44"/>
      <c r="DYF71" s="44"/>
      <c r="DYG71" s="44"/>
      <c r="DYH71" s="44"/>
      <c r="DYI71" s="44"/>
      <c r="DYJ71" s="44"/>
      <c r="DYK71" s="44"/>
      <c r="DYL71" s="44"/>
      <c r="DYM71" s="44"/>
      <c r="DYN71" s="44"/>
      <c r="DYO71" s="44"/>
      <c r="DYP71" s="44"/>
      <c r="DYQ71" s="44"/>
      <c r="DYR71" s="44"/>
      <c r="DYS71" s="44"/>
      <c r="DYT71" s="44"/>
      <c r="DYU71" s="44"/>
      <c r="DYV71" s="44"/>
      <c r="DYW71" s="44"/>
      <c r="DYX71" s="44"/>
      <c r="DYY71" s="44"/>
      <c r="DYZ71" s="44"/>
      <c r="DZA71" s="44"/>
      <c r="DZB71" s="44"/>
      <c r="DZC71" s="44"/>
      <c r="DZD71" s="44"/>
      <c r="DZE71" s="44"/>
      <c r="DZF71" s="44"/>
      <c r="DZG71" s="44"/>
      <c r="DZH71" s="44"/>
      <c r="DZI71" s="44"/>
      <c r="DZJ71" s="44"/>
      <c r="DZK71" s="44"/>
      <c r="DZL71" s="44"/>
      <c r="DZM71" s="44"/>
      <c r="DZN71" s="44"/>
      <c r="DZO71" s="44"/>
      <c r="DZP71" s="44"/>
      <c r="DZQ71" s="44"/>
      <c r="DZR71" s="44"/>
      <c r="DZS71" s="44"/>
      <c r="DZT71" s="44"/>
      <c r="DZU71" s="44"/>
      <c r="DZV71" s="44"/>
      <c r="DZW71" s="44"/>
      <c r="DZX71" s="44"/>
      <c r="DZY71" s="44"/>
      <c r="DZZ71" s="44"/>
      <c r="EAA71" s="44"/>
      <c r="EAB71" s="44"/>
      <c r="EAC71" s="44"/>
      <c r="EAD71" s="44"/>
      <c r="EAE71" s="44"/>
      <c r="EAF71" s="44"/>
      <c r="EAG71" s="44"/>
      <c r="EAH71" s="44"/>
      <c r="EAI71" s="44"/>
      <c r="EAJ71" s="44"/>
      <c r="EAK71" s="44"/>
      <c r="EAL71" s="44"/>
      <c r="EAM71" s="44"/>
      <c r="EAN71" s="44"/>
      <c r="EAO71" s="44"/>
      <c r="EAP71" s="44"/>
      <c r="EAQ71" s="44"/>
      <c r="EAR71" s="44"/>
      <c r="EAS71" s="44"/>
      <c r="EAT71" s="44"/>
      <c r="EAU71" s="44"/>
      <c r="EAV71" s="44"/>
      <c r="EAW71" s="44"/>
      <c r="EAX71" s="44"/>
      <c r="EAY71" s="44"/>
      <c r="EAZ71" s="44"/>
      <c r="EBA71" s="44"/>
      <c r="EBB71" s="44"/>
      <c r="EBC71" s="44"/>
      <c r="EBD71" s="44"/>
      <c r="EBE71" s="44"/>
      <c r="EBF71" s="44"/>
      <c r="EBG71" s="44"/>
      <c r="EBH71" s="44"/>
      <c r="EBI71" s="44"/>
      <c r="EBJ71" s="44"/>
      <c r="EBK71" s="44"/>
      <c r="EBL71" s="44"/>
      <c r="EBM71" s="44"/>
      <c r="EBN71" s="44"/>
      <c r="EBO71" s="44"/>
      <c r="EBP71" s="44"/>
      <c r="EBQ71" s="44"/>
      <c r="EBR71" s="44"/>
      <c r="EBS71" s="44"/>
      <c r="EBT71" s="44"/>
      <c r="EBU71" s="44"/>
      <c r="EBV71" s="44"/>
      <c r="EBW71" s="44"/>
      <c r="EBX71" s="44"/>
      <c r="EBY71" s="44"/>
      <c r="EBZ71" s="44"/>
      <c r="ECA71" s="44"/>
      <c r="ECB71" s="44"/>
      <c r="ECC71" s="44"/>
      <c r="ECD71" s="44"/>
      <c r="ECE71" s="44"/>
      <c r="ECF71" s="44"/>
      <c r="ECG71" s="44"/>
      <c r="ECH71" s="44"/>
      <c r="ECI71" s="44"/>
      <c r="ECJ71" s="44"/>
      <c r="ECK71" s="44"/>
      <c r="ECL71" s="44"/>
      <c r="ECM71" s="44"/>
      <c r="ECN71" s="44"/>
      <c r="ECO71" s="44"/>
      <c r="ECP71" s="44"/>
      <c r="ECQ71" s="44"/>
      <c r="ECR71" s="44"/>
      <c r="ECS71" s="44"/>
      <c r="ECT71" s="44"/>
      <c r="ECU71" s="44"/>
      <c r="ECV71" s="44"/>
      <c r="ECW71" s="44"/>
      <c r="ECX71" s="44"/>
      <c r="ECY71" s="44"/>
      <c r="ECZ71" s="44"/>
      <c r="EDA71" s="44"/>
      <c r="EDB71" s="44"/>
      <c r="EDC71" s="44"/>
      <c r="EDD71" s="44"/>
      <c r="EDE71" s="44"/>
      <c r="EDF71" s="44"/>
      <c r="EDG71" s="44"/>
      <c r="EDH71" s="44"/>
      <c r="EDI71" s="44"/>
      <c r="EDJ71" s="44"/>
      <c r="EDK71" s="44"/>
      <c r="EDL71" s="44"/>
      <c r="EDM71" s="44"/>
      <c r="EDN71" s="44"/>
      <c r="EDO71" s="44"/>
      <c r="EDP71" s="44"/>
      <c r="EDQ71" s="44"/>
      <c r="EDR71" s="44"/>
      <c r="EDS71" s="44"/>
      <c r="EDT71" s="44"/>
      <c r="EDU71" s="44"/>
      <c r="EDV71" s="44"/>
      <c r="EDW71" s="44"/>
      <c r="EDX71" s="44"/>
      <c r="EDY71" s="44"/>
      <c r="EDZ71" s="44"/>
      <c r="EEA71" s="44"/>
      <c r="EEB71" s="44"/>
      <c r="EEC71" s="44"/>
      <c r="EED71" s="44"/>
      <c r="EEE71" s="44"/>
      <c r="EEF71" s="44"/>
      <c r="EEG71" s="44"/>
      <c r="EEH71" s="44"/>
      <c r="EEI71" s="44"/>
      <c r="EEJ71" s="44"/>
      <c r="EEK71" s="44"/>
      <c r="EEL71" s="44"/>
      <c r="EEM71" s="44"/>
      <c r="EEN71" s="44"/>
      <c r="EEO71" s="44"/>
      <c r="EEP71" s="44"/>
      <c r="EEQ71" s="44"/>
      <c r="EER71" s="44"/>
      <c r="EES71" s="44"/>
      <c r="EET71" s="44"/>
      <c r="EEU71" s="44"/>
      <c r="EEV71" s="44"/>
      <c r="EEW71" s="44"/>
      <c r="EEX71" s="44"/>
      <c r="EEY71" s="44"/>
      <c r="EEZ71" s="44"/>
      <c r="EFA71" s="44"/>
      <c r="EFB71" s="44"/>
      <c r="EFC71" s="44"/>
      <c r="EFD71" s="44"/>
      <c r="EFE71" s="44"/>
      <c r="EFF71" s="44"/>
      <c r="EFG71" s="44"/>
      <c r="EFH71" s="44"/>
      <c r="EFI71" s="44"/>
      <c r="EFJ71" s="44"/>
      <c r="EFK71" s="44"/>
      <c r="EFL71" s="44"/>
      <c r="EFM71" s="44"/>
      <c r="EFN71" s="44"/>
      <c r="EFO71" s="44"/>
      <c r="EFP71" s="44"/>
      <c r="EFQ71" s="44"/>
      <c r="EFR71" s="44"/>
      <c r="EFS71" s="44"/>
      <c r="EFT71" s="44"/>
      <c r="EFU71" s="44"/>
      <c r="EFV71" s="44"/>
      <c r="EFW71" s="44"/>
      <c r="EFX71" s="44"/>
      <c r="EFY71" s="44"/>
      <c r="EFZ71" s="44"/>
      <c r="EGA71" s="44"/>
      <c r="EGB71" s="44"/>
      <c r="EGC71" s="44"/>
      <c r="EGD71" s="44"/>
      <c r="EGE71" s="44"/>
      <c r="EGF71" s="44"/>
      <c r="EGG71" s="44"/>
      <c r="EGH71" s="44"/>
      <c r="EGI71" s="44"/>
      <c r="EGJ71" s="44"/>
      <c r="EGK71" s="44"/>
      <c r="EGL71" s="44"/>
      <c r="EGM71" s="44"/>
      <c r="EGN71" s="44"/>
      <c r="EGO71" s="44"/>
      <c r="EGP71" s="44"/>
      <c r="EGQ71" s="44"/>
      <c r="EGR71" s="44"/>
      <c r="EGS71" s="44"/>
      <c r="EGT71" s="44"/>
      <c r="EGU71" s="44"/>
      <c r="EGV71" s="44"/>
      <c r="EGW71" s="44"/>
      <c r="EGX71" s="44"/>
      <c r="EGY71" s="44"/>
      <c r="EGZ71" s="44"/>
      <c r="EHA71" s="44"/>
      <c r="EHB71" s="44"/>
      <c r="EHC71" s="44"/>
      <c r="EHD71" s="44"/>
      <c r="EHE71" s="44"/>
      <c r="EHF71" s="44"/>
      <c r="EHG71" s="44"/>
      <c r="EHH71" s="44"/>
      <c r="EHI71" s="44"/>
      <c r="EHJ71" s="44"/>
      <c r="EHK71" s="44"/>
      <c r="EHL71" s="44"/>
      <c r="EHM71" s="44"/>
      <c r="EHN71" s="44"/>
      <c r="EHO71" s="44"/>
      <c r="EHP71" s="44"/>
      <c r="EHQ71" s="44"/>
      <c r="EHR71" s="44"/>
      <c r="EHS71" s="44"/>
      <c r="EHT71" s="44"/>
      <c r="EHU71" s="44"/>
      <c r="EHV71" s="44"/>
      <c r="EHW71" s="44"/>
      <c r="EHX71" s="44"/>
      <c r="EHY71" s="44"/>
      <c r="EHZ71" s="44"/>
      <c r="EIA71" s="44"/>
      <c r="EIB71" s="44"/>
      <c r="EIC71" s="44"/>
      <c r="EID71" s="44"/>
      <c r="EIE71" s="44"/>
      <c r="EIF71" s="44"/>
      <c r="EIG71" s="44"/>
      <c r="EIH71" s="44"/>
      <c r="EII71" s="44"/>
      <c r="EIJ71" s="44"/>
      <c r="EIK71" s="44"/>
      <c r="EIL71" s="44"/>
      <c r="EIM71" s="44"/>
      <c r="EIN71" s="44"/>
      <c r="EIO71" s="44"/>
      <c r="EIP71" s="44"/>
      <c r="EIQ71" s="44"/>
      <c r="EIR71" s="44"/>
      <c r="EIS71" s="44"/>
      <c r="EIT71" s="44"/>
      <c r="EIU71" s="44"/>
      <c r="EIV71" s="44"/>
      <c r="EIW71" s="44"/>
      <c r="EIX71" s="44"/>
      <c r="EIY71" s="44"/>
      <c r="EIZ71" s="44"/>
      <c r="EJA71" s="44"/>
      <c r="EJB71" s="44"/>
      <c r="EJC71" s="44"/>
      <c r="EJD71" s="44"/>
      <c r="EJE71" s="44"/>
      <c r="EJF71" s="44"/>
      <c r="EJG71" s="44"/>
      <c r="EJH71" s="44"/>
      <c r="EJI71" s="44"/>
      <c r="EJJ71" s="44"/>
      <c r="EJK71" s="44"/>
      <c r="EJL71" s="44"/>
      <c r="EJM71" s="44"/>
      <c r="EJN71" s="44"/>
      <c r="EJO71" s="44"/>
      <c r="EJP71" s="44"/>
      <c r="EJQ71" s="44"/>
      <c r="EJR71" s="44"/>
      <c r="EJS71" s="44"/>
      <c r="EJT71" s="44"/>
      <c r="EJU71" s="44"/>
      <c r="EJV71" s="44"/>
      <c r="EJW71" s="44"/>
      <c r="EJX71" s="44"/>
      <c r="EJY71" s="44"/>
      <c r="EJZ71" s="44"/>
      <c r="EKA71" s="44"/>
      <c r="EKB71" s="44"/>
      <c r="EKC71" s="44"/>
      <c r="EKD71" s="44"/>
      <c r="EKE71" s="44"/>
      <c r="EKF71" s="44"/>
      <c r="EKG71" s="44"/>
      <c r="EKH71" s="44"/>
      <c r="EKI71" s="44"/>
      <c r="EKJ71" s="44"/>
      <c r="EKK71" s="44"/>
      <c r="EKL71" s="44"/>
      <c r="EKM71" s="44"/>
      <c r="EKN71" s="44"/>
      <c r="EKO71" s="44"/>
      <c r="EKP71" s="44"/>
      <c r="EKQ71" s="44"/>
      <c r="EKR71" s="44"/>
      <c r="EKS71" s="44"/>
      <c r="EKT71" s="44"/>
      <c r="EKU71" s="44"/>
      <c r="EKV71" s="44"/>
      <c r="EKW71" s="44"/>
      <c r="EKX71" s="44"/>
      <c r="EKY71" s="44"/>
      <c r="EKZ71" s="44"/>
      <c r="ELA71" s="44"/>
      <c r="ELB71" s="44"/>
      <c r="ELC71" s="44"/>
      <c r="ELD71" s="44"/>
      <c r="ELE71" s="44"/>
      <c r="ELF71" s="44"/>
      <c r="ELG71" s="44"/>
      <c r="ELH71" s="44"/>
      <c r="ELI71" s="44"/>
      <c r="ELJ71" s="44"/>
      <c r="ELK71" s="44"/>
      <c r="ELL71" s="44"/>
      <c r="ELM71" s="44"/>
      <c r="ELN71" s="44"/>
      <c r="ELO71" s="44"/>
      <c r="ELP71" s="44"/>
      <c r="ELQ71" s="44"/>
      <c r="ELR71" s="44"/>
      <c r="ELS71" s="44"/>
      <c r="ELT71" s="44"/>
      <c r="ELU71" s="44"/>
      <c r="ELV71" s="44"/>
      <c r="ELW71" s="44"/>
      <c r="ELX71" s="44"/>
      <c r="ELY71" s="44"/>
      <c r="ELZ71" s="44"/>
      <c r="EMA71" s="44"/>
      <c r="EMB71" s="44"/>
      <c r="EMC71" s="44"/>
      <c r="EMD71" s="44"/>
      <c r="EME71" s="44"/>
      <c r="EMF71" s="44"/>
      <c r="EMG71" s="44"/>
      <c r="EMH71" s="44"/>
      <c r="EMI71" s="44"/>
      <c r="EMJ71" s="44"/>
      <c r="EMK71" s="44"/>
      <c r="EML71" s="44"/>
      <c r="EMM71" s="44"/>
      <c r="EMN71" s="44"/>
      <c r="EMO71" s="44"/>
      <c r="EMP71" s="44"/>
      <c r="EMQ71" s="44"/>
      <c r="EMR71" s="44"/>
      <c r="EMS71" s="44"/>
      <c r="EMT71" s="44"/>
      <c r="EMU71" s="44"/>
      <c r="EMV71" s="44"/>
      <c r="EMW71" s="44"/>
      <c r="EMX71" s="44"/>
      <c r="EMY71" s="44"/>
      <c r="EMZ71" s="44"/>
      <c r="ENA71" s="44"/>
      <c r="ENB71" s="44"/>
      <c r="ENC71" s="44"/>
      <c r="END71" s="44"/>
      <c r="ENE71" s="44"/>
      <c r="ENF71" s="44"/>
      <c r="ENG71" s="44"/>
      <c r="ENH71" s="44"/>
      <c r="ENI71" s="44"/>
      <c r="ENJ71" s="44"/>
      <c r="ENK71" s="44"/>
      <c r="ENL71" s="44"/>
      <c r="ENM71" s="44"/>
      <c r="ENN71" s="44"/>
      <c r="ENO71" s="44"/>
      <c r="ENP71" s="44"/>
      <c r="ENQ71" s="44"/>
      <c r="ENR71" s="44"/>
      <c r="ENS71" s="44"/>
      <c r="ENT71" s="44"/>
      <c r="ENU71" s="44"/>
      <c r="ENV71" s="44"/>
      <c r="ENW71" s="44"/>
      <c r="ENX71" s="44"/>
      <c r="ENY71" s="44"/>
      <c r="ENZ71" s="44"/>
      <c r="EOA71" s="44"/>
      <c r="EOB71" s="44"/>
      <c r="EOC71" s="44"/>
      <c r="EOD71" s="44"/>
      <c r="EOE71" s="44"/>
      <c r="EOF71" s="44"/>
      <c r="EOG71" s="44"/>
      <c r="EOH71" s="44"/>
      <c r="EOI71" s="44"/>
      <c r="EOJ71" s="44"/>
      <c r="EOK71" s="44"/>
      <c r="EOL71" s="44"/>
      <c r="EOM71" s="44"/>
      <c r="EON71" s="44"/>
      <c r="EOO71" s="44"/>
      <c r="EOP71" s="44"/>
      <c r="EOQ71" s="44"/>
      <c r="EOR71" s="44"/>
      <c r="EOS71" s="44"/>
      <c r="EOT71" s="44"/>
      <c r="EOU71" s="44"/>
      <c r="EOV71" s="44"/>
      <c r="EOW71" s="44"/>
      <c r="EOX71" s="44"/>
      <c r="EOY71" s="44"/>
      <c r="EOZ71" s="44"/>
      <c r="EPA71" s="44"/>
      <c r="EPB71" s="44"/>
      <c r="EPC71" s="44"/>
      <c r="EPD71" s="44"/>
      <c r="EPE71" s="44"/>
      <c r="EPF71" s="44"/>
      <c r="EPG71" s="44"/>
      <c r="EPH71" s="44"/>
      <c r="EPI71" s="44"/>
      <c r="EPJ71" s="44"/>
      <c r="EPK71" s="44"/>
      <c r="EPL71" s="44"/>
      <c r="EPM71" s="44"/>
      <c r="EPN71" s="44"/>
      <c r="EPO71" s="44"/>
      <c r="EPP71" s="44"/>
      <c r="EPQ71" s="44"/>
      <c r="EPR71" s="44"/>
      <c r="EPS71" s="44"/>
      <c r="EPT71" s="44"/>
      <c r="EPU71" s="44"/>
      <c r="EPV71" s="44"/>
      <c r="EPW71" s="44"/>
      <c r="EPX71" s="44"/>
      <c r="EPY71" s="44"/>
      <c r="EPZ71" s="44"/>
      <c r="EQA71" s="44"/>
      <c r="EQB71" s="44"/>
      <c r="EQC71" s="44"/>
      <c r="EQD71" s="44"/>
      <c r="EQE71" s="44"/>
      <c r="EQF71" s="44"/>
      <c r="EQG71" s="44"/>
      <c r="EQH71" s="44"/>
      <c r="EQI71" s="44"/>
      <c r="EQJ71" s="44"/>
      <c r="EQK71" s="44"/>
      <c r="EQL71" s="44"/>
      <c r="EQM71" s="44"/>
      <c r="EQN71" s="44"/>
      <c r="EQO71" s="44"/>
      <c r="EQP71" s="44"/>
      <c r="EQQ71" s="44"/>
      <c r="EQR71" s="44"/>
      <c r="EQS71" s="44"/>
      <c r="EQT71" s="44"/>
      <c r="EQU71" s="44"/>
      <c r="EQV71" s="44"/>
      <c r="EQW71" s="44"/>
      <c r="EQX71" s="44"/>
      <c r="EQY71" s="44"/>
      <c r="EQZ71" s="44"/>
      <c r="ERA71" s="44"/>
      <c r="ERB71" s="44"/>
      <c r="ERC71" s="44"/>
      <c r="ERD71" s="44"/>
      <c r="ERE71" s="44"/>
      <c r="ERF71" s="44"/>
      <c r="ERG71" s="44"/>
      <c r="ERH71" s="44"/>
      <c r="ERI71" s="44"/>
      <c r="ERJ71" s="44"/>
      <c r="ERK71" s="44"/>
      <c r="ERL71" s="44"/>
      <c r="ERM71" s="44"/>
      <c r="ERN71" s="44"/>
      <c r="ERO71" s="44"/>
      <c r="ERP71" s="44"/>
      <c r="ERQ71" s="44"/>
      <c r="ERR71" s="44"/>
      <c r="ERS71" s="44"/>
      <c r="ERT71" s="44"/>
      <c r="ERU71" s="44"/>
      <c r="ERV71" s="44"/>
      <c r="ERW71" s="44"/>
      <c r="ERX71" s="44"/>
      <c r="ERY71" s="44"/>
      <c r="ERZ71" s="44"/>
      <c r="ESA71" s="44"/>
      <c r="ESB71" s="44"/>
      <c r="ESC71" s="44"/>
      <c r="ESD71" s="44"/>
      <c r="ESE71" s="44"/>
      <c r="ESF71" s="44"/>
      <c r="ESG71" s="44"/>
      <c r="ESH71" s="44"/>
      <c r="ESI71" s="44"/>
      <c r="ESJ71" s="44"/>
      <c r="ESK71" s="44"/>
      <c r="ESL71" s="44"/>
      <c r="ESM71" s="44"/>
      <c r="ESN71" s="44"/>
      <c r="ESO71" s="44"/>
      <c r="ESP71" s="44"/>
      <c r="ESQ71" s="44"/>
      <c r="ESR71" s="44"/>
      <c r="ESS71" s="44"/>
      <c r="EST71" s="44"/>
      <c r="ESU71" s="44"/>
      <c r="ESV71" s="44"/>
      <c r="ESW71" s="44"/>
      <c r="ESX71" s="44"/>
      <c r="ESY71" s="44"/>
      <c r="ESZ71" s="44"/>
      <c r="ETA71" s="44"/>
      <c r="ETB71" s="44"/>
      <c r="ETC71" s="44"/>
      <c r="ETD71" s="44"/>
      <c r="ETE71" s="44"/>
      <c r="ETF71" s="44"/>
      <c r="ETG71" s="44"/>
      <c r="ETH71" s="44"/>
      <c r="ETI71" s="44"/>
      <c r="ETJ71" s="44"/>
      <c r="ETK71" s="44"/>
      <c r="ETL71" s="44"/>
      <c r="ETM71" s="44"/>
      <c r="ETN71" s="44"/>
      <c r="ETO71" s="44"/>
      <c r="ETP71" s="44"/>
      <c r="ETQ71" s="44"/>
      <c r="ETR71" s="44"/>
      <c r="ETS71" s="44"/>
      <c r="ETT71" s="44"/>
      <c r="ETU71" s="44"/>
      <c r="ETV71" s="44"/>
      <c r="ETW71" s="44"/>
      <c r="ETX71" s="44"/>
      <c r="ETY71" s="44"/>
      <c r="ETZ71" s="44"/>
      <c r="EUA71" s="44"/>
      <c r="EUB71" s="44"/>
      <c r="EUC71" s="44"/>
      <c r="EUD71" s="44"/>
      <c r="EUE71" s="44"/>
      <c r="EUF71" s="44"/>
      <c r="EUG71" s="44"/>
      <c r="EUH71" s="44"/>
      <c r="EUI71" s="44"/>
      <c r="EUJ71" s="44"/>
      <c r="EUK71" s="44"/>
      <c r="EUL71" s="44"/>
      <c r="EUM71" s="44"/>
      <c r="EUN71" s="44"/>
      <c r="EUO71" s="44"/>
      <c r="EUP71" s="44"/>
      <c r="EUQ71" s="44"/>
      <c r="EUR71" s="44"/>
      <c r="EUS71" s="44"/>
      <c r="EUT71" s="44"/>
      <c r="EUU71" s="44"/>
      <c r="EUV71" s="44"/>
      <c r="EUW71" s="44"/>
      <c r="EUX71" s="44"/>
      <c r="EUY71" s="44"/>
      <c r="EUZ71" s="44"/>
      <c r="EVA71" s="44"/>
      <c r="EVB71" s="44"/>
      <c r="EVC71" s="44"/>
      <c r="EVD71" s="44"/>
      <c r="EVE71" s="44"/>
      <c r="EVF71" s="44"/>
      <c r="EVG71" s="44"/>
      <c r="EVH71" s="44"/>
      <c r="EVI71" s="44"/>
      <c r="EVJ71" s="44"/>
      <c r="EVK71" s="44"/>
      <c r="EVL71" s="44"/>
      <c r="EVM71" s="44"/>
      <c r="EVN71" s="44"/>
      <c r="EVO71" s="44"/>
      <c r="EVP71" s="44"/>
      <c r="EVQ71" s="44"/>
      <c r="EVR71" s="44"/>
      <c r="EVS71" s="44"/>
      <c r="EVT71" s="44"/>
      <c r="EVU71" s="44"/>
      <c r="EVV71" s="44"/>
      <c r="EVW71" s="44"/>
      <c r="EVX71" s="44"/>
      <c r="EVY71" s="44"/>
      <c r="EVZ71" s="44"/>
      <c r="EWA71" s="44"/>
      <c r="EWB71" s="44"/>
      <c r="EWC71" s="44"/>
      <c r="EWD71" s="44"/>
      <c r="EWE71" s="44"/>
      <c r="EWF71" s="44"/>
      <c r="EWG71" s="44"/>
      <c r="EWH71" s="44"/>
      <c r="EWI71" s="44"/>
      <c r="EWJ71" s="44"/>
      <c r="EWK71" s="44"/>
      <c r="EWL71" s="44"/>
      <c r="EWM71" s="44"/>
      <c r="EWN71" s="44"/>
      <c r="EWO71" s="44"/>
      <c r="EWP71" s="44"/>
      <c r="EWQ71" s="44"/>
      <c r="EWR71" s="44"/>
      <c r="EWS71" s="44"/>
      <c r="EWT71" s="44"/>
      <c r="EWU71" s="44"/>
      <c r="EWV71" s="44"/>
      <c r="EWW71" s="44"/>
      <c r="EWX71" s="44"/>
      <c r="EWY71" s="44"/>
      <c r="EWZ71" s="44"/>
      <c r="EXA71" s="44"/>
      <c r="EXB71" s="44"/>
      <c r="EXC71" s="44"/>
      <c r="EXD71" s="44"/>
      <c r="EXE71" s="44"/>
      <c r="EXF71" s="44"/>
      <c r="EXG71" s="44"/>
      <c r="EXH71" s="44"/>
      <c r="EXI71" s="44"/>
      <c r="EXJ71" s="44"/>
      <c r="EXK71" s="44"/>
      <c r="EXL71" s="44"/>
      <c r="EXM71" s="44"/>
      <c r="EXN71" s="44"/>
      <c r="EXO71" s="44"/>
      <c r="EXP71" s="44"/>
      <c r="EXQ71" s="44"/>
      <c r="EXR71" s="44"/>
      <c r="EXS71" s="44"/>
      <c r="EXT71" s="44"/>
      <c r="EXU71" s="44"/>
      <c r="EXV71" s="44"/>
      <c r="EXW71" s="44"/>
      <c r="EXX71" s="44"/>
      <c r="EXY71" s="44"/>
      <c r="EXZ71" s="44"/>
      <c r="EYA71" s="44"/>
      <c r="EYB71" s="44"/>
      <c r="EYC71" s="44"/>
      <c r="EYD71" s="44"/>
      <c r="EYE71" s="44"/>
      <c r="EYF71" s="44"/>
      <c r="EYG71" s="44"/>
      <c r="EYH71" s="44"/>
      <c r="EYI71" s="44"/>
      <c r="EYJ71" s="44"/>
      <c r="EYK71" s="44"/>
      <c r="EYL71" s="44"/>
      <c r="EYM71" s="44"/>
      <c r="EYN71" s="44"/>
      <c r="EYO71" s="44"/>
      <c r="EYP71" s="44"/>
      <c r="EYQ71" s="44"/>
      <c r="EYR71" s="44"/>
      <c r="EYS71" s="44"/>
      <c r="EYT71" s="44"/>
      <c r="EYU71" s="44"/>
      <c r="EYV71" s="44"/>
      <c r="EYW71" s="44"/>
      <c r="EYX71" s="44"/>
      <c r="EYY71" s="44"/>
      <c r="EYZ71" s="44"/>
      <c r="EZA71" s="44"/>
      <c r="EZB71" s="44"/>
      <c r="EZC71" s="44"/>
      <c r="EZD71" s="44"/>
      <c r="EZE71" s="44"/>
      <c r="EZF71" s="44"/>
      <c r="EZG71" s="44"/>
      <c r="EZH71" s="44"/>
      <c r="EZI71" s="44"/>
      <c r="EZJ71" s="44"/>
      <c r="EZK71" s="44"/>
      <c r="EZL71" s="44"/>
      <c r="EZM71" s="44"/>
      <c r="EZN71" s="44"/>
      <c r="EZO71" s="44"/>
      <c r="EZP71" s="44"/>
      <c r="EZQ71" s="44"/>
      <c r="EZR71" s="44"/>
      <c r="EZS71" s="44"/>
      <c r="EZT71" s="44"/>
      <c r="EZU71" s="44"/>
      <c r="EZV71" s="44"/>
      <c r="EZW71" s="44"/>
      <c r="EZX71" s="44"/>
      <c r="EZY71" s="44"/>
      <c r="EZZ71" s="44"/>
      <c r="FAA71" s="44"/>
      <c r="FAB71" s="44"/>
      <c r="FAC71" s="44"/>
      <c r="FAD71" s="44"/>
      <c r="FAE71" s="44"/>
      <c r="FAF71" s="44"/>
      <c r="FAG71" s="44"/>
      <c r="FAH71" s="44"/>
      <c r="FAI71" s="44"/>
      <c r="FAJ71" s="44"/>
      <c r="FAK71" s="44"/>
      <c r="FAL71" s="44"/>
      <c r="FAM71" s="44"/>
      <c r="FAN71" s="44"/>
      <c r="FAO71" s="44"/>
      <c r="FAP71" s="44"/>
      <c r="FAQ71" s="44"/>
      <c r="FAR71" s="44"/>
      <c r="FAS71" s="44"/>
      <c r="FAT71" s="44"/>
      <c r="FAU71" s="44"/>
      <c r="FAV71" s="44"/>
      <c r="FAW71" s="44"/>
      <c r="FAX71" s="44"/>
      <c r="FAY71" s="44"/>
      <c r="FAZ71" s="44"/>
      <c r="FBA71" s="44"/>
      <c r="FBB71" s="44"/>
      <c r="FBC71" s="44"/>
      <c r="FBD71" s="44"/>
      <c r="FBE71" s="44"/>
      <c r="FBF71" s="44"/>
      <c r="FBG71" s="44"/>
      <c r="FBH71" s="44"/>
      <c r="FBI71" s="44"/>
      <c r="FBJ71" s="44"/>
      <c r="FBK71" s="44"/>
      <c r="FBL71" s="44"/>
      <c r="FBM71" s="44"/>
      <c r="FBN71" s="44"/>
      <c r="FBO71" s="44"/>
      <c r="FBP71" s="44"/>
      <c r="FBQ71" s="44"/>
      <c r="FBR71" s="44"/>
      <c r="FBS71" s="44"/>
      <c r="FBT71" s="44"/>
      <c r="FBU71" s="44"/>
      <c r="FBV71" s="44"/>
      <c r="FBW71" s="44"/>
      <c r="FBX71" s="44"/>
      <c r="FBY71" s="44"/>
      <c r="FBZ71" s="44"/>
      <c r="FCA71" s="44"/>
      <c r="FCB71" s="44"/>
      <c r="FCC71" s="44"/>
      <c r="FCD71" s="44"/>
      <c r="FCE71" s="44"/>
      <c r="FCF71" s="44"/>
      <c r="FCG71" s="44"/>
      <c r="FCH71" s="44"/>
      <c r="FCI71" s="44"/>
      <c r="FCJ71" s="44"/>
      <c r="FCK71" s="44"/>
      <c r="FCL71" s="44"/>
      <c r="FCM71" s="44"/>
      <c r="FCN71" s="44"/>
      <c r="FCO71" s="44"/>
      <c r="FCP71" s="44"/>
      <c r="FCQ71" s="44"/>
      <c r="FCR71" s="44"/>
      <c r="FCS71" s="44"/>
      <c r="FCT71" s="44"/>
      <c r="FCU71" s="44"/>
      <c r="FCV71" s="44"/>
      <c r="FCW71" s="44"/>
      <c r="FCX71" s="44"/>
      <c r="FCY71" s="44"/>
      <c r="FCZ71" s="44"/>
      <c r="FDA71" s="44"/>
      <c r="FDB71" s="44"/>
      <c r="FDC71" s="44"/>
      <c r="FDD71" s="44"/>
      <c r="FDE71" s="44"/>
      <c r="FDF71" s="44"/>
      <c r="FDG71" s="44"/>
      <c r="FDH71" s="44"/>
      <c r="FDI71" s="44"/>
      <c r="FDJ71" s="44"/>
      <c r="FDK71" s="44"/>
      <c r="FDL71" s="44"/>
      <c r="FDM71" s="44"/>
      <c r="FDN71" s="44"/>
      <c r="FDO71" s="44"/>
      <c r="FDP71" s="44"/>
      <c r="FDQ71" s="44"/>
      <c r="FDR71" s="44"/>
      <c r="FDS71" s="44"/>
      <c r="FDT71" s="44"/>
      <c r="FDU71" s="44"/>
      <c r="FDV71" s="44"/>
      <c r="FDW71" s="44"/>
      <c r="FDX71" s="44"/>
      <c r="FDY71" s="44"/>
      <c r="FDZ71" s="44"/>
      <c r="FEA71" s="44"/>
      <c r="FEB71" s="44"/>
      <c r="FEC71" s="44"/>
      <c r="FED71" s="44"/>
      <c r="FEE71" s="44"/>
      <c r="FEF71" s="44"/>
      <c r="FEG71" s="44"/>
      <c r="FEH71" s="44"/>
      <c r="FEI71" s="44"/>
      <c r="FEJ71" s="44"/>
      <c r="FEK71" s="44"/>
      <c r="FEL71" s="44"/>
      <c r="FEM71" s="44"/>
      <c r="FEN71" s="44"/>
      <c r="FEO71" s="44"/>
      <c r="FEP71" s="44"/>
      <c r="FEQ71" s="44"/>
      <c r="FER71" s="44"/>
      <c r="FES71" s="44"/>
      <c r="FET71" s="44"/>
      <c r="FEU71" s="44"/>
      <c r="FEV71" s="44"/>
      <c r="FEW71" s="44"/>
      <c r="FEX71" s="44"/>
      <c r="FEY71" s="44"/>
      <c r="FEZ71" s="44"/>
      <c r="FFA71" s="44"/>
      <c r="FFB71" s="44"/>
      <c r="FFC71" s="44"/>
      <c r="FFD71" s="44"/>
      <c r="FFE71" s="44"/>
      <c r="FFF71" s="44"/>
      <c r="FFG71" s="44"/>
      <c r="FFH71" s="44"/>
      <c r="FFI71" s="44"/>
      <c r="FFJ71" s="44"/>
      <c r="FFK71" s="44"/>
      <c r="FFL71" s="44"/>
      <c r="FFM71" s="44"/>
      <c r="FFN71" s="44"/>
      <c r="FFO71" s="44"/>
      <c r="FFP71" s="44"/>
      <c r="FFQ71" s="44"/>
      <c r="FFR71" s="44"/>
      <c r="FFS71" s="44"/>
      <c r="FFT71" s="44"/>
      <c r="FFU71" s="44"/>
      <c r="FFV71" s="44"/>
      <c r="FFW71" s="44"/>
      <c r="FFX71" s="44"/>
      <c r="FFY71" s="44"/>
      <c r="FFZ71" s="44"/>
      <c r="FGA71" s="44"/>
      <c r="FGB71" s="44"/>
      <c r="FGC71" s="44"/>
      <c r="FGD71" s="44"/>
      <c r="FGE71" s="44"/>
      <c r="FGF71" s="44"/>
      <c r="FGG71" s="44"/>
      <c r="FGH71" s="44"/>
      <c r="FGI71" s="44"/>
      <c r="FGJ71" s="44"/>
      <c r="FGK71" s="44"/>
      <c r="FGL71" s="44"/>
      <c r="FGM71" s="44"/>
      <c r="FGN71" s="44"/>
      <c r="FGO71" s="44"/>
      <c r="FGP71" s="44"/>
      <c r="FGQ71" s="44"/>
      <c r="FGR71" s="44"/>
      <c r="FGS71" s="44"/>
      <c r="FGT71" s="44"/>
      <c r="FGU71" s="44"/>
      <c r="FGV71" s="44"/>
      <c r="FGW71" s="44"/>
      <c r="FGX71" s="44"/>
      <c r="FGY71" s="44"/>
      <c r="FGZ71" s="44"/>
      <c r="FHA71" s="44"/>
      <c r="FHB71" s="44"/>
      <c r="FHC71" s="44"/>
      <c r="FHD71" s="44"/>
      <c r="FHE71" s="44"/>
      <c r="FHF71" s="44"/>
      <c r="FHG71" s="44"/>
      <c r="FHH71" s="44"/>
      <c r="FHI71" s="44"/>
      <c r="FHJ71" s="44"/>
      <c r="FHK71" s="44"/>
      <c r="FHL71" s="44"/>
      <c r="FHM71" s="44"/>
      <c r="FHN71" s="44"/>
      <c r="FHO71" s="44"/>
      <c r="FHP71" s="44"/>
      <c r="FHQ71" s="44"/>
      <c r="FHR71" s="44"/>
      <c r="FHS71" s="44"/>
      <c r="FHT71" s="44"/>
      <c r="FHU71" s="44"/>
      <c r="FHV71" s="44"/>
      <c r="FHW71" s="44"/>
      <c r="FHX71" s="44"/>
      <c r="FHY71" s="44"/>
      <c r="FHZ71" s="44"/>
      <c r="FIA71" s="44"/>
      <c r="FIB71" s="44"/>
      <c r="FIC71" s="44"/>
      <c r="FID71" s="44"/>
      <c r="FIE71" s="44"/>
      <c r="FIF71" s="44"/>
      <c r="FIG71" s="44"/>
      <c r="FIH71" s="44"/>
      <c r="FII71" s="44"/>
      <c r="FIJ71" s="44"/>
      <c r="FIK71" s="44"/>
      <c r="FIL71" s="44"/>
      <c r="FIM71" s="44"/>
      <c r="FIN71" s="44"/>
      <c r="FIO71" s="44"/>
      <c r="FIP71" s="44"/>
      <c r="FIQ71" s="44"/>
      <c r="FIR71" s="44"/>
      <c r="FIS71" s="44"/>
      <c r="FIT71" s="44"/>
      <c r="FIU71" s="44"/>
      <c r="FIV71" s="44"/>
      <c r="FIW71" s="44"/>
      <c r="FIX71" s="44"/>
      <c r="FIY71" s="44"/>
      <c r="FIZ71" s="44"/>
      <c r="FJA71" s="44"/>
      <c r="FJB71" s="44"/>
      <c r="FJC71" s="44"/>
      <c r="FJD71" s="44"/>
      <c r="FJE71" s="44"/>
      <c r="FJF71" s="44"/>
      <c r="FJG71" s="44"/>
      <c r="FJH71" s="44"/>
      <c r="FJI71" s="44"/>
      <c r="FJJ71" s="44"/>
      <c r="FJK71" s="44"/>
      <c r="FJL71" s="44"/>
      <c r="FJM71" s="44"/>
      <c r="FJN71" s="44"/>
      <c r="FJO71" s="44"/>
      <c r="FJP71" s="44"/>
      <c r="FJQ71" s="44"/>
      <c r="FJR71" s="44"/>
      <c r="FJS71" s="44"/>
      <c r="FJT71" s="44"/>
      <c r="FJU71" s="44"/>
      <c r="FJV71" s="44"/>
      <c r="FJW71" s="44"/>
      <c r="FJX71" s="44"/>
      <c r="FJY71" s="44"/>
      <c r="FJZ71" s="44"/>
      <c r="FKA71" s="44"/>
      <c r="FKB71" s="44"/>
      <c r="FKC71" s="44"/>
      <c r="FKD71" s="44"/>
      <c r="FKE71" s="44"/>
      <c r="FKF71" s="44"/>
      <c r="FKG71" s="44"/>
      <c r="FKH71" s="44"/>
      <c r="FKI71" s="44"/>
      <c r="FKJ71" s="44"/>
      <c r="FKK71" s="44"/>
      <c r="FKL71" s="44"/>
      <c r="FKM71" s="44"/>
      <c r="FKN71" s="44"/>
      <c r="FKO71" s="44"/>
      <c r="FKP71" s="44"/>
      <c r="FKQ71" s="44"/>
      <c r="FKR71" s="44"/>
      <c r="FKS71" s="44"/>
      <c r="FKT71" s="44"/>
      <c r="FKU71" s="44"/>
      <c r="FKV71" s="44"/>
      <c r="FKW71" s="44"/>
      <c r="FKX71" s="44"/>
      <c r="FKY71" s="44"/>
      <c r="FKZ71" s="44"/>
      <c r="FLA71" s="44"/>
      <c r="FLB71" s="44"/>
      <c r="FLC71" s="44"/>
      <c r="FLD71" s="44"/>
      <c r="FLE71" s="44"/>
      <c r="FLF71" s="44"/>
      <c r="FLG71" s="44"/>
      <c r="FLH71" s="44"/>
      <c r="FLI71" s="44"/>
      <c r="FLJ71" s="44"/>
      <c r="FLK71" s="44"/>
      <c r="FLL71" s="44"/>
      <c r="FLM71" s="44"/>
      <c r="FLN71" s="44"/>
      <c r="FLO71" s="44"/>
      <c r="FLP71" s="44"/>
      <c r="FLQ71" s="44"/>
      <c r="FLR71" s="44"/>
      <c r="FLS71" s="44"/>
      <c r="FLT71" s="44"/>
      <c r="FLU71" s="44"/>
      <c r="FLV71" s="44"/>
      <c r="FLW71" s="44"/>
      <c r="FLX71" s="44"/>
      <c r="FLY71" s="44"/>
      <c r="FLZ71" s="44"/>
      <c r="FMA71" s="44"/>
      <c r="FMB71" s="44"/>
      <c r="FMC71" s="44"/>
      <c r="FMD71" s="44"/>
      <c r="FME71" s="44"/>
      <c r="FMF71" s="44"/>
      <c r="FMG71" s="44"/>
      <c r="FMH71" s="44"/>
      <c r="FMI71" s="44"/>
      <c r="FMJ71" s="44"/>
      <c r="FMK71" s="44"/>
      <c r="FML71" s="44"/>
      <c r="FMM71" s="44"/>
      <c r="FMN71" s="44"/>
      <c r="FMO71" s="44"/>
      <c r="FMP71" s="44"/>
      <c r="FMQ71" s="44"/>
      <c r="FMR71" s="44"/>
      <c r="FMS71" s="44"/>
      <c r="FMT71" s="44"/>
      <c r="FMU71" s="44"/>
      <c r="FMV71" s="44"/>
      <c r="FMW71" s="44"/>
      <c r="FMX71" s="44"/>
      <c r="FMY71" s="44"/>
      <c r="FMZ71" s="44"/>
      <c r="FNA71" s="44"/>
      <c r="FNB71" s="44"/>
      <c r="FNC71" s="44"/>
      <c r="FND71" s="44"/>
      <c r="FNE71" s="44"/>
      <c r="FNF71" s="44"/>
      <c r="FNG71" s="44"/>
      <c r="FNH71" s="44"/>
      <c r="FNI71" s="44"/>
      <c r="FNJ71" s="44"/>
      <c r="FNK71" s="44"/>
      <c r="FNL71" s="44"/>
      <c r="FNM71" s="44"/>
      <c r="FNN71" s="44"/>
      <c r="FNO71" s="44"/>
      <c r="FNP71" s="44"/>
      <c r="FNQ71" s="44"/>
      <c r="FNR71" s="44"/>
      <c r="FNS71" s="44"/>
      <c r="FNT71" s="44"/>
      <c r="FNU71" s="44"/>
      <c r="FNV71" s="44"/>
      <c r="FNW71" s="44"/>
      <c r="FNX71" s="44"/>
      <c r="FNY71" s="44"/>
      <c r="FNZ71" s="44"/>
      <c r="FOA71" s="44"/>
      <c r="FOB71" s="44"/>
      <c r="FOC71" s="44"/>
      <c r="FOD71" s="44"/>
      <c r="FOE71" s="44"/>
      <c r="FOF71" s="44"/>
      <c r="FOG71" s="44"/>
      <c r="FOH71" s="44"/>
      <c r="FOI71" s="44"/>
      <c r="FOJ71" s="44"/>
      <c r="FOK71" s="44"/>
      <c r="FOL71" s="44"/>
      <c r="FOM71" s="44"/>
      <c r="FON71" s="44"/>
      <c r="FOO71" s="44"/>
      <c r="FOP71" s="44"/>
      <c r="FOQ71" s="44"/>
      <c r="FOR71" s="44"/>
      <c r="FOS71" s="44"/>
      <c r="FOT71" s="44"/>
      <c r="FOU71" s="44"/>
      <c r="FOV71" s="44"/>
      <c r="FOW71" s="44"/>
      <c r="FOX71" s="44"/>
      <c r="FOY71" s="44"/>
      <c r="FOZ71" s="44"/>
      <c r="FPA71" s="44"/>
      <c r="FPB71" s="44"/>
      <c r="FPC71" s="44"/>
      <c r="FPD71" s="44"/>
      <c r="FPE71" s="44"/>
      <c r="FPF71" s="44"/>
      <c r="FPG71" s="44"/>
      <c r="FPH71" s="44"/>
      <c r="FPI71" s="44"/>
      <c r="FPJ71" s="44"/>
      <c r="FPK71" s="44"/>
      <c r="FPL71" s="44"/>
      <c r="FPM71" s="44"/>
      <c r="FPN71" s="44"/>
      <c r="FPO71" s="44"/>
      <c r="FPP71" s="44"/>
      <c r="FPQ71" s="44"/>
      <c r="FPR71" s="44"/>
      <c r="FPS71" s="44"/>
      <c r="FPT71" s="44"/>
      <c r="FPU71" s="44"/>
      <c r="FPV71" s="44"/>
      <c r="FPW71" s="44"/>
      <c r="FPX71" s="44"/>
      <c r="FPY71" s="44"/>
      <c r="FPZ71" s="44"/>
      <c r="FQA71" s="44"/>
      <c r="FQB71" s="44"/>
      <c r="FQC71" s="44"/>
      <c r="FQD71" s="44"/>
      <c r="FQE71" s="44"/>
      <c r="FQF71" s="44"/>
      <c r="FQG71" s="44"/>
      <c r="FQH71" s="44"/>
      <c r="FQI71" s="44"/>
      <c r="FQJ71" s="44"/>
      <c r="FQK71" s="44"/>
      <c r="FQL71" s="44"/>
      <c r="FQM71" s="44"/>
      <c r="FQN71" s="44"/>
      <c r="FQO71" s="44"/>
      <c r="FQP71" s="44"/>
      <c r="FQQ71" s="44"/>
      <c r="FQR71" s="44"/>
      <c r="FQS71" s="44"/>
      <c r="FQT71" s="44"/>
      <c r="FQU71" s="44"/>
      <c r="FQV71" s="44"/>
      <c r="FQW71" s="44"/>
      <c r="FQX71" s="44"/>
      <c r="FQY71" s="44"/>
      <c r="FQZ71" s="44"/>
      <c r="FRA71" s="44"/>
      <c r="FRB71" s="44"/>
      <c r="FRC71" s="44"/>
      <c r="FRD71" s="44"/>
      <c r="FRE71" s="44"/>
      <c r="FRF71" s="44"/>
      <c r="FRG71" s="44"/>
      <c r="FRH71" s="44"/>
      <c r="FRI71" s="44"/>
      <c r="FRJ71" s="44"/>
      <c r="FRK71" s="44"/>
      <c r="FRL71" s="44"/>
      <c r="FRM71" s="44"/>
      <c r="FRN71" s="44"/>
      <c r="FRO71" s="44"/>
      <c r="FRP71" s="44"/>
      <c r="FRQ71" s="44"/>
      <c r="FRR71" s="44"/>
      <c r="FRS71" s="44"/>
      <c r="FRT71" s="44"/>
      <c r="FRU71" s="44"/>
      <c r="FRV71" s="44"/>
      <c r="FRW71" s="44"/>
      <c r="FRX71" s="44"/>
      <c r="FRY71" s="44"/>
      <c r="FRZ71" s="44"/>
      <c r="FSA71" s="44"/>
      <c r="FSB71" s="44"/>
      <c r="FSC71" s="44"/>
      <c r="FSD71" s="44"/>
      <c r="FSE71" s="44"/>
      <c r="FSF71" s="44"/>
      <c r="FSG71" s="44"/>
      <c r="FSH71" s="44"/>
      <c r="FSI71" s="44"/>
      <c r="FSJ71" s="44"/>
      <c r="FSK71" s="44"/>
      <c r="FSL71" s="44"/>
      <c r="FSM71" s="44"/>
      <c r="FSN71" s="44"/>
      <c r="FSO71" s="44"/>
      <c r="FSP71" s="44"/>
      <c r="FSQ71" s="44"/>
      <c r="FSR71" s="44"/>
      <c r="FSS71" s="44"/>
      <c r="FST71" s="44"/>
      <c r="FSU71" s="44"/>
      <c r="FSV71" s="44"/>
      <c r="FSW71" s="44"/>
      <c r="FSX71" s="44"/>
      <c r="FSY71" s="44"/>
      <c r="FSZ71" s="44"/>
      <c r="FTA71" s="44"/>
      <c r="FTB71" s="44"/>
      <c r="FTC71" s="44"/>
      <c r="FTD71" s="44"/>
      <c r="FTE71" s="44"/>
      <c r="FTF71" s="44"/>
      <c r="FTG71" s="44"/>
      <c r="FTH71" s="44"/>
      <c r="FTI71" s="44"/>
      <c r="FTJ71" s="44"/>
      <c r="FTK71" s="44"/>
      <c r="FTL71" s="44"/>
      <c r="FTM71" s="44"/>
      <c r="FTN71" s="44"/>
      <c r="FTO71" s="44"/>
      <c r="FTP71" s="44"/>
      <c r="FTQ71" s="44"/>
      <c r="FTR71" s="44"/>
      <c r="FTS71" s="44"/>
      <c r="FTT71" s="44"/>
      <c r="FTU71" s="44"/>
      <c r="FTV71" s="44"/>
      <c r="FTW71" s="44"/>
      <c r="FTX71" s="44"/>
      <c r="FTY71" s="44"/>
      <c r="FTZ71" s="44"/>
      <c r="FUA71" s="44"/>
      <c r="FUB71" s="44"/>
      <c r="FUC71" s="44"/>
      <c r="FUD71" s="44"/>
      <c r="FUE71" s="44"/>
      <c r="FUF71" s="44"/>
      <c r="FUG71" s="44"/>
      <c r="FUH71" s="44"/>
      <c r="FUI71" s="44"/>
      <c r="FUJ71" s="44"/>
      <c r="FUK71" s="44"/>
      <c r="FUL71" s="44"/>
      <c r="FUM71" s="44"/>
      <c r="FUN71" s="44"/>
      <c r="FUO71" s="44"/>
      <c r="FUP71" s="44"/>
      <c r="FUQ71" s="44"/>
      <c r="FUR71" s="44"/>
      <c r="FUS71" s="44"/>
      <c r="FUT71" s="44"/>
      <c r="FUU71" s="44"/>
      <c r="FUV71" s="44"/>
      <c r="FUW71" s="44"/>
      <c r="FUX71" s="44"/>
      <c r="FUY71" s="44"/>
      <c r="FUZ71" s="44"/>
      <c r="FVA71" s="44"/>
      <c r="FVB71" s="44"/>
      <c r="FVC71" s="44"/>
      <c r="FVD71" s="44"/>
      <c r="FVE71" s="44"/>
      <c r="FVF71" s="44"/>
      <c r="FVG71" s="44"/>
      <c r="FVH71" s="44"/>
      <c r="FVI71" s="44"/>
      <c r="FVJ71" s="44"/>
      <c r="FVK71" s="44"/>
      <c r="FVL71" s="44"/>
      <c r="FVM71" s="44"/>
      <c r="FVN71" s="44"/>
      <c r="FVO71" s="44"/>
      <c r="FVP71" s="44"/>
      <c r="FVQ71" s="44"/>
      <c r="FVR71" s="44"/>
      <c r="FVS71" s="44"/>
      <c r="FVT71" s="44"/>
      <c r="FVU71" s="44"/>
      <c r="FVV71" s="44"/>
      <c r="FVW71" s="44"/>
      <c r="FVX71" s="44"/>
      <c r="FVY71" s="44"/>
      <c r="FVZ71" s="44"/>
      <c r="FWA71" s="44"/>
      <c r="FWB71" s="44"/>
      <c r="FWC71" s="44"/>
      <c r="FWD71" s="44"/>
      <c r="FWE71" s="44"/>
      <c r="FWF71" s="44"/>
      <c r="FWG71" s="44"/>
      <c r="FWH71" s="44"/>
      <c r="FWI71" s="44"/>
      <c r="FWJ71" s="44"/>
      <c r="FWK71" s="44"/>
      <c r="FWL71" s="44"/>
      <c r="FWM71" s="44"/>
      <c r="FWN71" s="44"/>
      <c r="FWO71" s="44"/>
      <c r="FWP71" s="44"/>
      <c r="FWQ71" s="44"/>
      <c r="FWR71" s="44"/>
      <c r="FWS71" s="44"/>
      <c r="FWT71" s="44"/>
      <c r="FWU71" s="44"/>
      <c r="FWV71" s="44"/>
      <c r="FWW71" s="44"/>
      <c r="FWX71" s="44"/>
      <c r="FWY71" s="44"/>
      <c r="FWZ71" s="44"/>
      <c r="FXA71" s="44"/>
      <c r="FXB71" s="44"/>
      <c r="FXC71" s="44"/>
      <c r="FXD71" s="44"/>
      <c r="FXE71" s="44"/>
      <c r="FXF71" s="44"/>
      <c r="FXG71" s="44"/>
      <c r="FXH71" s="44"/>
      <c r="FXI71" s="44"/>
      <c r="FXJ71" s="44"/>
      <c r="FXK71" s="44"/>
      <c r="FXL71" s="44"/>
      <c r="FXM71" s="44"/>
      <c r="FXN71" s="44"/>
      <c r="FXO71" s="44"/>
      <c r="FXP71" s="44"/>
      <c r="FXQ71" s="44"/>
      <c r="FXR71" s="44"/>
      <c r="FXS71" s="44"/>
      <c r="FXT71" s="44"/>
      <c r="FXU71" s="44"/>
      <c r="FXV71" s="44"/>
      <c r="FXW71" s="44"/>
      <c r="FXX71" s="44"/>
      <c r="FXY71" s="44"/>
      <c r="FXZ71" s="44"/>
      <c r="FYA71" s="44"/>
      <c r="FYB71" s="44"/>
      <c r="FYC71" s="44"/>
      <c r="FYD71" s="44"/>
      <c r="FYE71" s="44"/>
      <c r="FYF71" s="44"/>
      <c r="FYG71" s="44"/>
      <c r="FYH71" s="44"/>
      <c r="FYI71" s="44"/>
      <c r="FYJ71" s="44"/>
      <c r="FYK71" s="44"/>
      <c r="FYL71" s="44"/>
      <c r="FYM71" s="44"/>
      <c r="FYN71" s="44"/>
      <c r="FYO71" s="44"/>
      <c r="FYP71" s="44"/>
      <c r="FYQ71" s="44"/>
      <c r="FYR71" s="44"/>
      <c r="FYS71" s="44"/>
      <c r="FYT71" s="44"/>
      <c r="FYU71" s="44"/>
      <c r="FYV71" s="44"/>
      <c r="FYW71" s="44"/>
      <c r="FYX71" s="44"/>
      <c r="FYY71" s="44"/>
      <c r="FYZ71" s="44"/>
      <c r="FZA71" s="44"/>
      <c r="FZB71" s="44"/>
      <c r="FZC71" s="44"/>
      <c r="FZD71" s="44"/>
      <c r="FZE71" s="44"/>
      <c r="FZF71" s="44"/>
      <c r="FZG71" s="44"/>
      <c r="FZH71" s="44"/>
      <c r="FZI71" s="44"/>
      <c r="FZJ71" s="44"/>
      <c r="FZK71" s="44"/>
      <c r="FZL71" s="44"/>
      <c r="FZM71" s="44"/>
      <c r="FZN71" s="44"/>
      <c r="FZO71" s="44"/>
      <c r="FZP71" s="44"/>
      <c r="FZQ71" s="44"/>
      <c r="FZR71" s="44"/>
      <c r="FZS71" s="44"/>
      <c r="FZT71" s="44"/>
      <c r="FZU71" s="44"/>
      <c r="FZV71" s="44"/>
      <c r="FZW71" s="44"/>
      <c r="FZX71" s="44"/>
      <c r="FZY71" s="44"/>
      <c r="FZZ71" s="44"/>
      <c r="GAA71" s="44"/>
      <c r="GAB71" s="44"/>
      <c r="GAC71" s="44"/>
      <c r="GAD71" s="44"/>
      <c r="GAE71" s="44"/>
      <c r="GAF71" s="44"/>
      <c r="GAG71" s="44"/>
      <c r="GAH71" s="44"/>
      <c r="GAI71" s="44"/>
      <c r="GAJ71" s="44"/>
      <c r="GAK71" s="44"/>
      <c r="GAL71" s="44"/>
      <c r="GAM71" s="44"/>
      <c r="GAN71" s="44"/>
      <c r="GAO71" s="44"/>
      <c r="GAP71" s="44"/>
      <c r="GAQ71" s="44"/>
      <c r="GAR71" s="44"/>
      <c r="GAS71" s="44"/>
      <c r="GAT71" s="44"/>
      <c r="GAU71" s="44"/>
      <c r="GAV71" s="44"/>
      <c r="GAW71" s="44"/>
      <c r="GAX71" s="44"/>
      <c r="GAY71" s="44"/>
      <c r="GAZ71" s="44"/>
      <c r="GBA71" s="44"/>
      <c r="GBB71" s="44"/>
      <c r="GBC71" s="44"/>
      <c r="GBD71" s="44"/>
      <c r="GBE71" s="44"/>
      <c r="GBF71" s="44"/>
      <c r="GBG71" s="44"/>
      <c r="GBH71" s="44"/>
      <c r="GBI71" s="44"/>
      <c r="GBJ71" s="44"/>
      <c r="GBK71" s="44"/>
      <c r="GBL71" s="44"/>
      <c r="GBM71" s="44"/>
      <c r="GBN71" s="44"/>
      <c r="GBO71" s="44"/>
      <c r="GBP71" s="44"/>
      <c r="GBQ71" s="44"/>
      <c r="GBR71" s="44"/>
      <c r="GBS71" s="44"/>
      <c r="GBT71" s="44"/>
      <c r="GBU71" s="44"/>
      <c r="GBV71" s="44"/>
      <c r="GBW71" s="44"/>
      <c r="GBX71" s="44"/>
      <c r="GBY71" s="44"/>
      <c r="GBZ71" s="44"/>
      <c r="GCA71" s="44"/>
      <c r="GCB71" s="44"/>
      <c r="GCC71" s="44"/>
      <c r="GCD71" s="44"/>
      <c r="GCE71" s="44"/>
      <c r="GCF71" s="44"/>
      <c r="GCG71" s="44"/>
      <c r="GCH71" s="44"/>
      <c r="GCI71" s="44"/>
      <c r="GCJ71" s="44"/>
      <c r="GCK71" s="44"/>
      <c r="GCL71" s="44"/>
      <c r="GCM71" s="44"/>
      <c r="GCN71" s="44"/>
      <c r="GCO71" s="44"/>
      <c r="GCP71" s="44"/>
      <c r="GCQ71" s="44"/>
      <c r="GCR71" s="44"/>
      <c r="GCS71" s="44"/>
      <c r="GCT71" s="44"/>
      <c r="GCU71" s="44"/>
      <c r="GCV71" s="44"/>
      <c r="GCW71" s="44"/>
      <c r="GCX71" s="44"/>
      <c r="GCY71" s="44"/>
      <c r="GCZ71" s="44"/>
      <c r="GDA71" s="44"/>
      <c r="GDB71" s="44"/>
      <c r="GDC71" s="44"/>
      <c r="GDD71" s="44"/>
      <c r="GDE71" s="44"/>
      <c r="GDF71" s="44"/>
      <c r="GDG71" s="44"/>
      <c r="GDH71" s="44"/>
      <c r="GDI71" s="44"/>
      <c r="GDJ71" s="44"/>
      <c r="GDK71" s="44"/>
      <c r="GDL71" s="44"/>
      <c r="GDM71" s="44"/>
      <c r="GDN71" s="44"/>
      <c r="GDO71" s="44"/>
      <c r="GDP71" s="44"/>
      <c r="GDQ71" s="44"/>
      <c r="GDR71" s="44"/>
      <c r="GDS71" s="44"/>
      <c r="GDT71" s="44"/>
      <c r="GDU71" s="44"/>
      <c r="GDV71" s="44"/>
      <c r="GDW71" s="44"/>
      <c r="GDX71" s="44"/>
      <c r="GDY71" s="44"/>
      <c r="GDZ71" s="44"/>
      <c r="GEA71" s="44"/>
      <c r="GEB71" s="44"/>
      <c r="GEC71" s="44"/>
      <c r="GED71" s="44"/>
      <c r="GEE71" s="44"/>
      <c r="GEF71" s="44"/>
      <c r="GEG71" s="44"/>
      <c r="GEH71" s="44"/>
      <c r="GEI71" s="44"/>
      <c r="GEJ71" s="44"/>
      <c r="GEK71" s="44"/>
      <c r="GEL71" s="44"/>
      <c r="GEM71" s="44"/>
      <c r="GEN71" s="44"/>
      <c r="GEO71" s="44"/>
      <c r="GEP71" s="44"/>
      <c r="GEQ71" s="44"/>
      <c r="GER71" s="44"/>
      <c r="GES71" s="44"/>
      <c r="GET71" s="44"/>
      <c r="GEU71" s="44"/>
      <c r="GEV71" s="44"/>
      <c r="GEW71" s="44"/>
      <c r="GEX71" s="44"/>
      <c r="GEY71" s="44"/>
      <c r="GEZ71" s="44"/>
      <c r="GFA71" s="44"/>
      <c r="GFB71" s="44"/>
      <c r="GFC71" s="44"/>
      <c r="GFD71" s="44"/>
      <c r="GFE71" s="44"/>
      <c r="GFF71" s="44"/>
      <c r="GFG71" s="44"/>
      <c r="GFH71" s="44"/>
      <c r="GFI71" s="44"/>
      <c r="GFJ71" s="44"/>
      <c r="GFK71" s="44"/>
      <c r="GFL71" s="44"/>
      <c r="GFM71" s="44"/>
      <c r="GFN71" s="44"/>
      <c r="GFO71" s="44"/>
      <c r="GFP71" s="44"/>
      <c r="GFQ71" s="44"/>
      <c r="GFR71" s="44"/>
      <c r="GFS71" s="44"/>
      <c r="GFT71" s="44"/>
      <c r="GFU71" s="44"/>
      <c r="GFV71" s="44"/>
      <c r="GFW71" s="44"/>
      <c r="GFX71" s="44"/>
      <c r="GFY71" s="44"/>
      <c r="GFZ71" s="44"/>
      <c r="GGA71" s="44"/>
      <c r="GGB71" s="44"/>
      <c r="GGC71" s="44"/>
      <c r="GGD71" s="44"/>
      <c r="GGE71" s="44"/>
      <c r="GGF71" s="44"/>
      <c r="GGG71" s="44"/>
      <c r="GGH71" s="44"/>
      <c r="GGI71" s="44"/>
      <c r="GGJ71" s="44"/>
      <c r="GGK71" s="44"/>
      <c r="GGL71" s="44"/>
      <c r="GGM71" s="44"/>
      <c r="GGN71" s="44"/>
      <c r="GGO71" s="44"/>
      <c r="GGP71" s="44"/>
      <c r="GGQ71" s="44"/>
      <c r="GGR71" s="44"/>
      <c r="GGS71" s="44"/>
      <c r="GGT71" s="44"/>
      <c r="GGU71" s="44"/>
      <c r="GGV71" s="44"/>
      <c r="GGW71" s="44"/>
      <c r="GGX71" s="44"/>
      <c r="GGY71" s="44"/>
      <c r="GGZ71" s="44"/>
      <c r="GHA71" s="44"/>
      <c r="GHB71" s="44"/>
      <c r="GHC71" s="44"/>
      <c r="GHD71" s="44"/>
      <c r="GHE71" s="44"/>
      <c r="GHF71" s="44"/>
      <c r="GHG71" s="44"/>
      <c r="GHH71" s="44"/>
      <c r="GHI71" s="44"/>
      <c r="GHJ71" s="44"/>
      <c r="GHK71" s="44"/>
      <c r="GHL71" s="44"/>
      <c r="GHM71" s="44"/>
      <c r="GHN71" s="44"/>
      <c r="GHO71" s="44"/>
      <c r="GHP71" s="44"/>
      <c r="GHQ71" s="44"/>
      <c r="GHR71" s="44"/>
      <c r="GHS71" s="44"/>
      <c r="GHT71" s="44"/>
      <c r="GHU71" s="44"/>
      <c r="GHV71" s="44"/>
      <c r="GHW71" s="44"/>
      <c r="GHX71" s="44"/>
      <c r="GHY71" s="44"/>
      <c r="GHZ71" s="44"/>
      <c r="GIA71" s="44"/>
      <c r="GIB71" s="44"/>
      <c r="GIC71" s="44"/>
      <c r="GID71" s="44"/>
      <c r="GIE71" s="44"/>
      <c r="GIF71" s="44"/>
      <c r="GIG71" s="44"/>
      <c r="GIH71" s="44"/>
      <c r="GII71" s="44"/>
      <c r="GIJ71" s="44"/>
      <c r="GIK71" s="44"/>
      <c r="GIL71" s="44"/>
      <c r="GIM71" s="44"/>
      <c r="GIN71" s="44"/>
      <c r="GIO71" s="44"/>
      <c r="GIP71" s="44"/>
      <c r="GIQ71" s="44"/>
      <c r="GIR71" s="44"/>
      <c r="GIS71" s="44"/>
      <c r="GIT71" s="44"/>
      <c r="GIU71" s="44"/>
      <c r="GIV71" s="44"/>
      <c r="GIW71" s="44"/>
      <c r="GIX71" s="44"/>
      <c r="GIY71" s="44"/>
      <c r="GIZ71" s="44"/>
      <c r="GJA71" s="44"/>
      <c r="GJB71" s="44"/>
      <c r="GJC71" s="44"/>
      <c r="GJD71" s="44"/>
      <c r="GJE71" s="44"/>
      <c r="GJF71" s="44"/>
      <c r="GJG71" s="44"/>
      <c r="GJH71" s="44"/>
      <c r="GJI71" s="44"/>
      <c r="GJJ71" s="44"/>
      <c r="GJK71" s="44"/>
      <c r="GJL71" s="44"/>
      <c r="GJM71" s="44"/>
      <c r="GJN71" s="44"/>
      <c r="GJO71" s="44"/>
      <c r="GJP71" s="44"/>
      <c r="GJQ71" s="44"/>
      <c r="GJR71" s="44"/>
      <c r="GJS71" s="44"/>
      <c r="GJT71" s="44"/>
      <c r="GJU71" s="44"/>
      <c r="GJV71" s="44"/>
      <c r="GJW71" s="44"/>
      <c r="GJX71" s="44"/>
      <c r="GJY71" s="44"/>
      <c r="GJZ71" s="44"/>
      <c r="GKA71" s="44"/>
      <c r="GKB71" s="44"/>
      <c r="GKC71" s="44"/>
      <c r="GKD71" s="44"/>
      <c r="GKE71" s="44"/>
      <c r="GKF71" s="44"/>
      <c r="GKG71" s="44"/>
      <c r="GKH71" s="44"/>
      <c r="GKI71" s="44"/>
      <c r="GKJ71" s="44"/>
      <c r="GKK71" s="44"/>
      <c r="GKL71" s="44"/>
      <c r="GKM71" s="44"/>
      <c r="GKN71" s="44"/>
      <c r="GKO71" s="44"/>
      <c r="GKP71" s="44"/>
      <c r="GKQ71" s="44"/>
      <c r="GKR71" s="44"/>
      <c r="GKS71" s="44"/>
      <c r="GKT71" s="44"/>
      <c r="GKU71" s="44"/>
      <c r="GKV71" s="44"/>
      <c r="GKW71" s="44"/>
      <c r="GKX71" s="44"/>
      <c r="GKY71" s="44"/>
      <c r="GKZ71" s="44"/>
      <c r="GLA71" s="44"/>
      <c r="GLB71" s="44"/>
      <c r="GLC71" s="44"/>
      <c r="GLD71" s="44"/>
      <c r="GLE71" s="44"/>
      <c r="GLF71" s="44"/>
      <c r="GLG71" s="44"/>
      <c r="GLH71" s="44"/>
      <c r="GLI71" s="44"/>
      <c r="GLJ71" s="44"/>
      <c r="GLK71" s="44"/>
      <c r="GLL71" s="44"/>
      <c r="GLM71" s="44"/>
      <c r="GLN71" s="44"/>
      <c r="GLO71" s="44"/>
      <c r="GLP71" s="44"/>
      <c r="GLQ71" s="44"/>
      <c r="GLR71" s="44"/>
      <c r="GLS71" s="44"/>
      <c r="GLT71" s="44"/>
      <c r="GLU71" s="44"/>
      <c r="GLV71" s="44"/>
      <c r="GLW71" s="44"/>
      <c r="GLX71" s="44"/>
      <c r="GLY71" s="44"/>
      <c r="GLZ71" s="44"/>
      <c r="GMA71" s="44"/>
      <c r="GMB71" s="44"/>
      <c r="GMC71" s="44"/>
      <c r="GMD71" s="44"/>
      <c r="GME71" s="44"/>
      <c r="GMF71" s="44"/>
      <c r="GMG71" s="44"/>
      <c r="GMH71" s="44"/>
      <c r="GMI71" s="44"/>
      <c r="GMJ71" s="44"/>
      <c r="GMK71" s="44"/>
      <c r="GML71" s="44"/>
      <c r="GMM71" s="44"/>
      <c r="GMN71" s="44"/>
      <c r="GMO71" s="44"/>
      <c r="GMP71" s="44"/>
      <c r="GMQ71" s="44"/>
      <c r="GMR71" s="44"/>
      <c r="GMS71" s="44"/>
      <c r="GMT71" s="44"/>
      <c r="GMU71" s="44"/>
      <c r="GMV71" s="44"/>
      <c r="GMW71" s="44"/>
      <c r="GMX71" s="44"/>
      <c r="GMY71" s="44"/>
      <c r="GMZ71" s="44"/>
      <c r="GNA71" s="44"/>
      <c r="GNB71" s="44"/>
      <c r="GNC71" s="44"/>
      <c r="GND71" s="44"/>
      <c r="GNE71" s="44"/>
      <c r="GNF71" s="44"/>
      <c r="GNG71" s="44"/>
      <c r="GNH71" s="44"/>
      <c r="GNI71" s="44"/>
      <c r="GNJ71" s="44"/>
      <c r="GNK71" s="44"/>
      <c r="GNL71" s="44"/>
      <c r="GNM71" s="44"/>
      <c r="GNN71" s="44"/>
      <c r="GNO71" s="44"/>
      <c r="GNP71" s="44"/>
      <c r="GNQ71" s="44"/>
      <c r="GNR71" s="44"/>
      <c r="GNS71" s="44"/>
      <c r="GNT71" s="44"/>
      <c r="GNU71" s="44"/>
      <c r="GNV71" s="44"/>
      <c r="GNW71" s="44"/>
      <c r="GNX71" s="44"/>
      <c r="GNY71" s="44"/>
      <c r="GNZ71" s="44"/>
      <c r="GOA71" s="44"/>
      <c r="GOB71" s="44"/>
      <c r="GOC71" s="44"/>
      <c r="GOD71" s="44"/>
      <c r="GOE71" s="44"/>
      <c r="GOF71" s="44"/>
      <c r="GOG71" s="44"/>
      <c r="GOH71" s="44"/>
      <c r="GOI71" s="44"/>
      <c r="GOJ71" s="44"/>
      <c r="GOK71" s="44"/>
      <c r="GOL71" s="44"/>
      <c r="GOM71" s="44"/>
      <c r="GON71" s="44"/>
      <c r="GOO71" s="44"/>
      <c r="GOP71" s="44"/>
      <c r="GOQ71" s="44"/>
      <c r="GOR71" s="44"/>
      <c r="GOS71" s="44"/>
      <c r="GOT71" s="44"/>
      <c r="GOU71" s="44"/>
      <c r="GOV71" s="44"/>
      <c r="GOW71" s="44"/>
      <c r="GOX71" s="44"/>
      <c r="GOY71" s="44"/>
      <c r="GOZ71" s="44"/>
      <c r="GPA71" s="44"/>
      <c r="GPB71" s="44"/>
      <c r="GPC71" s="44"/>
      <c r="GPD71" s="44"/>
      <c r="GPE71" s="44"/>
      <c r="GPF71" s="44"/>
      <c r="GPG71" s="44"/>
      <c r="GPH71" s="44"/>
      <c r="GPI71" s="44"/>
      <c r="GPJ71" s="44"/>
      <c r="GPK71" s="44"/>
      <c r="GPL71" s="44"/>
      <c r="GPM71" s="44"/>
      <c r="GPN71" s="44"/>
      <c r="GPO71" s="44"/>
      <c r="GPP71" s="44"/>
      <c r="GPQ71" s="44"/>
      <c r="GPR71" s="44"/>
      <c r="GPS71" s="44"/>
      <c r="GPT71" s="44"/>
      <c r="GPU71" s="44"/>
      <c r="GPV71" s="44"/>
      <c r="GPW71" s="44"/>
      <c r="GPX71" s="44"/>
      <c r="GPY71" s="44"/>
      <c r="GPZ71" s="44"/>
      <c r="GQA71" s="44"/>
      <c r="GQB71" s="44"/>
      <c r="GQC71" s="44"/>
      <c r="GQD71" s="44"/>
      <c r="GQE71" s="44"/>
      <c r="GQF71" s="44"/>
      <c r="GQG71" s="44"/>
      <c r="GQH71" s="44"/>
      <c r="GQI71" s="44"/>
      <c r="GQJ71" s="44"/>
      <c r="GQK71" s="44"/>
      <c r="GQL71" s="44"/>
      <c r="GQM71" s="44"/>
      <c r="GQN71" s="44"/>
      <c r="GQO71" s="44"/>
      <c r="GQP71" s="44"/>
      <c r="GQQ71" s="44"/>
      <c r="GQR71" s="44"/>
      <c r="GQS71" s="44"/>
      <c r="GQT71" s="44"/>
      <c r="GQU71" s="44"/>
      <c r="GQV71" s="44"/>
      <c r="GQW71" s="44"/>
      <c r="GQX71" s="44"/>
      <c r="GQY71" s="44"/>
      <c r="GQZ71" s="44"/>
      <c r="GRA71" s="44"/>
      <c r="GRB71" s="44"/>
      <c r="GRC71" s="44"/>
      <c r="GRD71" s="44"/>
      <c r="GRE71" s="44"/>
      <c r="GRF71" s="44"/>
      <c r="GRG71" s="44"/>
      <c r="GRH71" s="44"/>
      <c r="GRI71" s="44"/>
      <c r="GRJ71" s="44"/>
      <c r="GRK71" s="44"/>
      <c r="GRL71" s="44"/>
      <c r="GRM71" s="44"/>
      <c r="GRN71" s="44"/>
      <c r="GRO71" s="44"/>
      <c r="GRP71" s="44"/>
      <c r="GRQ71" s="44"/>
      <c r="GRR71" s="44"/>
      <c r="GRS71" s="44"/>
      <c r="GRT71" s="44"/>
      <c r="GRU71" s="44"/>
      <c r="GRV71" s="44"/>
      <c r="GRW71" s="44"/>
      <c r="GRX71" s="44"/>
      <c r="GRY71" s="44"/>
      <c r="GRZ71" s="44"/>
      <c r="GSA71" s="44"/>
      <c r="GSB71" s="44"/>
      <c r="GSC71" s="44"/>
      <c r="GSD71" s="44"/>
      <c r="GSE71" s="44"/>
      <c r="GSF71" s="44"/>
      <c r="GSG71" s="44"/>
      <c r="GSH71" s="44"/>
      <c r="GSI71" s="44"/>
      <c r="GSJ71" s="44"/>
      <c r="GSK71" s="44"/>
      <c r="GSL71" s="44"/>
      <c r="GSM71" s="44"/>
      <c r="GSN71" s="44"/>
      <c r="GSO71" s="44"/>
      <c r="GSP71" s="44"/>
      <c r="GSQ71" s="44"/>
      <c r="GSR71" s="44"/>
      <c r="GSS71" s="44"/>
      <c r="GST71" s="44"/>
      <c r="GSU71" s="44"/>
      <c r="GSV71" s="44"/>
      <c r="GSW71" s="44"/>
      <c r="GSX71" s="44"/>
      <c r="GSY71" s="44"/>
      <c r="GSZ71" s="44"/>
      <c r="GTA71" s="44"/>
      <c r="GTB71" s="44"/>
      <c r="GTC71" s="44"/>
      <c r="GTD71" s="44"/>
      <c r="GTE71" s="44"/>
      <c r="GTF71" s="44"/>
      <c r="GTG71" s="44"/>
      <c r="GTH71" s="44"/>
      <c r="GTI71" s="44"/>
      <c r="GTJ71" s="44"/>
      <c r="GTK71" s="44"/>
      <c r="GTL71" s="44"/>
      <c r="GTM71" s="44"/>
      <c r="GTN71" s="44"/>
      <c r="GTO71" s="44"/>
      <c r="GTP71" s="44"/>
      <c r="GTQ71" s="44"/>
      <c r="GTR71" s="44"/>
      <c r="GTS71" s="44"/>
      <c r="GTT71" s="44"/>
      <c r="GTU71" s="44"/>
      <c r="GTV71" s="44"/>
      <c r="GTW71" s="44"/>
      <c r="GTX71" s="44"/>
      <c r="GTY71" s="44"/>
      <c r="GTZ71" s="44"/>
      <c r="GUA71" s="44"/>
      <c r="GUB71" s="44"/>
      <c r="GUC71" s="44"/>
      <c r="GUD71" s="44"/>
      <c r="GUE71" s="44"/>
      <c r="GUF71" s="44"/>
      <c r="GUG71" s="44"/>
      <c r="GUH71" s="44"/>
      <c r="GUI71" s="44"/>
      <c r="GUJ71" s="44"/>
      <c r="GUK71" s="44"/>
      <c r="GUL71" s="44"/>
      <c r="GUM71" s="44"/>
      <c r="GUN71" s="44"/>
      <c r="GUO71" s="44"/>
      <c r="GUP71" s="44"/>
      <c r="GUQ71" s="44"/>
      <c r="GUR71" s="44"/>
      <c r="GUS71" s="44"/>
      <c r="GUT71" s="44"/>
      <c r="GUU71" s="44"/>
      <c r="GUV71" s="44"/>
      <c r="GUW71" s="44"/>
      <c r="GUX71" s="44"/>
      <c r="GUY71" s="44"/>
      <c r="GUZ71" s="44"/>
      <c r="GVA71" s="44"/>
      <c r="GVB71" s="44"/>
      <c r="GVC71" s="44"/>
      <c r="GVD71" s="44"/>
      <c r="GVE71" s="44"/>
      <c r="GVF71" s="44"/>
      <c r="GVG71" s="44"/>
      <c r="GVH71" s="44"/>
      <c r="GVI71" s="44"/>
      <c r="GVJ71" s="44"/>
      <c r="GVK71" s="44"/>
      <c r="GVL71" s="44"/>
      <c r="GVM71" s="44"/>
      <c r="GVN71" s="44"/>
      <c r="GVO71" s="44"/>
      <c r="GVP71" s="44"/>
      <c r="GVQ71" s="44"/>
      <c r="GVR71" s="44"/>
      <c r="GVS71" s="44"/>
      <c r="GVT71" s="44"/>
      <c r="GVU71" s="44"/>
      <c r="GVV71" s="44"/>
      <c r="GVW71" s="44"/>
      <c r="GVX71" s="44"/>
      <c r="GVY71" s="44"/>
      <c r="GVZ71" s="44"/>
      <c r="GWA71" s="44"/>
      <c r="GWB71" s="44"/>
      <c r="GWC71" s="44"/>
      <c r="GWD71" s="44"/>
      <c r="GWE71" s="44"/>
      <c r="GWF71" s="44"/>
      <c r="GWG71" s="44"/>
      <c r="GWH71" s="44"/>
      <c r="GWI71" s="44"/>
      <c r="GWJ71" s="44"/>
      <c r="GWK71" s="44"/>
      <c r="GWL71" s="44"/>
      <c r="GWM71" s="44"/>
      <c r="GWN71" s="44"/>
      <c r="GWO71" s="44"/>
      <c r="GWP71" s="44"/>
      <c r="GWQ71" s="44"/>
      <c r="GWR71" s="44"/>
      <c r="GWS71" s="44"/>
      <c r="GWT71" s="44"/>
      <c r="GWU71" s="44"/>
      <c r="GWV71" s="44"/>
      <c r="GWW71" s="44"/>
      <c r="GWX71" s="44"/>
      <c r="GWY71" s="44"/>
      <c r="GWZ71" s="44"/>
      <c r="GXA71" s="44"/>
      <c r="GXB71" s="44"/>
      <c r="GXC71" s="44"/>
      <c r="GXD71" s="44"/>
      <c r="GXE71" s="44"/>
      <c r="GXF71" s="44"/>
      <c r="GXG71" s="44"/>
      <c r="GXH71" s="44"/>
      <c r="GXI71" s="44"/>
      <c r="GXJ71" s="44"/>
      <c r="GXK71" s="44"/>
      <c r="GXL71" s="44"/>
      <c r="GXM71" s="44"/>
      <c r="GXN71" s="44"/>
      <c r="GXO71" s="44"/>
      <c r="GXP71" s="44"/>
      <c r="GXQ71" s="44"/>
      <c r="GXR71" s="44"/>
      <c r="GXS71" s="44"/>
      <c r="GXT71" s="44"/>
      <c r="GXU71" s="44"/>
      <c r="GXV71" s="44"/>
      <c r="GXW71" s="44"/>
      <c r="GXX71" s="44"/>
      <c r="GXY71" s="44"/>
      <c r="GXZ71" s="44"/>
      <c r="GYA71" s="44"/>
      <c r="GYB71" s="44"/>
      <c r="GYC71" s="44"/>
      <c r="GYD71" s="44"/>
      <c r="GYE71" s="44"/>
      <c r="GYF71" s="44"/>
      <c r="GYG71" s="44"/>
      <c r="GYH71" s="44"/>
      <c r="GYI71" s="44"/>
      <c r="GYJ71" s="44"/>
      <c r="GYK71" s="44"/>
      <c r="GYL71" s="44"/>
      <c r="GYM71" s="44"/>
      <c r="GYN71" s="44"/>
      <c r="GYO71" s="44"/>
      <c r="GYP71" s="44"/>
      <c r="GYQ71" s="44"/>
      <c r="GYR71" s="44"/>
      <c r="GYS71" s="44"/>
      <c r="GYT71" s="44"/>
      <c r="GYU71" s="44"/>
      <c r="GYV71" s="44"/>
      <c r="GYW71" s="44"/>
      <c r="GYX71" s="44"/>
      <c r="GYY71" s="44"/>
      <c r="GYZ71" s="44"/>
      <c r="GZA71" s="44"/>
      <c r="GZB71" s="44"/>
      <c r="GZC71" s="44"/>
      <c r="GZD71" s="44"/>
      <c r="GZE71" s="44"/>
      <c r="GZF71" s="44"/>
      <c r="GZG71" s="44"/>
      <c r="GZH71" s="44"/>
      <c r="GZI71" s="44"/>
      <c r="GZJ71" s="44"/>
      <c r="GZK71" s="44"/>
      <c r="GZL71" s="44"/>
      <c r="GZM71" s="44"/>
      <c r="GZN71" s="44"/>
      <c r="GZO71" s="44"/>
      <c r="GZP71" s="44"/>
      <c r="GZQ71" s="44"/>
      <c r="GZR71" s="44"/>
      <c r="GZS71" s="44"/>
      <c r="GZT71" s="44"/>
      <c r="GZU71" s="44"/>
      <c r="GZV71" s="44"/>
      <c r="GZW71" s="44"/>
      <c r="GZX71" s="44"/>
      <c r="GZY71" s="44"/>
      <c r="GZZ71" s="44"/>
      <c r="HAA71" s="44"/>
      <c r="HAB71" s="44"/>
      <c r="HAC71" s="44"/>
      <c r="HAD71" s="44"/>
      <c r="HAE71" s="44"/>
      <c r="HAF71" s="44"/>
      <c r="HAG71" s="44"/>
      <c r="HAH71" s="44"/>
      <c r="HAI71" s="44"/>
      <c r="HAJ71" s="44"/>
      <c r="HAK71" s="44"/>
      <c r="HAL71" s="44"/>
      <c r="HAM71" s="44"/>
      <c r="HAN71" s="44"/>
      <c r="HAO71" s="44"/>
      <c r="HAP71" s="44"/>
      <c r="HAQ71" s="44"/>
      <c r="HAR71" s="44"/>
      <c r="HAS71" s="44"/>
      <c r="HAT71" s="44"/>
      <c r="HAU71" s="44"/>
      <c r="HAV71" s="44"/>
      <c r="HAW71" s="44"/>
      <c r="HAX71" s="44"/>
      <c r="HAY71" s="44"/>
      <c r="HAZ71" s="44"/>
      <c r="HBA71" s="44"/>
      <c r="HBB71" s="44"/>
      <c r="HBC71" s="44"/>
      <c r="HBD71" s="44"/>
      <c r="HBE71" s="44"/>
      <c r="HBF71" s="44"/>
      <c r="HBG71" s="44"/>
      <c r="HBH71" s="44"/>
      <c r="HBI71" s="44"/>
      <c r="HBJ71" s="44"/>
      <c r="HBK71" s="44"/>
      <c r="HBL71" s="44"/>
      <c r="HBM71" s="44"/>
      <c r="HBN71" s="44"/>
      <c r="HBO71" s="44"/>
      <c r="HBP71" s="44"/>
      <c r="HBQ71" s="44"/>
      <c r="HBR71" s="44"/>
      <c r="HBS71" s="44"/>
      <c r="HBT71" s="44"/>
      <c r="HBU71" s="44"/>
      <c r="HBV71" s="44"/>
      <c r="HBW71" s="44"/>
      <c r="HBX71" s="44"/>
      <c r="HBY71" s="44"/>
      <c r="HBZ71" s="44"/>
      <c r="HCA71" s="44"/>
      <c r="HCB71" s="44"/>
      <c r="HCC71" s="44"/>
      <c r="HCD71" s="44"/>
      <c r="HCE71" s="44"/>
      <c r="HCF71" s="44"/>
      <c r="HCG71" s="44"/>
      <c r="HCH71" s="44"/>
      <c r="HCI71" s="44"/>
      <c r="HCJ71" s="44"/>
      <c r="HCK71" s="44"/>
      <c r="HCL71" s="44"/>
      <c r="HCM71" s="44"/>
      <c r="HCN71" s="44"/>
      <c r="HCO71" s="44"/>
      <c r="HCP71" s="44"/>
      <c r="HCQ71" s="44"/>
      <c r="HCR71" s="44"/>
      <c r="HCS71" s="44"/>
      <c r="HCT71" s="44"/>
      <c r="HCU71" s="44"/>
      <c r="HCV71" s="44"/>
      <c r="HCW71" s="44"/>
      <c r="HCX71" s="44"/>
      <c r="HCY71" s="44"/>
      <c r="HCZ71" s="44"/>
      <c r="HDA71" s="44"/>
      <c r="HDB71" s="44"/>
      <c r="HDC71" s="44"/>
      <c r="HDD71" s="44"/>
      <c r="HDE71" s="44"/>
      <c r="HDF71" s="44"/>
      <c r="HDG71" s="44"/>
      <c r="HDH71" s="44"/>
      <c r="HDI71" s="44"/>
      <c r="HDJ71" s="44"/>
      <c r="HDK71" s="44"/>
      <c r="HDL71" s="44"/>
      <c r="HDM71" s="44"/>
      <c r="HDN71" s="44"/>
      <c r="HDO71" s="44"/>
      <c r="HDP71" s="44"/>
      <c r="HDQ71" s="44"/>
      <c r="HDR71" s="44"/>
      <c r="HDS71" s="44"/>
      <c r="HDT71" s="44"/>
      <c r="HDU71" s="44"/>
      <c r="HDV71" s="44"/>
      <c r="HDW71" s="44"/>
      <c r="HDX71" s="44"/>
      <c r="HDY71" s="44"/>
      <c r="HDZ71" s="44"/>
      <c r="HEA71" s="44"/>
      <c r="HEB71" s="44"/>
      <c r="HEC71" s="44"/>
      <c r="HED71" s="44"/>
      <c r="HEE71" s="44"/>
      <c r="HEF71" s="44"/>
      <c r="HEG71" s="44"/>
      <c r="HEH71" s="44"/>
      <c r="HEI71" s="44"/>
      <c r="HEJ71" s="44"/>
      <c r="HEK71" s="44"/>
      <c r="HEL71" s="44"/>
      <c r="HEM71" s="44"/>
      <c r="HEN71" s="44"/>
      <c r="HEO71" s="44"/>
      <c r="HEP71" s="44"/>
      <c r="HEQ71" s="44"/>
      <c r="HER71" s="44"/>
      <c r="HES71" s="44"/>
      <c r="HET71" s="44"/>
      <c r="HEU71" s="44"/>
      <c r="HEV71" s="44"/>
      <c r="HEW71" s="44"/>
      <c r="HEX71" s="44"/>
      <c r="HEY71" s="44"/>
      <c r="HEZ71" s="44"/>
      <c r="HFA71" s="44"/>
      <c r="HFB71" s="44"/>
      <c r="HFC71" s="44"/>
      <c r="HFD71" s="44"/>
      <c r="HFE71" s="44"/>
      <c r="HFF71" s="44"/>
      <c r="HFG71" s="44"/>
      <c r="HFH71" s="44"/>
      <c r="HFI71" s="44"/>
      <c r="HFJ71" s="44"/>
      <c r="HFK71" s="44"/>
      <c r="HFL71" s="44"/>
      <c r="HFM71" s="44"/>
      <c r="HFN71" s="44"/>
      <c r="HFO71" s="44"/>
      <c r="HFP71" s="44"/>
      <c r="HFQ71" s="44"/>
      <c r="HFR71" s="44"/>
      <c r="HFS71" s="44"/>
      <c r="HFT71" s="44"/>
      <c r="HFU71" s="44"/>
      <c r="HFV71" s="44"/>
      <c r="HFW71" s="44"/>
      <c r="HFX71" s="44"/>
      <c r="HFY71" s="44"/>
      <c r="HFZ71" s="44"/>
      <c r="HGA71" s="44"/>
      <c r="HGB71" s="44"/>
      <c r="HGC71" s="44"/>
      <c r="HGD71" s="44"/>
      <c r="HGE71" s="44"/>
      <c r="HGF71" s="44"/>
      <c r="HGG71" s="44"/>
      <c r="HGH71" s="44"/>
      <c r="HGI71" s="44"/>
      <c r="HGJ71" s="44"/>
      <c r="HGK71" s="44"/>
      <c r="HGL71" s="44"/>
      <c r="HGM71" s="44"/>
      <c r="HGN71" s="44"/>
      <c r="HGO71" s="44"/>
      <c r="HGP71" s="44"/>
      <c r="HGQ71" s="44"/>
      <c r="HGR71" s="44"/>
      <c r="HGS71" s="44"/>
      <c r="HGT71" s="44"/>
      <c r="HGU71" s="44"/>
      <c r="HGV71" s="44"/>
      <c r="HGW71" s="44"/>
      <c r="HGX71" s="44"/>
      <c r="HGY71" s="44"/>
      <c r="HGZ71" s="44"/>
      <c r="HHA71" s="44"/>
      <c r="HHB71" s="44"/>
      <c r="HHC71" s="44"/>
      <c r="HHD71" s="44"/>
      <c r="HHE71" s="44"/>
      <c r="HHF71" s="44"/>
      <c r="HHG71" s="44"/>
      <c r="HHH71" s="44"/>
      <c r="HHI71" s="44"/>
      <c r="HHJ71" s="44"/>
      <c r="HHK71" s="44"/>
      <c r="HHL71" s="44"/>
      <c r="HHM71" s="44"/>
      <c r="HHN71" s="44"/>
      <c r="HHO71" s="44"/>
      <c r="HHP71" s="44"/>
      <c r="HHQ71" s="44"/>
      <c r="HHR71" s="44"/>
      <c r="HHS71" s="44"/>
      <c r="HHT71" s="44"/>
      <c r="HHU71" s="44"/>
      <c r="HHV71" s="44"/>
      <c r="HHW71" s="44"/>
      <c r="HHX71" s="44"/>
      <c r="HHY71" s="44"/>
      <c r="HHZ71" s="44"/>
      <c r="HIA71" s="44"/>
      <c r="HIB71" s="44"/>
      <c r="HIC71" s="44"/>
      <c r="HID71" s="44"/>
      <c r="HIE71" s="44"/>
      <c r="HIF71" s="44"/>
      <c r="HIG71" s="44"/>
      <c r="HIH71" s="44"/>
      <c r="HII71" s="44"/>
      <c r="HIJ71" s="44"/>
      <c r="HIK71" s="44"/>
      <c r="HIL71" s="44"/>
      <c r="HIM71" s="44"/>
      <c r="HIN71" s="44"/>
      <c r="HIO71" s="44"/>
      <c r="HIP71" s="44"/>
      <c r="HIQ71" s="44"/>
      <c r="HIR71" s="44"/>
      <c r="HIS71" s="44"/>
      <c r="HIT71" s="44"/>
      <c r="HIU71" s="44"/>
      <c r="HIV71" s="44"/>
      <c r="HIW71" s="44"/>
      <c r="HIX71" s="44"/>
      <c r="HIY71" s="44"/>
      <c r="HIZ71" s="44"/>
      <c r="HJA71" s="44"/>
      <c r="HJB71" s="44"/>
      <c r="HJC71" s="44"/>
      <c r="HJD71" s="44"/>
      <c r="HJE71" s="44"/>
      <c r="HJF71" s="44"/>
      <c r="HJG71" s="44"/>
      <c r="HJH71" s="44"/>
      <c r="HJI71" s="44"/>
      <c r="HJJ71" s="44"/>
      <c r="HJK71" s="44"/>
      <c r="HJL71" s="44"/>
      <c r="HJM71" s="44"/>
      <c r="HJN71" s="44"/>
      <c r="HJO71" s="44"/>
      <c r="HJP71" s="44"/>
      <c r="HJQ71" s="44"/>
      <c r="HJR71" s="44"/>
      <c r="HJS71" s="44"/>
      <c r="HJT71" s="44"/>
      <c r="HJU71" s="44"/>
      <c r="HJV71" s="44"/>
      <c r="HJW71" s="44"/>
      <c r="HJX71" s="44"/>
      <c r="HJY71" s="44"/>
      <c r="HJZ71" s="44"/>
      <c r="HKA71" s="44"/>
      <c r="HKB71" s="44"/>
      <c r="HKC71" s="44"/>
      <c r="HKD71" s="44"/>
      <c r="HKE71" s="44"/>
      <c r="HKF71" s="44"/>
      <c r="HKG71" s="44"/>
      <c r="HKH71" s="44"/>
      <c r="HKI71" s="44"/>
      <c r="HKJ71" s="44"/>
      <c r="HKK71" s="44"/>
      <c r="HKL71" s="44"/>
      <c r="HKM71" s="44"/>
      <c r="HKN71" s="44"/>
      <c r="HKO71" s="44"/>
      <c r="HKP71" s="44"/>
      <c r="HKQ71" s="44"/>
      <c r="HKR71" s="44"/>
      <c r="HKS71" s="44"/>
      <c r="HKT71" s="44"/>
      <c r="HKU71" s="44"/>
      <c r="HKV71" s="44"/>
      <c r="HKW71" s="44"/>
      <c r="HKX71" s="44"/>
      <c r="HKY71" s="44"/>
      <c r="HKZ71" s="44"/>
      <c r="HLA71" s="44"/>
      <c r="HLB71" s="44"/>
      <c r="HLC71" s="44"/>
      <c r="HLD71" s="44"/>
      <c r="HLE71" s="44"/>
      <c r="HLF71" s="44"/>
      <c r="HLG71" s="44"/>
      <c r="HLH71" s="44"/>
      <c r="HLI71" s="44"/>
      <c r="HLJ71" s="44"/>
      <c r="HLK71" s="44"/>
      <c r="HLL71" s="44"/>
      <c r="HLM71" s="44"/>
      <c r="HLN71" s="44"/>
      <c r="HLO71" s="44"/>
      <c r="HLP71" s="44"/>
      <c r="HLQ71" s="44"/>
      <c r="HLR71" s="44"/>
      <c r="HLS71" s="44"/>
      <c r="HLT71" s="44"/>
      <c r="HLU71" s="44"/>
      <c r="HLV71" s="44"/>
      <c r="HLW71" s="44"/>
      <c r="HLX71" s="44"/>
      <c r="HLY71" s="44"/>
      <c r="HLZ71" s="44"/>
      <c r="HMA71" s="44"/>
      <c r="HMB71" s="44"/>
      <c r="HMC71" s="44"/>
      <c r="HMD71" s="44"/>
      <c r="HME71" s="44"/>
      <c r="HMF71" s="44"/>
      <c r="HMG71" s="44"/>
      <c r="HMH71" s="44"/>
      <c r="HMI71" s="44"/>
      <c r="HMJ71" s="44"/>
      <c r="HMK71" s="44"/>
      <c r="HML71" s="44"/>
      <c r="HMM71" s="44"/>
      <c r="HMN71" s="44"/>
      <c r="HMO71" s="44"/>
      <c r="HMP71" s="44"/>
      <c r="HMQ71" s="44"/>
      <c r="HMR71" s="44"/>
      <c r="HMS71" s="44"/>
      <c r="HMT71" s="44"/>
      <c r="HMU71" s="44"/>
      <c r="HMV71" s="44"/>
      <c r="HMW71" s="44"/>
      <c r="HMX71" s="44"/>
      <c r="HMY71" s="44"/>
      <c r="HMZ71" s="44"/>
      <c r="HNA71" s="44"/>
      <c r="HNB71" s="44"/>
      <c r="HNC71" s="44"/>
      <c r="HND71" s="44"/>
      <c r="HNE71" s="44"/>
      <c r="HNF71" s="44"/>
      <c r="HNG71" s="44"/>
      <c r="HNH71" s="44"/>
      <c r="HNI71" s="44"/>
      <c r="HNJ71" s="44"/>
      <c r="HNK71" s="44"/>
      <c r="HNL71" s="44"/>
      <c r="HNM71" s="44"/>
      <c r="HNN71" s="44"/>
      <c r="HNO71" s="44"/>
      <c r="HNP71" s="44"/>
      <c r="HNQ71" s="44"/>
      <c r="HNR71" s="44"/>
      <c r="HNS71" s="44"/>
      <c r="HNT71" s="44"/>
      <c r="HNU71" s="44"/>
      <c r="HNV71" s="44"/>
      <c r="HNW71" s="44"/>
      <c r="HNX71" s="44"/>
      <c r="HNY71" s="44"/>
      <c r="HNZ71" s="44"/>
      <c r="HOA71" s="44"/>
      <c r="HOB71" s="44"/>
      <c r="HOC71" s="44"/>
      <c r="HOD71" s="44"/>
      <c r="HOE71" s="44"/>
      <c r="HOF71" s="44"/>
      <c r="HOG71" s="44"/>
      <c r="HOH71" s="44"/>
      <c r="HOI71" s="44"/>
      <c r="HOJ71" s="44"/>
      <c r="HOK71" s="44"/>
      <c r="HOL71" s="44"/>
      <c r="HOM71" s="44"/>
      <c r="HON71" s="44"/>
      <c r="HOO71" s="44"/>
      <c r="HOP71" s="44"/>
      <c r="HOQ71" s="44"/>
      <c r="HOR71" s="44"/>
      <c r="HOS71" s="44"/>
      <c r="HOT71" s="44"/>
      <c r="HOU71" s="44"/>
      <c r="HOV71" s="44"/>
      <c r="HOW71" s="44"/>
      <c r="HOX71" s="44"/>
      <c r="HOY71" s="44"/>
      <c r="HOZ71" s="44"/>
      <c r="HPA71" s="44"/>
      <c r="HPB71" s="44"/>
      <c r="HPC71" s="44"/>
      <c r="HPD71" s="44"/>
      <c r="HPE71" s="44"/>
      <c r="HPF71" s="44"/>
      <c r="HPG71" s="44"/>
      <c r="HPH71" s="44"/>
      <c r="HPI71" s="44"/>
      <c r="HPJ71" s="44"/>
      <c r="HPK71" s="44"/>
      <c r="HPL71" s="44"/>
      <c r="HPM71" s="44"/>
      <c r="HPN71" s="44"/>
      <c r="HPO71" s="44"/>
      <c r="HPP71" s="44"/>
      <c r="HPQ71" s="44"/>
      <c r="HPR71" s="44"/>
      <c r="HPS71" s="44"/>
      <c r="HPT71" s="44"/>
      <c r="HPU71" s="44"/>
      <c r="HPV71" s="44"/>
      <c r="HPW71" s="44"/>
      <c r="HPX71" s="44"/>
      <c r="HPY71" s="44"/>
      <c r="HPZ71" s="44"/>
      <c r="HQA71" s="44"/>
      <c r="HQB71" s="44"/>
      <c r="HQC71" s="44"/>
      <c r="HQD71" s="44"/>
      <c r="HQE71" s="44"/>
      <c r="HQF71" s="44"/>
      <c r="HQG71" s="44"/>
      <c r="HQH71" s="44"/>
      <c r="HQI71" s="44"/>
      <c r="HQJ71" s="44"/>
      <c r="HQK71" s="44"/>
      <c r="HQL71" s="44"/>
      <c r="HQM71" s="44"/>
      <c r="HQN71" s="44"/>
      <c r="HQO71" s="44"/>
      <c r="HQP71" s="44"/>
      <c r="HQQ71" s="44"/>
      <c r="HQR71" s="44"/>
      <c r="HQS71" s="44"/>
      <c r="HQT71" s="44"/>
      <c r="HQU71" s="44"/>
      <c r="HQV71" s="44"/>
      <c r="HQW71" s="44"/>
      <c r="HQX71" s="44"/>
      <c r="HQY71" s="44"/>
      <c r="HQZ71" s="44"/>
      <c r="HRA71" s="44"/>
      <c r="HRB71" s="44"/>
      <c r="HRC71" s="44"/>
      <c r="HRD71" s="44"/>
      <c r="HRE71" s="44"/>
      <c r="HRF71" s="44"/>
      <c r="HRG71" s="44"/>
      <c r="HRH71" s="44"/>
      <c r="HRI71" s="44"/>
      <c r="HRJ71" s="44"/>
      <c r="HRK71" s="44"/>
      <c r="HRL71" s="44"/>
      <c r="HRM71" s="44"/>
      <c r="HRN71" s="44"/>
      <c r="HRO71" s="44"/>
      <c r="HRP71" s="44"/>
      <c r="HRQ71" s="44"/>
      <c r="HRR71" s="44"/>
      <c r="HRS71" s="44"/>
      <c r="HRT71" s="44"/>
      <c r="HRU71" s="44"/>
      <c r="HRV71" s="44"/>
      <c r="HRW71" s="44"/>
      <c r="HRX71" s="44"/>
      <c r="HRY71" s="44"/>
      <c r="HRZ71" s="44"/>
      <c r="HSA71" s="44"/>
      <c r="HSB71" s="44"/>
      <c r="HSC71" s="44"/>
      <c r="HSD71" s="44"/>
      <c r="HSE71" s="44"/>
      <c r="HSF71" s="44"/>
      <c r="HSG71" s="44"/>
      <c r="HSH71" s="44"/>
      <c r="HSI71" s="44"/>
      <c r="HSJ71" s="44"/>
      <c r="HSK71" s="44"/>
      <c r="HSL71" s="44"/>
      <c r="HSM71" s="44"/>
      <c r="HSN71" s="44"/>
      <c r="HSO71" s="44"/>
      <c r="HSP71" s="44"/>
      <c r="HSQ71" s="44"/>
      <c r="HSR71" s="44"/>
      <c r="HSS71" s="44"/>
      <c r="HST71" s="44"/>
      <c r="HSU71" s="44"/>
      <c r="HSV71" s="44"/>
      <c r="HSW71" s="44"/>
      <c r="HSX71" s="44"/>
      <c r="HSY71" s="44"/>
      <c r="HSZ71" s="44"/>
      <c r="HTA71" s="44"/>
      <c r="HTB71" s="44"/>
      <c r="HTC71" s="44"/>
      <c r="HTD71" s="44"/>
      <c r="HTE71" s="44"/>
      <c r="HTF71" s="44"/>
      <c r="HTG71" s="44"/>
      <c r="HTH71" s="44"/>
      <c r="HTI71" s="44"/>
      <c r="HTJ71" s="44"/>
      <c r="HTK71" s="44"/>
      <c r="HTL71" s="44"/>
      <c r="HTM71" s="44"/>
      <c r="HTN71" s="44"/>
      <c r="HTO71" s="44"/>
      <c r="HTP71" s="44"/>
      <c r="HTQ71" s="44"/>
      <c r="HTR71" s="44"/>
      <c r="HTS71" s="44"/>
      <c r="HTT71" s="44"/>
      <c r="HTU71" s="44"/>
      <c r="HTV71" s="44"/>
      <c r="HTW71" s="44"/>
      <c r="HTX71" s="44"/>
      <c r="HTY71" s="44"/>
      <c r="HTZ71" s="44"/>
      <c r="HUA71" s="44"/>
      <c r="HUB71" s="44"/>
      <c r="HUC71" s="44"/>
      <c r="HUD71" s="44"/>
      <c r="HUE71" s="44"/>
      <c r="HUF71" s="44"/>
      <c r="HUG71" s="44"/>
      <c r="HUH71" s="44"/>
      <c r="HUI71" s="44"/>
      <c r="HUJ71" s="44"/>
      <c r="HUK71" s="44"/>
      <c r="HUL71" s="44"/>
      <c r="HUM71" s="44"/>
      <c r="HUN71" s="44"/>
      <c r="HUO71" s="44"/>
      <c r="HUP71" s="44"/>
      <c r="HUQ71" s="44"/>
      <c r="HUR71" s="44"/>
      <c r="HUS71" s="44"/>
      <c r="HUT71" s="44"/>
      <c r="HUU71" s="44"/>
      <c r="HUV71" s="44"/>
      <c r="HUW71" s="44"/>
      <c r="HUX71" s="44"/>
      <c r="HUY71" s="44"/>
      <c r="HUZ71" s="44"/>
      <c r="HVA71" s="44"/>
      <c r="HVB71" s="44"/>
      <c r="HVC71" s="44"/>
      <c r="HVD71" s="44"/>
      <c r="HVE71" s="44"/>
      <c r="HVF71" s="44"/>
      <c r="HVG71" s="44"/>
      <c r="HVH71" s="44"/>
      <c r="HVI71" s="44"/>
      <c r="HVJ71" s="44"/>
      <c r="HVK71" s="44"/>
      <c r="HVL71" s="44"/>
      <c r="HVM71" s="44"/>
      <c r="HVN71" s="44"/>
      <c r="HVO71" s="44"/>
      <c r="HVP71" s="44"/>
      <c r="HVQ71" s="44"/>
      <c r="HVR71" s="44"/>
      <c r="HVS71" s="44"/>
      <c r="HVT71" s="44"/>
      <c r="HVU71" s="44"/>
      <c r="HVV71" s="44"/>
      <c r="HVW71" s="44"/>
      <c r="HVX71" s="44"/>
      <c r="HVY71" s="44"/>
      <c r="HVZ71" s="44"/>
      <c r="HWA71" s="44"/>
      <c r="HWB71" s="44"/>
      <c r="HWC71" s="44"/>
      <c r="HWD71" s="44"/>
      <c r="HWE71" s="44"/>
      <c r="HWF71" s="44"/>
      <c r="HWG71" s="44"/>
      <c r="HWH71" s="44"/>
      <c r="HWI71" s="44"/>
      <c r="HWJ71" s="44"/>
      <c r="HWK71" s="44"/>
      <c r="HWL71" s="44"/>
      <c r="HWM71" s="44"/>
      <c r="HWN71" s="44"/>
      <c r="HWO71" s="44"/>
      <c r="HWP71" s="44"/>
      <c r="HWQ71" s="44"/>
      <c r="HWR71" s="44"/>
      <c r="HWS71" s="44"/>
      <c r="HWT71" s="44"/>
      <c r="HWU71" s="44"/>
      <c r="HWV71" s="44"/>
      <c r="HWW71" s="44"/>
      <c r="HWX71" s="44"/>
      <c r="HWY71" s="44"/>
      <c r="HWZ71" s="44"/>
      <c r="HXA71" s="44"/>
      <c r="HXB71" s="44"/>
      <c r="HXC71" s="44"/>
      <c r="HXD71" s="44"/>
      <c r="HXE71" s="44"/>
      <c r="HXF71" s="44"/>
      <c r="HXG71" s="44"/>
      <c r="HXH71" s="44"/>
      <c r="HXI71" s="44"/>
      <c r="HXJ71" s="44"/>
      <c r="HXK71" s="44"/>
      <c r="HXL71" s="44"/>
      <c r="HXM71" s="44"/>
      <c r="HXN71" s="44"/>
      <c r="HXO71" s="44"/>
      <c r="HXP71" s="44"/>
      <c r="HXQ71" s="44"/>
      <c r="HXR71" s="44"/>
      <c r="HXS71" s="44"/>
      <c r="HXT71" s="44"/>
      <c r="HXU71" s="44"/>
      <c r="HXV71" s="44"/>
      <c r="HXW71" s="44"/>
      <c r="HXX71" s="44"/>
      <c r="HXY71" s="44"/>
      <c r="HXZ71" s="44"/>
      <c r="HYA71" s="44"/>
      <c r="HYB71" s="44"/>
      <c r="HYC71" s="44"/>
      <c r="HYD71" s="44"/>
      <c r="HYE71" s="44"/>
      <c r="HYF71" s="44"/>
      <c r="HYG71" s="44"/>
      <c r="HYH71" s="44"/>
      <c r="HYI71" s="44"/>
      <c r="HYJ71" s="44"/>
      <c r="HYK71" s="44"/>
      <c r="HYL71" s="44"/>
      <c r="HYM71" s="44"/>
      <c r="HYN71" s="44"/>
      <c r="HYO71" s="44"/>
      <c r="HYP71" s="44"/>
      <c r="HYQ71" s="44"/>
      <c r="HYR71" s="44"/>
      <c r="HYS71" s="44"/>
      <c r="HYT71" s="44"/>
      <c r="HYU71" s="44"/>
      <c r="HYV71" s="44"/>
      <c r="HYW71" s="44"/>
      <c r="HYX71" s="44"/>
      <c r="HYY71" s="44"/>
      <c r="HYZ71" s="44"/>
      <c r="HZA71" s="44"/>
      <c r="HZB71" s="44"/>
      <c r="HZC71" s="44"/>
      <c r="HZD71" s="44"/>
      <c r="HZE71" s="44"/>
      <c r="HZF71" s="44"/>
      <c r="HZG71" s="44"/>
      <c r="HZH71" s="44"/>
      <c r="HZI71" s="44"/>
      <c r="HZJ71" s="44"/>
      <c r="HZK71" s="44"/>
      <c r="HZL71" s="44"/>
      <c r="HZM71" s="44"/>
      <c r="HZN71" s="44"/>
      <c r="HZO71" s="44"/>
      <c r="HZP71" s="44"/>
      <c r="HZQ71" s="44"/>
      <c r="HZR71" s="44"/>
      <c r="HZS71" s="44"/>
      <c r="HZT71" s="44"/>
      <c r="HZU71" s="44"/>
      <c r="HZV71" s="44"/>
      <c r="HZW71" s="44"/>
      <c r="HZX71" s="44"/>
      <c r="HZY71" s="44"/>
      <c r="HZZ71" s="44"/>
      <c r="IAA71" s="44"/>
      <c r="IAB71" s="44"/>
      <c r="IAC71" s="44"/>
      <c r="IAD71" s="44"/>
      <c r="IAE71" s="44"/>
      <c r="IAF71" s="44"/>
      <c r="IAG71" s="44"/>
      <c r="IAH71" s="44"/>
      <c r="IAI71" s="44"/>
      <c r="IAJ71" s="44"/>
      <c r="IAK71" s="44"/>
      <c r="IAL71" s="44"/>
      <c r="IAM71" s="44"/>
      <c r="IAN71" s="44"/>
      <c r="IAO71" s="44"/>
      <c r="IAP71" s="44"/>
      <c r="IAQ71" s="44"/>
      <c r="IAR71" s="44"/>
      <c r="IAS71" s="44"/>
      <c r="IAT71" s="44"/>
      <c r="IAU71" s="44"/>
      <c r="IAV71" s="44"/>
      <c r="IAW71" s="44"/>
      <c r="IAX71" s="44"/>
      <c r="IAY71" s="44"/>
      <c r="IAZ71" s="44"/>
      <c r="IBA71" s="44"/>
      <c r="IBB71" s="44"/>
      <c r="IBC71" s="44"/>
      <c r="IBD71" s="44"/>
      <c r="IBE71" s="44"/>
      <c r="IBF71" s="44"/>
      <c r="IBG71" s="44"/>
      <c r="IBH71" s="44"/>
      <c r="IBI71" s="44"/>
      <c r="IBJ71" s="44"/>
      <c r="IBK71" s="44"/>
      <c r="IBL71" s="44"/>
      <c r="IBM71" s="44"/>
      <c r="IBN71" s="44"/>
      <c r="IBO71" s="44"/>
      <c r="IBP71" s="44"/>
      <c r="IBQ71" s="44"/>
      <c r="IBR71" s="44"/>
      <c r="IBS71" s="44"/>
      <c r="IBT71" s="44"/>
      <c r="IBU71" s="44"/>
      <c r="IBV71" s="44"/>
      <c r="IBW71" s="44"/>
      <c r="IBX71" s="44"/>
      <c r="IBY71" s="44"/>
      <c r="IBZ71" s="44"/>
      <c r="ICA71" s="44"/>
      <c r="ICB71" s="44"/>
      <c r="ICC71" s="44"/>
      <c r="ICD71" s="44"/>
      <c r="ICE71" s="44"/>
      <c r="ICF71" s="44"/>
      <c r="ICG71" s="44"/>
      <c r="ICH71" s="44"/>
      <c r="ICI71" s="44"/>
      <c r="ICJ71" s="44"/>
      <c r="ICK71" s="44"/>
      <c r="ICL71" s="44"/>
      <c r="ICM71" s="44"/>
      <c r="ICN71" s="44"/>
      <c r="ICO71" s="44"/>
      <c r="ICP71" s="44"/>
      <c r="ICQ71" s="44"/>
      <c r="ICR71" s="44"/>
      <c r="ICS71" s="44"/>
      <c r="ICT71" s="44"/>
      <c r="ICU71" s="44"/>
      <c r="ICV71" s="44"/>
      <c r="ICW71" s="44"/>
      <c r="ICX71" s="44"/>
      <c r="ICY71" s="44"/>
      <c r="ICZ71" s="44"/>
      <c r="IDA71" s="44"/>
      <c r="IDB71" s="44"/>
      <c r="IDC71" s="44"/>
      <c r="IDD71" s="44"/>
      <c r="IDE71" s="44"/>
      <c r="IDF71" s="44"/>
      <c r="IDG71" s="44"/>
      <c r="IDH71" s="44"/>
      <c r="IDI71" s="44"/>
      <c r="IDJ71" s="44"/>
      <c r="IDK71" s="44"/>
      <c r="IDL71" s="44"/>
      <c r="IDM71" s="44"/>
      <c r="IDN71" s="44"/>
      <c r="IDO71" s="44"/>
      <c r="IDP71" s="44"/>
      <c r="IDQ71" s="44"/>
      <c r="IDR71" s="44"/>
      <c r="IDS71" s="44"/>
      <c r="IDT71" s="44"/>
      <c r="IDU71" s="44"/>
      <c r="IDV71" s="44"/>
      <c r="IDW71" s="44"/>
      <c r="IDX71" s="44"/>
      <c r="IDY71" s="44"/>
      <c r="IDZ71" s="44"/>
      <c r="IEA71" s="44"/>
      <c r="IEB71" s="44"/>
      <c r="IEC71" s="44"/>
      <c r="IED71" s="44"/>
      <c r="IEE71" s="44"/>
      <c r="IEF71" s="44"/>
      <c r="IEG71" s="44"/>
      <c r="IEH71" s="44"/>
      <c r="IEI71" s="44"/>
      <c r="IEJ71" s="44"/>
      <c r="IEK71" s="44"/>
      <c r="IEL71" s="44"/>
      <c r="IEM71" s="44"/>
      <c r="IEN71" s="44"/>
      <c r="IEO71" s="44"/>
      <c r="IEP71" s="44"/>
      <c r="IEQ71" s="44"/>
      <c r="IER71" s="44"/>
      <c r="IES71" s="44"/>
      <c r="IET71" s="44"/>
      <c r="IEU71" s="44"/>
      <c r="IEV71" s="44"/>
      <c r="IEW71" s="44"/>
      <c r="IEX71" s="44"/>
      <c r="IEY71" s="44"/>
      <c r="IEZ71" s="44"/>
      <c r="IFA71" s="44"/>
      <c r="IFB71" s="44"/>
      <c r="IFC71" s="44"/>
      <c r="IFD71" s="44"/>
      <c r="IFE71" s="44"/>
      <c r="IFF71" s="44"/>
      <c r="IFG71" s="44"/>
      <c r="IFH71" s="44"/>
      <c r="IFI71" s="44"/>
      <c r="IFJ71" s="44"/>
      <c r="IFK71" s="44"/>
      <c r="IFL71" s="44"/>
      <c r="IFM71" s="44"/>
      <c r="IFN71" s="44"/>
      <c r="IFO71" s="44"/>
      <c r="IFP71" s="44"/>
      <c r="IFQ71" s="44"/>
      <c r="IFR71" s="44"/>
      <c r="IFS71" s="44"/>
      <c r="IFT71" s="44"/>
      <c r="IFU71" s="44"/>
      <c r="IFV71" s="44"/>
      <c r="IFW71" s="44"/>
      <c r="IFX71" s="44"/>
      <c r="IFY71" s="44"/>
      <c r="IFZ71" s="44"/>
      <c r="IGA71" s="44"/>
      <c r="IGB71" s="44"/>
      <c r="IGC71" s="44"/>
      <c r="IGD71" s="44"/>
      <c r="IGE71" s="44"/>
      <c r="IGF71" s="44"/>
      <c r="IGG71" s="44"/>
      <c r="IGH71" s="44"/>
      <c r="IGI71" s="44"/>
      <c r="IGJ71" s="44"/>
      <c r="IGK71" s="44"/>
      <c r="IGL71" s="44"/>
      <c r="IGM71" s="44"/>
      <c r="IGN71" s="44"/>
      <c r="IGO71" s="44"/>
      <c r="IGP71" s="44"/>
      <c r="IGQ71" s="44"/>
      <c r="IGR71" s="44"/>
      <c r="IGS71" s="44"/>
      <c r="IGT71" s="44"/>
      <c r="IGU71" s="44"/>
      <c r="IGV71" s="44"/>
      <c r="IGW71" s="44"/>
      <c r="IGX71" s="44"/>
      <c r="IGY71" s="44"/>
      <c r="IGZ71" s="44"/>
      <c r="IHA71" s="44"/>
      <c r="IHB71" s="44"/>
      <c r="IHC71" s="44"/>
      <c r="IHD71" s="44"/>
      <c r="IHE71" s="44"/>
      <c r="IHF71" s="44"/>
      <c r="IHG71" s="44"/>
      <c r="IHH71" s="44"/>
      <c r="IHI71" s="44"/>
      <c r="IHJ71" s="44"/>
      <c r="IHK71" s="44"/>
      <c r="IHL71" s="44"/>
      <c r="IHM71" s="44"/>
      <c r="IHN71" s="44"/>
      <c r="IHO71" s="44"/>
      <c r="IHP71" s="44"/>
      <c r="IHQ71" s="44"/>
      <c r="IHR71" s="44"/>
      <c r="IHS71" s="44"/>
      <c r="IHT71" s="44"/>
      <c r="IHU71" s="44"/>
      <c r="IHV71" s="44"/>
      <c r="IHW71" s="44"/>
      <c r="IHX71" s="44"/>
      <c r="IHY71" s="44"/>
      <c r="IHZ71" s="44"/>
      <c r="IIA71" s="44"/>
      <c r="IIB71" s="44"/>
      <c r="IIC71" s="44"/>
      <c r="IID71" s="44"/>
      <c r="IIE71" s="44"/>
      <c r="IIF71" s="44"/>
      <c r="IIG71" s="44"/>
      <c r="IIH71" s="44"/>
      <c r="III71" s="44"/>
      <c r="IIJ71" s="44"/>
      <c r="IIK71" s="44"/>
      <c r="IIL71" s="44"/>
      <c r="IIM71" s="44"/>
      <c r="IIN71" s="44"/>
      <c r="IIO71" s="44"/>
      <c r="IIP71" s="44"/>
      <c r="IIQ71" s="44"/>
      <c r="IIR71" s="44"/>
      <c r="IIS71" s="44"/>
      <c r="IIT71" s="44"/>
      <c r="IIU71" s="44"/>
      <c r="IIV71" s="44"/>
      <c r="IIW71" s="44"/>
      <c r="IIX71" s="44"/>
      <c r="IIY71" s="44"/>
      <c r="IIZ71" s="44"/>
      <c r="IJA71" s="44"/>
      <c r="IJB71" s="44"/>
      <c r="IJC71" s="44"/>
      <c r="IJD71" s="44"/>
      <c r="IJE71" s="44"/>
      <c r="IJF71" s="44"/>
      <c r="IJG71" s="44"/>
      <c r="IJH71" s="44"/>
      <c r="IJI71" s="44"/>
      <c r="IJJ71" s="44"/>
      <c r="IJK71" s="44"/>
      <c r="IJL71" s="44"/>
      <c r="IJM71" s="44"/>
      <c r="IJN71" s="44"/>
      <c r="IJO71" s="44"/>
      <c r="IJP71" s="44"/>
      <c r="IJQ71" s="44"/>
      <c r="IJR71" s="44"/>
      <c r="IJS71" s="44"/>
      <c r="IJT71" s="44"/>
      <c r="IJU71" s="44"/>
      <c r="IJV71" s="44"/>
      <c r="IJW71" s="44"/>
      <c r="IJX71" s="44"/>
      <c r="IJY71" s="44"/>
      <c r="IJZ71" s="44"/>
      <c r="IKA71" s="44"/>
      <c r="IKB71" s="44"/>
      <c r="IKC71" s="44"/>
      <c r="IKD71" s="44"/>
      <c r="IKE71" s="44"/>
      <c r="IKF71" s="44"/>
      <c r="IKG71" s="44"/>
      <c r="IKH71" s="44"/>
      <c r="IKI71" s="44"/>
      <c r="IKJ71" s="44"/>
      <c r="IKK71" s="44"/>
      <c r="IKL71" s="44"/>
      <c r="IKM71" s="44"/>
      <c r="IKN71" s="44"/>
      <c r="IKO71" s="44"/>
      <c r="IKP71" s="44"/>
      <c r="IKQ71" s="44"/>
      <c r="IKR71" s="44"/>
      <c r="IKS71" s="44"/>
      <c r="IKT71" s="44"/>
      <c r="IKU71" s="44"/>
      <c r="IKV71" s="44"/>
      <c r="IKW71" s="44"/>
      <c r="IKX71" s="44"/>
      <c r="IKY71" s="44"/>
      <c r="IKZ71" s="44"/>
      <c r="ILA71" s="44"/>
      <c r="ILB71" s="44"/>
      <c r="ILC71" s="44"/>
      <c r="ILD71" s="44"/>
      <c r="ILE71" s="44"/>
      <c r="ILF71" s="44"/>
      <c r="ILG71" s="44"/>
      <c r="ILH71" s="44"/>
      <c r="ILI71" s="44"/>
      <c r="ILJ71" s="44"/>
      <c r="ILK71" s="44"/>
      <c r="ILL71" s="44"/>
      <c r="ILM71" s="44"/>
      <c r="ILN71" s="44"/>
      <c r="ILO71" s="44"/>
      <c r="ILP71" s="44"/>
      <c r="ILQ71" s="44"/>
      <c r="ILR71" s="44"/>
      <c r="ILS71" s="44"/>
      <c r="ILT71" s="44"/>
      <c r="ILU71" s="44"/>
      <c r="ILV71" s="44"/>
      <c r="ILW71" s="44"/>
      <c r="ILX71" s="44"/>
      <c r="ILY71" s="44"/>
      <c r="ILZ71" s="44"/>
      <c r="IMA71" s="44"/>
      <c r="IMB71" s="44"/>
      <c r="IMC71" s="44"/>
      <c r="IMD71" s="44"/>
      <c r="IME71" s="44"/>
      <c r="IMF71" s="44"/>
      <c r="IMG71" s="44"/>
      <c r="IMH71" s="44"/>
      <c r="IMI71" s="44"/>
      <c r="IMJ71" s="44"/>
      <c r="IMK71" s="44"/>
      <c r="IML71" s="44"/>
      <c r="IMM71" s="44"/>
      <c r="IMN71" s="44"/>
      <c r="IMO71" s="44"/>
      <c r="IMP71" s="44"/>
      <c r="IMQ71" s="44"/>
      <c r="IMR71" s="44"/>
      <c r="IMS71" s="44"/>
      <c r="IMT71" s="44"/>
      <c r="IMU71" s="44"/>
      <c r="IMV71" s="44"/>
      <c r="IMW71" s="44"/>
      <c r="IMX71" s="44"/>
      <c r="IMY71" s="44"/>
      <c r="IMZ71" s="44"/>
      <c r="INA71" s="44"/>
      <c r="INB71" s="44"/>
      <c r="INC71" s="44"/>
      <c r="IND71" s="44"/>
      <c r="INE71" s="44"/>
      <c r="INF71" s="44"/>
      <c r="ING71" s="44"/>
      <c r="INH71" s="44"/>
      <c r="INI71" s="44"/>
      <c r="INJ71" s="44"/>
      <c r="INK71" s="44"/>
      <c r="INL71" s="44"/>
      <c r="INM71" s="44"/>
      <c r="INN71" s="44"/>
      <c r="INO71" s="44"/>
      <c r="INP71" s="44"/>
      <c r="INQ71" s="44"/>
      <c r="INR71" s="44"/>
      <c r="INS71" s="44"/>
      <c r="INT71" s="44"/>
      <c r="INU71" s="44"/>
      <c r="INV71" s="44"/>
      <c r="INW71" s="44"/>
      <c r="INX71" s="44"/>
      <c r="INY71" s="44"/>
      <c r="INZ71" s="44"/>
      <c r="IOA71" s="44"/>
      <c r="IOB71" s="44"/>
      <c r="IOC71" s="44"/>
      <c r="IOD71" s="44"/>
      <c r="IOE71" s="44"/>
      <c r="IOF71" s="44"/>
      <c r="IOG71" s="44"/>
      <c r="IOH71" s="44"/>
      <c r="IOI71" s="44"/>
      <c r="IOJ71" s="44"/>
      <c r="IOK71" s="44"/>
      <c r="IOL71" s="44"/>
      <c r="IOM71" s="44"/>
      <c r="ION71" s="44"/>
      <c r="IOO71" s="44"/>
      <c r="IOP71" s="44"/>
      <c r="IOQ71" s="44"/>
      <c r="IOR71" s="44"/>
      <c r="IOS71" s="44"/>
      <c r="IOT71" s="44"/>
      <c r="IOU71" s="44"/>
      <c r="IOV71" s="44"/>
      <c r="IOW71" s="44"/>
      <c r="IOX71" s="44"/>
      <c r="IOY71" s="44"/>
      <c r="IOZ71" s="44"/>
      <c r="IPA71" s="44"/>
      <c r="IPB71" s="44"/>
      <c r="IPC71" s="44"/>
      <c r="IPD71" s="44"/>
      <c r="IPE71" s="44"/>
      <c r="IPF71" s="44"/>
      <c r="IPG71" s="44"/>
      <c r="IPH71" s="44"/>
      <c r="IPI71" s="44"/>
      <c r="IPJ71" s="44"/>
      <c r="IPK71" s="44"/>
      <c r="IPL71" s="44"/>
      <c r="IPM71" s="44"/>
      <c r="IPN71" s="44"/>
      <c r="IPO71" s="44"/>
      <c r="IPP71" s="44"/>
      <c r="IPQ71" s="44"/>
      <c r="IPR71" s="44"/>
      <c r="IPS71" s="44"/>
      <c r="IPT71" s="44"/>
      <c r="IPU71" s="44"/>
      <c r="IPV71" s="44"/>
      <c r="IPW71" s="44"/>
      <c r="IPX71" s="44"/>
      <c r="IPY71" s="44"/>
      <c r="IPZ71" s="44"/>
      <c r="IQA71" s="44"/>
      <c r="IQB71" s="44"/>
      <c r="IQC71" s="44"/>
      <c r="IQD71" s="44"/>
      <c r="IQE71" s="44"/>
      <c r="IQF71" s="44"/>
      <c r="IQG71" s="44"/>
      <c r="IQH71" s="44"/>
      <c r="IQI71" s="44"/>
      <c r="IQJ71" s="44"/>
      <c r="IQK71" s="44"/>
      <c r="IQL71" s="44"/>
      <c r="IQM71" s="44"/>
      <c r="IQN71" s="44"/>
      <c r="IQO71" s="44"/>
      <c r="IQP71" s="44"/>
      <c r="IQQ71" s="44"/>
      <c r="IQR71" s="44"/>
      <c r="IQS71" s="44"/>
      <c r="IQT71" s="44"/>
      <c r="IQU71" s="44"/>
      <c r="IQV71" s="44"/>
      <c r="IQW71" s="44"/>
      <c r="IQX71" s="44"/>
      <c r="IQY71" s="44"/>
      <c r="IQZ71" s="44"/>
      <c r="IRA71" s="44"/>
      <c r="IRB71" s="44"/>
      <c r="IRC71" s="44"/>
      <c r="IRD71" s="44"/>
      <c r="IRE71" s="44"/>
      <c r="IRF71" s="44"/>
      <c r="IRG71" s="44"/>
      <c r="IRH71" s="44"/>
      <c r="IRI71" s="44"/>
      <c r="IRJ71" s="44"/>
      <c r="IRK71" s="44"/>
      <c r="IRL71" s="44"/>
      <c r="IRM71" s="44"/>
      <c r="IRN71" s="44"/>
      <c r="IRO71" s="44"/>
      <c r="IRP71" s="44"/>
      <c r="IRQ71" s="44"/>
      <c r="IRR71" s="44"/>
      <c r="IRS71" s="44"/>
      <c r="IRT71" s="44"/>
      <c r="IRU71" s="44"/>
      <c r="IRV71" s="44"/>
      <c r="IRW71" s="44"/>
      <c r="IRX71" s="44"/>
      <c r="IRY71" s="44"/>
      <c r="IRZ71" s="44"/>
      <c r="ISA71" s="44"/>
      <c r="ISB71" s="44"/>
      <c r="ISC71" s="44"/>
      <c r="ISD71" s="44"/>
      <c r="ISE71" s="44"/>
      <c r="ISF71" s="44"/>
      <c r="ISG71" s="44"/>
      <c r="ISH71" s="44"/>
      <c r="ISI71" s="44"/>
      <c r="ISJ71" s="44"/>
      <c r="ISK71" s="44"/>
      <c r="ISL71" s="44"/>
      <c r="ISM71" s="44"/>
      <c r="ISN71" s="44"/>
      <c r="ISO71" s="44"/>
      <c r="ISP71" s="44"/>
      <c r="ISQ71" s="44"/>
      <c r="ISR71" s="44"/>
      <c r="ISS71" s="44"/>
      <c r="IST71" s="44"/>
      <c r="ISU71" s="44"/>
      <c r="ISV71" s="44"/>
      <c r="ISW71" s="44"/>
      <c r="ISX71" s="44"/>
      <c r="ISY71" s="44"/>
      <c r="ISZ71" s="44"/>
      <c r="ITA71" s="44"/>
      <c r="ITB71" s="44"/>
      <c r="ITC71" s="44"/>
      <c r="ITD71" s="44"/>
      <c r="ITE71" s="44"/>
      <c r="ITF71" s="44"/>
      <c r="ITG71" s="44"/>
      <c r="ITH71" s="44"/>
      <c r="ITI71" s="44"/>
      <c r="ITJ71" s="44"/>
      <c r="ITK71" s="44"/>
      <c r="ITL71" s="44"/>
      <c r="ITM71" s="44"/>
      <c r="ITN71" s="44"/>
      <c r="ITO71" s="44"/>
      <c r="ITP71" s="44"/>
      <c r="ITQ71" s="44"/>
      <c r="ITR71" s="44"/>
      <c r="ITS71" s="44"/>
      <c r="ITT71" s="44"/>
      <c r="ITU71" s="44"/>
      <c r="ITV71" s="44"/>
      <c r="ITW71" s="44"/>
      <c r="ITX71" s="44"/>
      <c r="ITY71" s="44"/>
      <c r="ITZ71" s="44"/>
      <c r="IUA71" s="44"/>
      <c r="IUB71" s="44"/>
      <c r="IUC71" s="44"/>
      <c r="IUD71" s="44"/>
      <c r="IUE71" s="44"/>
      <c r="IUF71" s="44"/>
      <c r="IUG71" s="44"/>
      <c r="IUH71" s="44"/>
      <c r="IUI71" s="44"/>
      <c r="IUJ71" s="44"/>
      <c r="IUK71" s="44"/>
      <c r="IUL71" s="44"/>
      <c r="IUM71" s="44"/>
      <c r="IUN71" s="44"/>
      <c r="IUO71" s="44"/>
      <c r="IUP71" s="44"/>
      <c r="IUQ71" s="44"/>
      <c r="IUR71" s="44"/>
      <c r="IUS71" s="44"/>
      <c r="IUT71" s="44"/>
      <c r="IUU71" s="44"/>
      <c r="IUV71" s="44"/>
      <c r="IUW71" s="44"/>
      <c r="IUX71" s="44"/>
      <c r="IUY71" s="44"/>
      <c r="IUZ71" s="44"/>
      <c r="IVA71" s="44"/>
      <c r="IVB71" s="44"/>
      <c r="IVC71" s="44"/>
      <c r="IVD71" s="44"/>
      <c r="IVE71" s="44"/>
      <c r="IVF71" s="44"/>
      <c r="IVG71" s="44"/>
      <c r="IVH71" s="44"/>
      <c r="IVI71" s="44"/>
      <c r="IVJ71" s="44"/>
      <c r="IVK71" s="44"/>
      <c r="IVL71" s="44"/>
      <c r="IVM71" s="44"/>
      <c r="IVN71" s="44"/>
      <c r="IVO71" s="44"/>
      <c r="IVP71" s="44"/>
      <c r="IVQ71" s="44"/>
      <c r="IVR71" s="44"/>
      <c r="IVS71" s="44"/>
      <c r="IVT71" s="44"/>
      <c r="IVU71" s="44"/>
      <c r="IVV71" s="44"/>
      <c r="IVW71" s="44"/>
      <c r="IVX71" s="44"/>
      <c r="IVY71" s="44"/>
      <c r="IVZ71" s="44"/>
      <c r="IWA71" s="44"/>
      <c r="IWB71" s="44"/>
      <c r="IWC71" s="44"/>
      <c r="IWD71" s="44"/>
      <c r="IWE71" s="44"/>
      <c r="IWF71" s="44"/>
      <c r="IWG71" s="44"/>
      <c r="IWH71" s="44"/>
      <c r="IWI71" s="44"/>
      <c r="IWJ71" s="44"/>
      <c r="IWK71" s="44"/>
      <c r="IWL71" s="44"/>
      <c r="IWM71" s="44"/>
      <c r="IWN71" s="44"/>
      <c r="IWO71" s="44"/>
      <c r="IWP71" s="44"/>
      <c r="IWQ71" s="44"/>
      <c r="IWR71" s="44"/>
      <c r="IWS71" s="44"/>
      <c r="IWT71" s="44"/>
      <c r="IWU71" s="44"/>
      <c r="IWV71" s="44"/>
      <c r="IWW71" s="44"/>
      <c r="IWX71" s="44"/>
      <c r="IWY71" s="44"/>
      <c r="IWZ71" s="44"/>
      <c r="IXA71" s="44"/>
      <c r="IXB71" s="44"/>
      <c r="IXC71" s="44"/>
      <c r="IXD71" s="44"/>
      <c r="IXE71" s="44"/>
      <c r="IXF71" s="44"/>
      <c r="IXG71" s="44"/>
      <c r="IXH71" s="44"/>
      <c r="IXI71" s="44"/>
      <c r="IXJ71" s="44"/>
      <c r="IXK71" s="44"/>
      <c r="IXL71" s="44"/>
      <c r="IXM71" s="44"/>
      <c r="IXN71" s="44"/>
      <c r="IXO71" s="44"/>
      <c r="IXP71" s="44"/>
      <c r="IXQ71" s="44"/>
      <c r="IXR71" s="44"/>
      <c r="IXS71" s="44"/>
      <c r="IXT71" s="44"/>
      <c r="IXU71" s="44"/>
      <c r="IXV71" s="44"/>
      <c r="IXW71" s="44"/>
      <c r="IXX71" s="44"/>
      <c r="IXY71" s="44"/>
      <c r="IXZ71" s="44"/>
      <c r="IYA71" s="44"/>
      <c r="IYB71" s="44"/>
      <c r="IYC71" s="44"/>
      <c r="IYD71" s="44"/>
      <c r="IYE71" s="44"/>
      <c r="IYF71" s="44"/>
      <c r="IYG71" s="44"/>
      <c r="IYH71" s="44"/>
      <c r="IYI71" s="44"/>
      <c r="IYJ71" s="44"/>
      <c r="IYK71" s="44"/>
      <c r="IYL71" s="44"/>
      <c r="IYM71" s="44"/>
      <c r="IYN71" s="44"/>
      <c r="IYO71" s="44"/>
      <c r="IYP71" s="44"/>
      <c r="IYQ71" s="44"/>
      <c r="IYR71" s="44"/>
      <c r="IYS71" s="44"/>
      <c r="IYT71" s="44"/>
      <c r="IYU71" s="44"/>
      <c r="IYV71" s="44"/>
      <c r="IYW71" s="44"/>
      <c r="IYX71" s="44"/>
      <c r="IYY71" s="44"/>
      <c r="IYZ71" s="44"/>
      <c r="IZA71" s="44"/>
      <c r="IZB71" s="44"/>
      <c r="IZC71" s="44"/>
      <c r="IZD71" s="44"/>
      <c r="IZE71" s="44"/>
      <c r="IZF71" s="44"/>
      <c r="IZG71" s="44"/>
      <c r="IZH71" s="44"/>
      <c r="IZI71" s="44"/>
      <c r="IZJ71" s="44"/>
      <c r="IZK71" s="44"/>
      <c r="IZL71" s="44"/>
      <c r="IZM71" s="44"/>
      <c r="IZN71" s="44"/>
      <c r="IZO71" s="44"/>
      <c r="IZP71" s="44"/>
      <c r="IZQ71" s="44"/>
      <c r="IZR71" s="44"/>
      <c r="IZS71" s="44"/>
      <c r="IZT71" s="44"/>
      <c r="IZU71" s="44"/>
      <c r="IZV71" s="44"/>
      <c r="IZW71" s="44"/>
      <c r="IZX71" s="44"/>
      <c r="IZY71" s="44"/>
      <c r="IZZ71" s="44"/>
      <c r="JAA71" s="44"/>
      <c r="JAB71" s="44"/>
      <c r="JAC71" s="44"/>
      <c r="JAD71" s="44"/>
      <c r="JAE71" s="44"/>
      <c r="JAF71" s="44"/>
      <c r="JAG71" s="44"/>
      <c r="JAH71" s="44"/>
      <c r="JAI71" s="44"/>
      <c r="JAJ71" s="44"/>
      <c r="JAK71" s="44"/>
      <c r="JAL71" s="44"/>
      <c r="JAM71" s="44"/>
      <c r="JAN71" s="44"/>
      <c r="JAO71" s="44"/>
      <c r="JAP71" s="44"/>
      <c r="JAQ71" s="44"/>
      <c r="JAR71" s="44"/>
      <c r="JAS71" s="44"/>
      <c r="JAT71" s="44"/>
      <c r="JAU71" s="44"/>
      <c r="JAV71" s="44"/>
      <c r="JAW71" s="44"/>
      <c r="JAX71" s="44"/>
      <c r="JAY71" s="44"/>
      <c r="JAZ71" s="44"/>
      <c r="JBA71" s="44"/>
      <c r="JBB71" s="44"/>
      <c r="JBC71" s="44"/>
      <c r="JBD71" s="44"/>
      <c r="JBE71" s="44"/>
      <c r="JBF71" s="44"/>
      <c r="JBG71" s="44"/>
      <c r="JBH71" s="44"/>
      <c r="JBI71" s="44"/>
      <c r="JBJ71" s="44"/>
      <c r="JBK71" s="44"/>
      <c r="JBL71" s="44"/>
      <c r="JBM71" s="44"/>
      <c r="JBN71" s="44"/>
      <c r="JBO71" s="44"/>
      <c r="JBP71" s="44"/>
      <c r="JBQ71" s="44"/>
      <c r="JBR71" s="44"/>
      <c r="JBS71" s="44"/>
      <c r="JBT71" s="44"/>
      <c r="JBU71" s="44"/>
      <c r="JBV71" s="44"/>
      <c r="JBW71" s="44"/>
      <c r="JBX71" s="44"/>
      <c r="JBY71" s="44"/>
      <c r="JBZ71" s="44"/>
      <c r="JCA71" s="44"/>
      <c r="JCB71" s="44"/>
      <c r="JCC71" s="44"/>
      <c r="JCD71" s="44"/>
      <c r="JCE71" s="44"/>
      <c r="JCF71" s="44"/>
      <c r="JCG71" s="44"/>
      <c r="JCH71" s="44"/>
      <c r="JCI71" s="44"/>
      <c r="JCJ71" s="44"/>
      <c r="JCK71" s="44"/>
      <c r="JCL71" s="44"/>
      <c r="JCM71" s="44"/>
      <c r="JCN71" s="44"/>
      <c r="JCO71" s="44"/>
      <c r="JCP71" s="44"/>
      <c r="JCQ71" s="44"/>
      <c r="JCR71" s="44"/>
      <c r="JCS71" s="44"/>
      <c r="JCT71" s="44"/>
      <c r="JCU71" s="44"/>
      <c r="JCV71" s="44"/>
      <c r="JCW71" s="44"/>
      <c r="JCX71" s="44"/>
      <c r="JCY71" s="44"/>
      <c r="JCZ71" s="44"/>
      <c r="JDA71" s="44"/>
      <c r="JDB71" s="44"/>
      <c r="JDC71" s="44"/>
      <c r="JDD71" s="44"/>
      <c r="JDE71" s="44"/>
      <c r="JDF71" s="44"/>
      <c r="JDG71" s="44"/>
      <c r="JDH71" s="44"/>
      <c r="JDI71" s="44"/>
      <c r="JDJ71" s="44"/>
      <c r="JDK71" s="44"/>
      <c r="JDL71" s="44"/>
      <c r="JDM71" s="44"/>
      <c r="JDN71" s="44"/>
      <c r="JDO71" s="44"/>
      <c r="JDP71" s="44"/>
      <c r="JDQ71" s="44"/>
      <c r="JDR71" s="44"/>
      <c r="JDS71" s="44"/>
      <c r="JDT71" s="44"/>
      <c r="JDU71" s="44"/>
      <c r="JDV71" s="44"/>
      <c r="JDW71" s="44"/>
      <c r="JDX71" s="44"/>
      <c r="JDY71" s="44"/>
      <c r="JDZ71" s="44"/>
      <c r="JEA71" s="44"/>
      <c r="JEB71" s="44"/>
      <c r="JEC71" s="44"/>
      <c r="JED71" s="44"/>
      <c r="JEE71" s="44"/>
      <c r="JEF71" s="44"/>
      <c r="JEG71" s="44"/>
      <c r="JEH71" s="44"/>
      <c r="JEI71" s="44"/>
      <c r="JEJ71" s="44"/>
      <c r="JEK71" s="44"/>
      <c r="JEL71" s="44"/>
      <c r="JEM71" s="44"/>
      <c r="JEN71" s="44"/>
      <c r="JEO71" s="44"/>
      <c r="JEP71" s="44"/>
      <c r="JEQ71" s="44"/>
      <c r="JER71" s="44"/>
      <c r="JES71" s="44"/>
      <c r="JET71" s="44"/>
      <c r="JEU71" s="44"/>
      <c r="JEV71" s="44"/>
      <c r="JEW71" s="44"/>
      <c r="JEX71" s="44"/>
      <c r="JEY71" s="44"/>
      <c r="JEZ71" s="44"/>
      <c r="JFA71" s="44"/>
      <c r="JFB71" s="44"/>
      <c r="JFC71" s="44"/>
      <c r="JFD71" s="44"/>
      <c r="JFE71" s="44"/>
      <c r="JFF71" s="44"/>
      <c r="JFG71" s="44"/>
      <c r="JFH71" s="44"/>
      <c r="JFI71" s="44"/>
      <c r="JFJ71" s="44"/>
      <c r="JFK71" s="44"/>
      <c r="JFL71" s="44"/>
      <c r="JFM71" s="44"/>
      <c r="JFN71" s="44"/>
      <c r="JFO71" s="44"/>
      <c r="JFP71" s="44"/>
      <c r="JFQ71" s="44"/>
      <c r="JFR71" s="44"/>
      <c r="JFS71" s="44"/>
      <c r="JFT71" s="44"/>
      <c r="JFU71" s="44"/>
      <c r="JFV71" s="44"/>
      <c r="JFW71" s="44"/>
      <c r="JFX71" s="44"/>
      <c r="JFY71" s="44"/>
      <c r="JFZ71" s="44"/>
      <c r="JGA71" s="44"/>
      <c r="JGB71" s="44"/>
      <c r="JGC71" s="44"/>
      <c r="JGD71" s="44"/>
      <c r="JGE71" s="44"/>
      <c r="JGF71" s="44"/>
      <c r="JGG71" s="44"/>
      <c r="JGH71" s="44"/>
      <c r="JGI71" s="44"/>
      <c r="JGJ71" s="44"/>
      <c r="JGK71" s="44"/>
      <c r="JGL71" s="44"/>
      <c r="JGM71" s="44"/>
      <c r="JGN71" s="44"/>
      <c r="JGO71" s="44"/>
      <c r="JGP71" s="44"/>
      <c r="JGQ71" s="44"/>
      <c r="JGR71" s="44"/>
      <c r="JGS71" s="44"/>
      <c r="JGT71" s="44"/>
      <c r="JGU71" s="44"/>
      <c r="JGV71" s="44"/>
      <c r="JGW71" s="44"/>
      <c r="JGX71" s="44"/>
      <c r="JGY71" s="44"/>
      <c r="JGZ71" s="44"/>
      <c r="JHA71" s="44"/>
      <c r="JHB71" s="44"/>
      <c r="JHC71" s="44"/>
      <c r="JHD71" s="44"/>
      <c r="JHE71" s="44"/>
      <c r="JHF71" s="44"/>
      <c r="JHG71" s="44"/>
      <c r="JHH71" s="44"/>
      <c r="JHI71" s="44"/>
      <c r="JHJ71" s="44"/>
      <c r="JHK71" s="44"/>
      <c r="JHL71" s="44"/>
      <c r="JHM71" s="44"/>
      <c r="JHN71" s="44"/>
      <c r="JHO71" s="44"/>
      <c r="JHP71" s="44"/>
      <c r="JHQ71" s="44"/>
      <c r="JHR71" s="44"/>
      <c r="JHS71" s="44"/>
      <c r="JHT71" s="44"/>
      <c r="JHU71" s="44"/>
      <c r="JHV71" s="44"/>
      <c r="JHW71" s="44"/>
      <c r="JHX71" s="44"/>
      <c r="JHY71" s="44"/>
      <c r="JHZ71" s="44"/>
      <c r="JIA71" s="44"/>
      <c r="JIB71" s="44"/>
      <c r="JIC71" s="44"/>
      <c r="JID71" s="44"/>
      <c r="JIE71" s="44"/>
      <c r="JIF71" s="44"/>
      <c r="JIG71" s="44"/>
      <c r="JIH71" s="44"/>
      <c r="JII71" s="44"/>
      <c r="JIJ71" s="44"/>
      <c r="JIK71" s="44"/>
      <c r="JIL71" s="44"/>
      <c r="JIM71" s="44"/>
      <c r="JIN71" s="44"/>
      <c r="JIO71" s="44"/>
      <c r="JIP71" s="44"/>
      <c r="JIQ71" s="44"/>
      <c r="JIR71" s="44"/>
      <c r="JIS71" s="44"/>
      <c r="JIT71" s="44"/>
      <c r="JIU71" s="44"/>
      <c r="JIV71" s="44"/>
      <c r="JIW71" s="44"/>
      <c r="JIX71" s="44"/>
      <c r="JIY71" s="44"/>
      <c r="JIZ71" s="44"/>
      <c r="JJA71" s="44"/>
      <c r="JJB71" s="44"/>
      <c r="JJC71" s="44"/>
      <c r="JJD71" s="44"/>
      <c r="JJE71" s="44"/>
      <c r="JJF71" s="44"/>
      <c r="JJG71" s="44"/>
      <c r="JJH71" s="44"/>
      <c r="JJI71" s="44"/>
      <c r="JJJ71" s="44"/>
      <c r="JJK71" s="44"/>
      <c r="JJL71" s="44"/>
      <c r="JJM71" s="44"/>
      <c r="JJN71" s="44"/>
      <c r="JJO71" s="44"/>
      <c r="JJP71" s="44"/>
      <c r="JJQ71" s="44"/>
      <c r="JJR71" s="44"/>
      <c r="JJS71" s="44"/>
      <c r="JJT71" s="44"/>
      <c r="JJU71" s="44"/>
      <c r="JJV71" s="44"/>
      <c r="JJW71" s="44"/>
      <c r="JJX71" s="44"/>
      <c r="JJY71" s="44"/>
      <c r="JJZ71" s="44"/>
      <c r="JKA71" s="44"/>
      <c r="JKB71" s="44"/>
      <c r="JKC71" s="44"/>
      <c r="JKD71" s="44"/>
      <c r="JKE71" s="44"/>
      <c r="JKF71" s="44"/>
      <c r="JKG71" s="44"/>
      <c r="JKH71" s="44"/>
      <c r="JKI71" s="44"/>
      <c r="JKJ71" s="44"/>
      <c r="JKK71" s="44"/>
      <c r="JKL71" s="44"/>
      <c r="JKM71" s="44"/>
      <c r="JKN71" s="44"/>
      <c r="JKO71" s="44"/>
      <c r="JKP71" s="44"/>
      <c r="JKQ71" s="44"/>
      <c r="JKR71" s="44"/>
      <c r="JKS71" s="44"/>
      <c r="JKT71" s="44"/>
      <c r="JKU71" s="44"/>
      <c r="JKV71" s="44"/>
      <c r="JKW71" s="44"/>
      <c r="JKX71" s="44"/>
      <c r="JKY71" s="44"/>
      <c r="JKZ71" s="44"/>
      <c r="JLA71" s="44"/>
      <c r="JLB71" s="44"/>
      <c r="JLC71" s="44"/>
      <c r="JLD71" s="44"/>
      <c r="JLE71" s="44"/>
      <c r="JLF71" s="44"/>
      <c r="JLG71" s="44"/>
      <c r="JLH71" s="44"/>
      <c r="JLI71" s="44"/>
      <c r="JLJ71" s="44"/>
      <c r="JLK71" s="44"/>
      <c r="JLL71" s="44"/>
      <c r="JLM71" s="44"/>
      <c r="JLN71" s="44"/>
      <c r="JLO71" s="44"/>
      <c r="JLP71" s="44"/>
      <c r="JLQ71" s="44"/>
      <c r="JLR71" s="44"/>
      <c r="JLS71" s="44"/>
      <c r="JLT71" s="44"/>
      <c r="JLU71" s="44"/>
      <c r="JLV71" s="44"/>
      <c r="JLW71" s="44"/>
      <c r="JLX71" s="44"/>
      <c r="JLY71" s="44"/>
      <c r="JLZ71" s="44"/>
      <c r="JMA71" s="44"/>
      <c r="JMB71" s="44"/>
      <c r="JMC71" s="44"/>
      <c r="JMD71" s="44"/>
      <c r="JME71" s="44"/>
      <c r="JMF71" s="44"/>
      <c r="JMG71" s="44"/>
      <c r="JMH71" s="44"/>
      <c r="JMI71" s="44"/>
      <c r="JMJ71" s="44"/>
      <c r="JMK71" s="44"/>
      <c r="JML71" s="44"/>
      <c r="JMM71" s="44"/>
      <c r="JMN71" s="44"/>
      <c r="JMO71" s="44"/>
      <c r="JMP71" s="44"/>
      <c r="JMQ71" s="44"/>
      <c r="JMR71" s="44"/>
      <c r="JMS71" s="44"/>
      <c r="JMT71" s="44"/>
      <c r="JMU71" s="44"/>
      <c r="JMV71" s="44"/>
      <c r="JMW71" s="44"/>
      <c r="JMX71" s="44"/>
      <c r="JMY71" s="44"/>
      <c r="JMZ71" s="44"/>
      <c r="JNA71" s="44"/>
      <c r="JNB71" s="44"/>
      <c r="JNC71" s="44"/>
      <c r="JND71" s="44"/>
      <c r="JNE71" s="44"/>
      <c r="JNF71" s="44"/>
      <c r="JNG71" s="44"/>
      <c r="JNH71" s="44"/>
      <c r="JNI71" s="44"/>
      <c r="JNJ71" s="44"/>
      <c r="JNK71" s="44"/>
      <c r="JNL71" s="44"/>
      <c r="JNM71" s="44"/>
      <c r="JNN71" s="44"/>
      <c r="JNO71" s="44"/>
      <c r="JNP71" s="44"/>
      <c r="JNQ71" s="44"/>
      <c r="JNR71" s="44"/>
      <c r="JNS71" s="44"/>
      <c r="JNT71" s="44"/>
      <c r="JNU71" s="44"/>
      <c r="JNV71" s="44"/>
      <c r="JNW71" s="44"/>
      <c r="JNX71" s="44"/>
      <c r="JNY71" s="44"/>
      <c r="JNZ71" s="44"/>
      <c r="JOA71" s="44"/>
      <c r="JOB71" s="44"/>
      <c r="JOC71" s="44"/>
      <c r="JOD71" s="44"/>
      <c r="JOE71" s="44"/>
      <c r="JOF71" s="44"/>
      <c r="JOG71" s="44"/>
      <c r="JOH71" s="44"/>
      <c r="JOI71" s="44"/>
      <c r="JOJ71" s="44"/>
      <c r="JOK71" s="44"/>
      <c r="JOL71" s="44"/>
      <c r="JOM71" s="44"/>
      <c r="JON71" s="44"/>
      <c r="JOO71" s="44"/>
      <c r="JOP71" s="44"/>
      <c r="JOQ71" s="44"/>
      <c r="JOR71" s="44"/>
      <c r="JOS71" s="44"/>
      <c r="JOT71" s="44"/>
      <c r="JOU71" s="44"/>
      <c r="JOV71" s="44"/>
      <c r="JOW71" s="44"/>
      <c r="JOX71" s="44"/>
      <c r="JOY71" s="44"/>
      <c r="JOZ71" s="44"/>
      <c r="JPA71" s="44"/>
      <c r="JPB71" s="44"/>
      <c r="JPC71" s="44"/>
      <c r="JPD71" s="44"/>
      <c r="JPE71" s="44"/>
      <c r="JPF71" s="44"/>
      <c r="JPG71" s="44"/>
      <c r="JPH71" s="44"/>
      <c r="JPI71" s="44"/>
      <c r="JPJ71" s="44"/>
      <c r="JPK71" s="44"/>
      <c r="JPL71" s="44"/>
      <c r="JPM71" s="44"/>
      <c r="JPN71" s="44"/>
      <c r="JPO71" s="44"/>
      <c r="JPP71" s="44"/>
      <c r="JPQ71" s="44"/>
      <c r="JPR71" s="44"/>
      <c r="JPS71" s="44"/>
      <c r="JPT71" s="44"/>
      <c r="JPU71" s="44"/>
      <c r="JPV71" s="44"/>
      <c r="JPW71" s="44"/>
      <c r="JPX71" s="44"/>
      <c r="JPY71" s="44"/>
      <c r="JPZ71" s="44"/>
      <c r="JQA71" s="44"/>
      <c r="JQB71" s="44"/>
      <c r="JQC71" s="44"/>
      <c r="JQD71" s="44"/>
      <c r="JQE71" s="44"/>
      <c r="JQF71" s="44"/>
      <c r="JQG71" s="44"/>
      <c r="JQH71" s="44"/>
      <c r="JQI71" s="44"/>
      <c r="JQJ71" s="44"/>
      <c r="JQK71" s="44"/>
      <c r="JQL71" s="44"/>
      <c r="JQM71" s="44"/>
      <c r="JQN71" s="44"/>
      <c r="JQO71" s="44"/>
      <c r="JQP71" s="44"/>
      <c r="JQQ71" s="44"/>
      <c r="JQR71" s="44"/>
      <c r="JQS71" s="44"/>
      <c r="JQT71" s="44"/>
      <c r="JQU71" s="44"/>
      <c r="JQV71" s="44"/>
      <c r="JQW71" s="44"/>
      <c r="JQX71" s="44"/>
      <c r="JQY71" s="44"/>
      <c r="JQZ71" s="44"/>
      <c r="JRA71" s="44"/>
      <c r="JRB71" s="44"/>
      <c r="JRC71" s="44"/>
      <c r="JRD71" s="44"/>
      <c r="JRE71" s="44"/>
      <c r="JRF71" s="44"/>
      <c r="JRG71" s="44"/>
      <c r="JRH71" s="44"/>
      <c r="JRI71" s="44"/>
      <c r="JRJ71" s="44"/>
      <c r="JRK71" s="44"/>
      <c r="JRL71" s="44"/>
      <c r="JRM71" s="44"/>
      <c r="JRN71" s="44"/>
      <c r="JRO71" s="44"/>
      <c r="JRP71" s="44"/>
      <c r="JRQ71" s="44"/>
      <c r="JRR71" s="44"/>
      <c r="JRS71" s="44"/>
      <c r="JRT71" s="44"/>
      <c r="JRU71" s="44"/>
      <c r="JRV71" s="44"/>
      <c r="JRW71" s="44"/>
      <c r="JRX71" s="44"/>
      <c r="JRY71" s="44"/>
      <c r="JRZ71" s="44"/>
      <c r="JSA71" s="44"/>
      <c r="JSB71" s="44"/>
      <c r="JSC71" s="44"/>
      <c r="JSD71" s="44"/>
      <c r="JSE71" s="44"/>
      <c r="JSF71" s="44"/>
      <c r="JSG71" s="44"/>
      <c r="JSH71" s="44"/>
      <c r="JSI71" s="44"/>
      <c r="JSJ71" s="44"/>
      <c r="JSK71" s="44"/>
      <c r="JSL71" s="44"/>
      <c r="JSM71" s="44"/>
      <c r="JSN71" s="44"/>
      <c r="JSO71" s="44"/>
      <c r="JSP71" s="44"/>
      <c r="JSQ71" s="44"/>
      <c r="JSR71" s="44"/>
      <c r="JSS71" s="44"/>
      <c r="JST71" s="44"/>
      <c r="JSU71" s="44"/>
      <c r="JSV71" s="44"/>
      <c r="JSW71" s="44"/>
      <c r="JSX71" s="44"/>
      <c r="JSY71" s="44"/>
      <c r="JSZ71" s="44"/>
      <c r="JTA71" s="44"/>
      <c r="JTB71" s="44"/>
      <c r="JTC71" s="44"/>
      <c r="JTD71" s="44"/>
      <c r="JTE71" s="44"/>
      <c r="JTF71" s="44"/>
      <c r="JTG71" s="44"/>
      <c r="JTH71" s="44"/>
      <c r="JTI71" s="44"/>
      <c r="JTJ71" s="44"/>
      <c r="JTK71" s="44"/>
      <c r="JTL71" s="44"/>
      <c r="JTM71" s="44"/>
      <c r="JTN71" s="44"/>
      <c r="JTO71" s="44"/>
      <c r="JTP71" s="44"/>
      <c r="JTQ71" s="44"/>
      <c r="JTR71" s="44"/>
      <c r="JTS71" s="44"/>
      <c r="JTT71" s="44"/>
      <c r="JTU71" s="44"/>
      <c r="JTV71" s="44"/>
      <c r="JTW71" s="44"/>
      <c r="JTX71" s="44"/>
      <c r="JTY71" s="44"/>
      <c r="JTZ71" s="44"/>
      <c r="JUA71" s="44"/>
      <c r="JUB71" s="44"/>
      <c r="JUC71" s="44"/>
      <c r="JUD71" s="44"/>
      <c r="JUE71" s="44"/>
      <c r="JUF71" s="44"/>
      <c r="JUG71" s="44"/>
      <c r="JUH71" s="44"/>
      <c r="JUI71" s="44"/>
      <c r="JUJ71" s="44"/>
      <c r="JUK71" s="44"/>
      <c r="JUL71" s="44"/>
      <c r="JUM71" s="44"/>
      <c r="JUN71" s="44"/>
      <c r="JUO71" s="44"/>
      <c r="JUP71" s="44"/>
      <c r="JUQ71" s="44"/>
      <c r="JUR71" s="44"/>
      <c r="JUS71" s="44"/>
      <c r="JUT71" s="44"/>
      <c r="JUU71" s="44"/>
      <c r="JUV71" s="44"/>
      <c r="JUW71" s="44"/>
      <c r="JUX71" s="44"/>
      <c r="JUY71" s="44"/>
      <c r="JUZ71" s="44"/>
      <c r="JVA71" s="44"/>
      <c r="JVB71" s="44"/>
      <c r="JVC71" s="44"/>
      <c r="JVD71" s="44"/>
      <c r="JVE71" s="44"/>
      <c r="JVF71" s="44"/>
      <c r="JVG71" s="44"/>
      <c r="JVH71" s="44"/>
      <c r="JVI71" s="44"/>
      <c r="JVJ71" s="44"/>
      <c r="JVK71" s="44"/>
      <c r="JVL71" s="44"/>
      <c r="JVM71" s="44"/>
      <c r="JVN71" s="44"/>
      <c r="JVO71" s="44"/>
      <c r="JVP71" s="44"/>
      <c r="JVQ71" s="44"/>
      <c r="JVR71" s="44"/>
      <c r="JVS71" s="44"/>
      <c r="JVT71" s="44"/>
      <c r="JVU71" s="44"/>
      <c r="JVV71" s="44"/>
      <c r="JVW71" s="44"/>
      <c r="JVX71" s="44"/>
      <c r="JVY71" s="44"/>
      <c r="JVZ71" s="44"/>
      <c r="JWA71" s="44"/>
      <c r="JWB71" s="44"/>
      <c r="JWC71" s="44"/>
      <c r="JWD71" s="44"/>
      <c r="JWE71" s="44"/>
      <c r="JWF71" s="44"/>
      <c r="JWG71" s="44"/>
      <c r="JWH71" s="44"/>
      <c r="JWI71" s="44"/>
      <c r="JWJ71" s="44"/>
      <c r="JWK71" s="44"/>
      <c r="JWL71" s="44"/>
      <c r="JWM71" s="44"/>
      <c r="JWN71" s="44"/>
      <c r="JWO71" s="44"/>
      <c r="JWP71" s="44"/>
      <c r="JWQ71" s="44"/>
      <c r="JWR71" s="44"/>
      <c r="JWS71" s="44"/>
      <c r="JWT71" s="44"/>
      <c r="JWU71" s="44"/>
      <c r="JWV71" s="44"/>
      <c r="JWW71" s="44"/>
      <c r="JWX71" s="44"/>
      <c r="JWY71" s="44"/>
      <c r="JWZ71" s="44"/>
      <c r="JXA71" s="44"/>
      <c r="JXB71" s="44"/>
      <c r="JXC71" s="44"/>
      <c r="JXD71" s="44"/>
      <c r="JXE71" s="44"/>
      <c r="JXF71" s="44"/>
      <c r="JXG71" s="44"/>
      <c r="JXH71" s="44"/>
      <c r="JXI71" s="44"/>
      <c r="JXJ71" s="44"/>
      <c r="JXK71" s="44"/>
      <c r="JXL71" s="44"/>
      <c r="JXM71" s="44"/>
      <c r="JXN71" s="44"/>
      <c r="JXO71" s="44"/>
      <c r="JXP71" s="44"/>
      <c r="JXQ71" s="44"/>
      <c r="JXR71" s="44"/>
      <c r="JXS71" s="44"/>
      <c r="JXT71" s="44"/>
      <c r="JXU71" s="44"/>
      <c r="JXV71" s="44"/>
      <c r="JXW71" s="44"/>
      <c r="JXX71" s="44"/>
      <c r="JXY71" s="44"/>
      <c r="JXZ71" s="44"/>
      <c r="JYA71" s="44"/>
      <c r="JYB71" s="44"/>
      <c r="JYC71" s="44"/>
      <c r="JYD71" s="44"/>
      <c r="JYE71" s="44"/>
      <c r="JYF71" s="44"/>
      <c r="JYG71" s="44"/>
      <c r="JYH71" s="44"/>
      <c r="JYI71" s="44"/>
      <c r="JYJ71" s="44"/>
      <c r="JYK71" s="44"/>
      <c r="JYL71" s="44"/>
      <c r="JYM71" s="44"/>
      <c r="JYN71" s="44"/>
      <c r="JYO71" s="44"/>
      <c r="JYP71" s="44"/>
      <c r="JYQ71" s="44"/>
      <c r="JYR71" s="44"/>
      <c r="JYS71" s="44"/>
      <c r="JYT71" s="44"/>
      <c r="JYU71" s="44"/>
      <c r="JYV71" s="44"/>
      <c r="JYW71" s="44"/>
      <c r="JYX71" s="44"/>
      <c r="JYY71" s="44"/>
      <c r="JYZ71" s="44"/>
      <c r="JZA71" s="44"/>
      <c r="JZB71" s="44"/>
      <c r="JZC71" s="44"/>
      <c r="JZD71" s="44"/>
      <c r="JZE71" s="44"/>
      <c r="JZF71" s="44"/>
      <c r="JZG71" s="44"/>
      <c r="JZH71" s="44"/>
      <c r="JZI71" s="44"/>
      <c r="JZJ71" s="44"/>
      <c r="JZK71" s="44"/>
      <c r="JZL71" s="44"/>
      <c r="JZM71" s="44"/>
      <c r="JZN71" s="44"/>
      <c r="JZO71" s="44"/>
      <c r="JZP71" s="44"/>
      <c r="JZQ71" s="44"/>
      <c r="JZR71" s="44"/>
      <c r="JZS71" s="44"/>
      <c r="JZT71" s="44"/>
      <c r="JZU71" s="44"/>
      <c r="JZV71" s="44"/>
      <c r="JZW71" s="44"/>
      <c r="JZX71" s="44"/>
      <c r="JZY71" s="44"/>
      <c r="JZZ71" s="44"/>
      <c r="KAA71" s="44"/>
      <c r="KAB71" s="44"/>
      <c r="KAC71" s="44"/>
      <c r="KAD71" s="44"/>
      <c r="KAE71" s="44"/>
      <c r="KAF71" s="44"/>
      <c r="KAG71" s="44"/>
      <c r="KAH71" s="44"/>
      <c r="KAI71" s="44"/>
      <c r="KAJ71" s="44"/>
      <c r="KAK71" s="44"/>
      <c r="KAL71" s="44"/>
      <c r="KAM71" s="44"/>
      <c r="KAN71" s="44"/>
      <c r="KAO71" s="44"/>
      <c r="KAP71" s="44"/>
      <c r="KAQ71" s="44"/>
      <c r="KAR71" s="44"/>
      <c r="KAS71" s="44"/>
      <c r="KAT71" s="44"/>
      <c r="KAU71" s="44"/>
      <c r="KAV71" s="44"/>
      <c r="KAW71" s="44"/>
      <c r="KAX71" s="44"/>
      <c r="KAY71" s="44"/>
      <c r="KAZ71" s="44"/>
      <c r="KBA71" s="44"/>
      <c r="KBB71" s="44"/>
      <c r="KBC71" s="44"/>
      <c r="KBD71" s="44"/>
      <c r="KBE71" s="44"/>
      <c r="KBF71" s="44"/>
      <c r="KBG71" s="44"/>
      <c r="KBH71" s="44"/>
      <c r="KBI71" s="44"/>
      <c r="KBJ71" s="44"/>
      <c r="KBK71" s="44"/>
      <c r="KBL71" s="44"/>
      <c r="KBM71" s="44"/>
      <c r="KBN71" s="44"/>
      <c r="KBO71" s="44"/>
      <c r="KBP71" s="44"/>
      <c r="KBQ71" s="44"/>
      <c r="KBR71" s="44"/>
      <c r="KBS71" s="44"/>
      <c r="KBT71" s="44"/>
      <c r="KBU71" s="44"/>
      <c r="KBV71" s="44"/>
      <c r="KBW71" s="44"/>
      <c r="KBX71" s="44"/>
      <c r="KBY71" s="44"/>
      <c r="KBZ71" s="44"/>
      <c r="KCA71" s="44"/>
      <c r="KCB71" s="44"/>
      <c r="KCC71" s="44"/>
      <c r="KCD71" s="44"/>
      <c r="KCE71" s="44"/>
      <c r="KCF71" s="44"/>
      <c r="KCG71" s="44"/>
      <c r="KCH71" s="44"/>
      <c r="KCI71" s="44"/>
      <c r="KCJ71" s="44"/>
      <c r="KCK71" s="44"/>
      <c r="KCL71" s="44"/>
      <c r="KCM71" s="44"/>
      <c r="KCN71" s="44"/>
      <c r="KCO71" s="44"/>
      <c r="KCP71" s="44"/>
      <c r="KCQ71" s="44"/>
      <c r="KCR71" s="44"/>
      <c r="KCS71" s="44"/>
      <c r="KCT71" s="44"/>
      <c r="KCU71" s="44"/>
      <c r="KCV71" s="44"/>
      <c r="KCW71" s="44"/>
      <c r="KCX71" s="44"/>
      <c r="KCY71" s="44"/>
      <c r="KCZ71" s="44"/>
      <c r="KDA71" s="44"/>
      <c r="KDB71" s="44"/>
      <c r="KDC71" s="44"/>
      <c r="KDD71" s="44"/>
      <c r="KDE71" s="44"/>
      <c r="KDF71" s="44"/>
      <c r="KDG71" s="44"/>
      <c r="KDH71" s="44"/>
      <c r="KDI71" s="44"/>
      <c r="KDJ71" s="44"/>
      <c r="KDK71" s="44"/>
      <c r="KDL71" s="44"/>
      <c r="KDM71" s="44"/>
      <c r="KDN71" s="44"/>
      <c r="KDO71" s="44"/>
      <c r="KDP71" s="44"/>
      <c r="KDQ71" s="44"/>
      <c r="KDR71" s="44"/>
      <c r="KDS71" s="44"/>
      <c r="KDT71" s="44"/>
      <c r="KDU71" s="44"/>
      <c r="KDV71" s="44"/>
      <c r="KDW71" s="44"/>
      <c r="KDX71" s="44"/>
      <c r="KDY71" s="44"/>
      <c r="KDZ71" s="44"/>
      <c r="KEA71" s="44"/>
      <c r="KEB71" s="44"/>
      <c r="KEC71" s="44"/>
      <c r="KED71" s="44"/>
      <c r="KEE71" s="44"/>
      <c r="KEF71" s="44"/>
      <c r="KEG71" s="44"/>
      <c r="KEH71" s="44"/>
      <c r="KEI71" s="44"/>
      <c r="KEJ71" s="44"/>
      <c r="KEK71" s="44"/>
      <c r="KEL71" s="44"/>
      <c r="KEM71" s="44"/>
      <c r="KEN71" s="44"/>
      <c r="KEO71" s="44"/>
      <c r="KEP71" s="44"/>
      <c r="KEQ71" s="44"/>
      <c r="KER71" s="44"/>
      <c r="KES71" s="44"/>
      <c r="KET71" s="44"/>
      <c r="KEU71" s="44"/>
      <c r="KEV71" s="44"/>
      <c r="KEW71" s="44"/>
      <c r="KEX71" s="44"/>
      <c r="KEY71" s="44"/>
      <c r="KEZ71" s="44"/>
      <c r="KFA71" s="44"/>
      <c r="KFB71" s="44"/>
      <c r="KFC71" s="44"/>
      <c r="KFD71" s="44"/>
      <c r="KFE71" s="44"/>
      <c r="KFF71" s="44"/>
      <c r="KFG71" s="44"/>
      <c r="KFH71" s="44"/>
      <c r="KFI71" s="44"/>
      <c r="KFJ71" s="44"/>
      <c r="KFK71" s="44"/>
      <c r="KFL71" s="44"/>
      <c r="KFM71" s="44"/>
      <c r="KFN71" s="44"/>
      <c r="KFO71" s="44"/>
      <c r="KFP71" s="44"/>
      <c r="KFQ71" s="44"/>
      <c r="KFR71" s="44"/>
      <c r="KFS71" s="44"/>
      <c r="KFT71" s="44"/>
      <c r="KFU71" s="44"/>
      <c r="KFV71" s="44"/>
      <c r="KFW71" s="44"/>
      <c r="KFX71" s="44"/>
      <c r="KFY71" s="44"/>
      <c r="KFZ71" s="44"/>
      <c r="KGA71" s="44"/>
      <c r="KGB71" s="44"/>
      <c r="KGC71" s="44"/>
      <c r="KGD71" s="44"/>
      <c r="KGE71" s="44"/>
      <c r="KGF71" s="44"/>
      <c r="KGG71" s="44"/>
      <c r="KGH71" s="44"/>
      <c r="KGI71" s="44"/>
      <c r="KGJ71" s="44"/>
      <c r="KGK71" s="44"/>
      <c r="KGL71" s="44"/>
      <c r="KGM71" s="44"/>
      <c r="KGN71" s="44"/>
      <c r="KGO71" s="44"/>
      <c r="KGP71" s="44"/>
      <c r="KGQ71" s="44"/>
      <c r="KGR71" s="44"/>
      <c r="KGS71" s="44"/>
      <c r="KGT71" s="44"/>
      <c r="KGU71" s="44"/>
      <c r="KGV71" s="44"/>
      <c r="KGW71" s="44"/>
      <c r="KGX71" s="44"/>
      <c r="KGY71" s="44"/>
      <c r="KGZ71" s="44"/>
      <c r="KHA71" s="44"/>
      <c r="KHB71" s="44"/>
      <c r="KHC71" s="44"/>
      <c r="KHD71" s="44"/>
      <c r="KHE71" s="44"/>
      <c r="KHF71" s="44"/>
      <c r="KHG71" s="44"/>
      <c r="KHH71" s="44"/>
      <c r="KHI71" s="44"/>
      <c r="KHJ71" s="44"/>
      <c r="KHK71" s="44"/>
      <c r="KHL71" s="44"/>
      <c r="KHM71" s="44"/>
      <c r="KHN71" s="44"/>
      <c r="KHO71" s="44"/>
      <c r="KHP71" s="44"/>
      <c r="KHQ71" s="44"/>
      <c r="KHR71" s="44"/>
      <c r="KHS71" s="44"/>
      <c r="KHT71" s="44"/>
      <c r="KHU71" s="44"/>
      <c r="KHV71" s="44"/>
      <c r="KHW71" s="44"/>
      <c r="KHX71" s="44"/>
      <c r="KHY71" s="44"/>
      <c r="KHZ71" s="44"/>
      <c r="KIA71" s="44"/>
      <c r="KIB71" s="44"/>
      <c r="KIC71" s="44"/>
      <c r="KID71" s="44"/>
      <c r="KIE71" s="44"/>
      <c r="KIF71" s="44"/>
      <c r="KIG71" s="44"/>
      <c r="KIH71" s="44"/>
      <c r="KII71" s="44"/>
      <c r="KIJ71" s="44"/>
      <c r="KIK71" s="44"/>
      <c r="KIL71" s="44"/>
      <c r="KIM71" s="44"/>
      <c r="KIN71" s="44"/>
      <c r="KIO71" s="44"/>
      <c r="KIP71" s="44"/>
      <c r="KIQ71" s="44"/>
      <c r="KIR71" s="44"/>
      <c r="KIS71" s="44"/>
      <c r="KIT71" s="44"/>
      <c r="KIU71" s="44"/>
      <c r="KIV71" s="44"/>
      <c r="KIW71" s="44"/>
      <c r="KIX71" s="44"/>
      <c r="KIY71" s="44"/>
      <c r="KIZ71" s="44"/>
      <c r="KJA71" s="44"/>
      <c r="KJB71" s="44"/>
      <c r="KJC71" s="44"/>
      <c r="KJD71" s="44"/>
      <c r="KJE71" s="44"/>
      <c r="KJF71" s="44"/>
      <c r="KJG71" s="44"/>
      <c r="KJH71" s="44"/>
      <c r="KJI71" s="44"/>
      <c r="KJJ71" s="44"/>
      <c r="KJK71" s="44"/>
      <c r="KJL71" s="44"/>
      <c r="KJM71" s="44"/>
      <c r="KJN71" s="44"/>
      <c r="KJO71" s="44"/>
      <c r="KJP71" s="44"/>
      <c r="KJQ71" s="44"/>
      <c r="KJR71" s="44"/>
      <c r="KJS71" s="44"/>
      <c r="KJT71" s="44"/>
      <c r="KJU71" s="44"/>
      <c r="KJV71" s="44"/>
      <c r="KJW71" s="44"/>
      <c r="KJX71" s="44"/>
      <c r="KJY71" s="44"/>
      <c r="KJZ71" s="44"/>
      <c r="KKA71" s="44"/>
      <c r="KKB71" s="44"/>
      <c r="KKC71" s="44"/>
      <c r="KKD71" s="44"/>
      <c r="KKE71" s="44"/>
      <c r="KKF71" s="44"/>
      <c r="KKG71" s="44"/>
      <c r="KKH71" s="44"/>
      <c r="KKI71" s="44"/>
      <c r="KKJ71" s="44"/>
      <c r="KKK71" s="44"/>
      <c r="KKL71" s="44"/>
      <c r="KKM71" s="44"/>
      <c r="KKN71" s="44"/>
      <c r="KKO71" s="44"/>
      <c r="KKP71" s="44"/>
      <c r="KKQ71" s="44"/>
      <c r="KKR71" s="44"/>
      <c r="KKS71" s="44"/>
      <c r="KKT71" s="44"/>
      <c r="KKU71" s="44"/>
      <c r="KKV71" s="44"/>
      <c r="KKW71" s="44"/>
      <c r="KKX71" s="44"/>
      <c r="KKY71" s="44"/>
      <c r="KKZ71" s="44"/>
      <c r="KLA71" s="44"/>
      <c r="KLB71" s="44"/>
      <c r="KLC71" s="44"/>
      <c r="KLD71" s="44"/>
      <c r="KLE71" s="44"/>
      <c r="KLF71" s="44"/>
      <c r="KLG71" s="44"/>
      <c r="KLH71" s="44"/>
      <c r="KLI71" s="44"/>
      <c r="KLJ71" s="44"/>
      <c r="KLK71" s="44"/>
      <c r="KLL71" s="44"/>
      <c r="KLM71" s="44"/>
      <c r="KLN71" s="44"/>
      <c r="KLO71" s="44"/>
      <c r="KLP71" s="44"/>
      <c r="KLQ71" s="44"/>
      <c r="KLR71" s="44"/>
      <c r="KLS71" s="44"/>
      <c r="KLT71" s="44"/>
      <c r="KLU71" s="44"/>
      <c r="KLV71" s="44"/>
      <c r="KLW71" s="44"/>
      <c r="KLX71" s="44"/>
      <c r="KLY71" s="44"/>
      <c r="KLZ71" s="44"/>
      <c r="KMA71" s="44"/>
      <c r="KMB71" s="44"/>
      <c r="KMC71" s="44"/>
      <c r="KMD71" s="44"/>
      <c r="KME71" s="44"/>
      <c r="KMF71" s="44"/>
      <c r="KMG71" s="44"/>
      <c r="KMH71" s="44"/>
      <c r="KMI71" s="44"/>
      <c r="KMJ71" s="44"/>
      <c r="KMK71" s="44"/>
      <c r="KML71" s="44"/>
      <c r="KMM71" s="44"/>
      <c r="KMN71" s="44"/>
      <c r="KMO71" s="44"/>
      <c r="KMP71" s="44"/>
      <c r="KMQ71" s="44"/>
      <c r="KMR71" s="44"/>
      <c r="KMS71" s="44"/>
      <c r="KMT71" s="44"/>
      <c r="KMU71" s="44"/>
      <c r="KMV71" s="44"/>
      <c r="KMW71" s="44"/>
      <c r="KMX71" s="44"/>
      <c r="KMY71" s="44"/>
      <c r="KMZ71" s="44"/>
      <c r="KNA71" s="44"/>
      <c r="KNB71" s="44"/>
      <c r="KNC71" s="44"/>
      <c r="KND71" s="44"/>
      <c r="KNE71" s="44"/>
      <c r="KNF71" s="44"/>
      <c r="KNG71" s="44"/>
      <c r="KNH71" s="44"/>
      <c r="KNI71" s="44"/>
      <c r="KNJ71" s="44"/>
      <c r="KNK71" s="44"/>
      <c r="KNL71" s="44"/>
      <c r="KNM71" s="44"/>
      <c r="KNN71" s="44"/>
      <c r="KNO71" s="44"/>
      <c r="KNP71" s="44"/>
      <c r="KNQ71" s="44"/>
      <c r="KNR71" s="44"/>
      <c r="KNS71" s="44"/>
      <c r="KNT71" s="44"/>
      <c r="KNU71" s="44"/>
      <c r="KNV71" s="44"/>
      <c r="KNW71" s="44"/>
      <c r="KNX71" s="44"/>
      <c r="KNY71" s="44"/>
      <c r="KNZ71" s="44"/>
      <c r="KOA71" s="44"/>
      <c r="KOB71" s="44"/>
      <c r="KOC71" s="44"/>
      <c r="KOD71" s="44"/>
      <c r="KOE71" s="44"/>
      <c r="KOF71" s="44"/>
      <c r="KOG71" s="44"/>
      <c r="KOH71" s="44"/>
      <c r="KOI71" s="44"/>
      <c r="KOJ71" s="44"/>
      <c r="KOK71" s="44"/>
      <c r="KOL71" s="44"/>
      <c r="KOM71" s="44"/>
      <c r="KON71" s="44"/>
      <c r="KOO71" s="44"/>
      <c r="KOP71" s="44"/>
      <c r="KOQ71" s="44"/>
      <c r="KOR71" s="44"/>
      <c r="KOS71" s="44"/>
      <c r="KOT71" s="44"/>
      <c r="KOU71" s="44"/>
      <c r="KOV71" s="44"/>
      <c r="KOW71" s="44"/>
      <c r="KOX71" s="44"/>
      <c r="KOY71" s="44"/>
      <c r="KOZ71" s="44"/>
      <c r="KPA71" s="44"/>
      <c r="KPB71" s="44"/>
      <c r="KPC71" s="44"/>
      <c r="KPD71" s="44"/>
      <c r="KPE71" s="44"/>
      <c r="KPF71" s="44"/>
      <c r="KPG71" s="44"/>
      <c r="KPH71" s="44"/>
      <c r="KPI71" s="44"/>
      <c r="KPJ71" s="44"/>
      <c r="KPK71" s="44"/>
      <c r="KPL71" s="44"/>
      <c r="KPM71" s="44"/>
      <c r="KPN71" s="44"/>
      <c r="KPO71" s="44"/>
      <c r="KPP71" s="44"/>
      <c r="KPQ71" s="44"/>
      <c r="KPR71" s="44"/>
      <c r="KPS71" s="44"/>
      <c r="KPT71" s="44"/>
      <c r="KPU71" s="44"/>
      <c r="KPV71" s="44"/>
      <c r="KPW71" s="44"/>
      <c r="KPX71" s="44"/>
      <c r="KPY71" s="44"/>
      <c r="KPZ71" s="44"/>
      <c r="KQA71" s="44"/>
      <c r="KQB71" s="44"/>
      <c r="KQC71" s="44"/>
      <c r="KQD71" s="44"/>
      <c r="KQE71" s="44"/>
      <c r="KQF71" s="44"/>
      <c r="KQG71" s="44"/>
      <c r="KQH71" s="44"/>
      <c r="KQI71" s="44"/>
      <c r="KQJ71" s="44"/>
      <c r="KQK71" s="44"/>
      <c r="KQL71" s="44"/>
      <c r="KQM71" s="44"/>
      <c r="KQN71" s="44"/>
      <c r="KQO71" s="44"/>
      <c r="KQP71" s="44"/>
      <c r="KQQ71" s="44"/>
      <c r="KQR71" s="44"/>
      <c r="KQS71" s="44"/>
      <c r="KQT71" s="44"/>
      <c r="KQU71" s="44"/>
      <c r="KQV71" s="44"/>
      <c r="KQW71" s="44"/>
      <c r="KQX71" s="44"/>
      <c r="KQY71" s="44"/>
      <c r="KQZ71" s="44"/>
      <c r="KRA71" s="44"/>
      <c r="KRB71" s="44"/>
      <c r="KRC71" s="44"/>
      <c r="KRD71" s="44"/>
      <c r="KRE71" s="44"/>
      <c r="KRF71" s="44"/>
      <c r="KRG71" s="44"/>
      <c r="KRH71" s="44"/>
      <c r="KRI71" s="44"/>
      <c r="KRJ71" s="44"/>
      <c r="KRK71" s="44"/>
      <c r="KRL71" s="44"/>
      <c r="KRM71" s="44"/>
      <c r="KRN71" s="44"/>
      <c r="KRO71" s="44"/>
      <c r="KRP71" s="44"/>
      <c r="KRQ71" s="44"/>
      <c r="KRR71" s="44"/>
      <c r="KRS71" s="44"/>
      <c r="KRT71" s="44"/>
      <c r="KRU71" s="44"/>
      <c r="KRV71" s="44"/>
      <c r="KRW71" s="44"/>
      <c r="KRX71" s="44"/>
      <c r="KRY71" s="44"/>
      <c r="KRZ71" s="44"/>
      <c r="KSA71" s="44"/>
      <c r="KSB71" s="44"/>
      <c r="KSC71" s="44"/>
      <c r="KSD71" s="44"/>
      <c r="KSE71" s="44"/>
      <c r="KSF71" s="44"/>
      <c r="KSG71" s="44"/>
      <c r="KSH71" s="44"/>
      <c r="KSI71" s="44"/>
      <c r="KSJ71" s="44"/>
      <c r="KSK71" s="44"/>
      <c r="KSL71" s="44"/>
      <c r="KSM71" s="44"/>
      <c r="KSN71" s="44"/>
      <c r="KSO71" s="44"/>
      <c r="KSP71" s="44"/>
      <c r="KSQ71" s="44"/>
      <c r="KSR71" s="44"/>
      <c r="KSS71" s="44"/>
      <c r="KST71" s="44"/>
      <c r="KSU71" s="44"/>
      <c r="KSV71" s="44"/>
      <c r="KSW71" s="44"/>
      <c r="KSX71" s="44"/>
      <c r="KSY71" s="44"/>
      <c r="KSZ71" s="44"/>
      <c r="KTA71" s="44"/>
      <c r="KTB71" s="44"/>
      <c r="KTC71" s="44"/>
      <c r="KTD71" s="44"/>
      <c r="KTE71" s="44"/>
      <c r="KTF71" s="44"/>
      <c r="KTG71" s="44"/>
      <c r="KTH71" s="44"/>
      <c r="KTI71" s="44"/>
      <c r="KTJ71" s="44"/>
      <c r="KTK71" s="44"/>
      <c r="KTL71" s="44"/>
      <c r="KTM71" s="44"/>
      <c r="KTN71" s="44"/>
      <c r="KTO71" s="44"/>
      <c r="KTP71" s="44"/>
      <c r="KTQ71" s="44"/>
      <c r="KTR71" s="44"/>
      <c r="KTS71" s="44"/>
      <c r="KTT71" s="44"/>
      <c r="KTU71" s="44"/>
      <c r="KTV71" s="44"/>
      <c r="KTW71" s="44"/>
      <c r="KTX71" s="44"/>
      <c r="KTY71" s="44"/>
      <c r="KTZ71" s="44"/>
      <c r="KUA71" s="44"/>
      <c r="KUB71" s="44"/>
      <c r="KUC71" s="44"/>
      <c r="KUD71" s="44"/>
      <c r="KUE71" s="44"/>
      <c r="KUF71" s="44"/>
      <c r="KUG71" s="44"/>
      <c r="KUH71" s="44"/>
      <c r="KUI71" s="44"/>
      <c r="KUJ71" s="44"/>
      <c r="KUK71" s="44"/>
      <c r="KUL71" s="44"/>
      <c r="KUM71" s="44"/>
      <c r="KUN71" s="44"/>
      <c r="KUO71" s="44"/>
      <c r="KUP71" s="44"/>
      <c r="KUQ71" s="44"/>
      <c r="KUR71" s="44"/>
      <c r="KUS71" s="44"/>
      <c r="KUT71" s="44"/>
      <c r="KUU71" s="44"/>
      <c r="KUV71" s="44"/>
      <c r="KUW71" s="44"/>
      <c r="KUX71" s="44"/>
      <c r="KUY71" s="44"/>
      <c r="KUZ71" s="44"/>
      <c r="KVA71" s="44"/>
      <c r="KVB71" s="44"/>
      <c r="KVC71" s="44"/>
      <c r="KVD71" s="44"/>
      <c r="KVE71" s="44"/>
      <c r="KVF71" s="44"/>
      <c r="KVG71" s="44"/>
      <c r="KVH71" s="44"/>
      <c r="KVI71" s="44"/>
      <c r="KVJ71" s="44"/>
      <c r="KVK71" s="44"/>
      <c r="KVL71" s="44"/>
      <c r="KVM71" s="44"/>
      <c r="KVN71" s="44"/>
      <c r="KVO71" s="44"/>
      <c r="KVP71" s="44"/>
      <c r="KVQ71" s="44"/>
      <c r="KVR71" s="44"/>
      <c r="KVS71" s="44"/>
      <c r="KVT71" s="44"/>
      <c r="KVU71" s="44"/>
      <c r="KVV71" s="44"/>
      <c r="KVW71" s="44"/>
      <c r="KVX71" s="44"/>
      <c r="KVY71" s="44"/>
      <c r="KVZ71" s="44"/>
      <c r="KWA71" s="44"/>
      <c r="KWB71" s="44"/>
      <c r="KWC71" s="44"/>
      <c r="KWD71" s="44"/>
      <c r="KWE71" s="44"/>
      <c r="KWF71" s="44"/>
      <c r="KWG71" s="44"/>
      <c r="KWH71" s="44"/>
      <c r="KWI71" s="44"/>
      <c r="KWJ71" s="44"/>
      <c r="KWK71" s="44"/>
      <c r="KWL71" s="44"/>
      <c r="KWM71" s="44"/>
      <c r="KWN71" s="44"/>
      <c r="KWO71" s="44"/>
      <c r="KWP71" s="44"/>
      <c r="KWQ71" s="44"/>
      <c r="KWR71" s="44"/>
      <c r="KWS71" s="44"/>
      <c r="KWT71" s="44"/>
      <c r="KWU71" s="44"/>
      <c r="KWV71" s="44"/>
      <c r="KWW71" s="44"/>
      <c r="KWX71" s="44"/>
      <c r="KWY71" s="44"/>
      <c r="KWZ71" s="44"/>
      <c r="KXA71" s="44"/>
      <c r="KXB71" s="44"/>
      <c r="KXC71" s="44"/>
      <c r="KXD71" s="44"/>
      <c r="KXE71" s="44"/>
      <c r="KXF71" s="44"/>
      <c r="KXG71" s="44"/>
      <c r="KXH71" s="44"/>
      <c r="KXI71" s="44"/>
      <c r="KXJ71" s="44"/>
      <c r="KXK71" s="44"/>
      <c r="KXL71" s="44"/>
      <c r="KXM71" s="44"/>
      <c r="KXN71" s="44"/>
      <c r="KXO71" s="44"/>
      <c r="KXP71" s="44"/>
      <c r="KXQ71" s="44"/>
      <c r="KXR71" s="44"/>
      <c r="KXS71" s="44"/>
      <c r="KXT71" s="44"/>
      <c r="KXU71" s="44"/>
      <c r="KXV71" s="44"/>
      <c r="KXW71" s="44"/>
      <c r="KXX71" s="44"/>
      <c r="KXY71" s="44"/>
      <c r="KXZ71" s="44"/>
      <c r="KYA71" s="44"/>
      <c r="KYB71" s="44"/>
      <c r="KYC71" s="44"/>
      <c r="KYD71" s="44"/>
      <c r="KYE71" s="44"/>
      <c r="KYF71" s="44"/>
      <c r="KYG71" s="44"/>
      <c r="KYH71" s="44"/>
      <c r="KYI71" s="44"/>
      <c r="KYJ71" s="44"/>
      <c r="KYK71" s="44"/>
      <c r="KYL71" s="44"/>
      <c r="KYM71" s="44"/>
      <c r="KYN71" s="44"/>
      <c r="KYO71" s="44"/>
      <c r="KYP71" s="44"/>
      <c r="KYQ71" s="44"/>
      <c r="KYR71" s="44"/>
      <c r="KYS71" s="44"/>
      <c r="KYT71" s="44"/>
      <c r="KYU71" s="44"/>
      <c r="KYV71" s="44"/>
      <c r="KYW71" s="44"/>
      <c r="KYX71" s="44"/>
      <c r="KYY71" s="44"/>
      <c r="KYZ71" s="44"/>
      <c r="KZA71" s="44"/>
      <c r="KZB71" s="44"/>
      <c r="KZC71" s="44"/>
      <c r="KZD71" s="44"/>
      <c r="KZE71" s="44"/>
      <c r="KZF71" s="44"/>
      <c r="KZG71" s="44"/>
      <c r="KZH71" s="44"/>
      <c r="KZI71" s="44"/>
      <c r="KZJ71" s="44"/>
      <c r="KZK71" s="44"/>
      <c r="KZL71" s="44"/>
      <c r="KZM71" s="44"/>
      <c r="KZN71" s="44"/>
      <c r="KZO71" s="44"/>
      <c r="KZP71" s="44"/>
      <c r="KZQ71" s="44"/>
      <c r="KZR71" s="44"/>
      <c r="KZS71" s="44"/>
      <c r="KZT71" s="44"/>
      <c r="KZU71" s="44"/>
      <c r="KZV71" s="44"/>
      <c r="KZW71" s="44"/>
      <c r="KZX71" s="44"/>
      <c r="KZY71" s="44"/>
      <c r="KZZ71" s="44"/>
      <c r="LAA71" s="44"/>
      <c r="LAB71" s="44"/>
      <c r="LAC71" s="44"/>
      <c r="LAD71" s="44"/>
      <c r="LAE71" s="44"/>
      <c r="LAF71" s="44"/>
      <c r="LAG71" s="44"/>
      <c r="LAH71" s="44"/>
      <c r="LAI71" s="44"/>
      <c r="LAJ71" s="44"/>
      <c r="LAK71" s="44"/>
      <c r="LAL71" s="44"/>
      <c r="LAM71" s="44"/>
      <c r="LAN71" s="44"/>
      <c r="LAO71" s="44"/>
      <c r="LAP71" s="44"/>
      <c r="LAQ71" s="44"/>
      <c r="LAR71" s="44"/>
      <c r="LAS71" s="44"/>
      <c r="LAT71" s="44"/>
      <c r="LAU71" s="44"/>
      <c r="LAV71" s="44"/>
      <c r="LAW71" s="44"/>
      <c r="LAX71" s="44"/>
      <c r="LAY71" s="44"/>
      <c r="LAZ71" s="44"/>
      <c r="LBA71" s="44"/>
      <c r="LBB71" s="44"/>
      <c r="LBC71" s="44"/>
      <c r="LBD71" s="44"/>
      <c r="LBE71" s="44"/>
      <c r="LBF71" s="44"/>
      <c r="LBG71" s="44"/>
      <c r="LBH71" s="44"/>
      <c r="LBI71" s="44"/>
      <c r="LBJ71" s="44"/>
      <c r="LBK71" s="44"/>
      <c r="LBL71" s="44"/>
      <c r="LBM71" s="44"/>
      <c r="LBN71" s="44"/>
      <c r="LBO71" s="44"/>
      <c r="LBP71" s="44"/>
      <c r="LBQ71" s="44"/>
      <c r="LBR71" s="44"/>
      <c r="LBS71" s="44"/>
      <c r="LBT71" s="44"/>
      <c r="LBU71" s="44"/>
      <c r="LBV71" s="44"/>
      <c r="LBW71" s="44"/>
      <c r="LBX71" s="44"/>
      <c r="LBY71" s="44"/>
      <c r="LBZ71" s="44"/>
      <c r="LCA71" s="44"/>
      <c r="LCB71" s="44"/>
      <c r="LCC71" s="44"/>
      <c r="LCD71" s="44"/>
      <c r="LCE71" s="44"/>
      <c r="LCF71" s="44"/>
      <c r="LCG71" s="44"/>
      <c r="LCH71" s="44"/>
      <c r="LCI71" s="44"/>
      <c r="LCJ71" s="44"/>
      <c r="LCK71" s="44"/>
      <c r="LCL71" s="44"/>
      <c r="LCM71" s="44"/>
      <c r="LCN71" s="44"/>
      <c r="LCO71" s="44"/>
      <c r="LCP71" s="44"/>
      <c r="LCQ71" s="44"/>
      <c r="LCR71" s="44"/>
      <c r="LCS71" s="44"/>
      <c r="LCT71" s="44"/>
      <c r="LCU71" s="44"/>
      <c r="LCV71" s="44"/>
      <c r="LCW71" s="44"/>
      <c r="LCX71" s="44"/>
      <c r="LCY71" s="44"/>
      <c r="LCZ71" s="44"/>
      <c r="LDA71" s="44"/>
      <c r="LDB71" s="44"/>
      <c r="LDC71" s="44"/>
      <c r="LDD71" s="44"/>
      <c r="LDE71" s="44"/>
      <c r="LDF71" s="44"/>
      <c r="LDG71" s="44"/>
      <c r="LDH71" s="44"/>
      <c r="LDI71" s="44"/>
      <c r="LDJ71" s="44"/>
      <c r="LDK71" s="44"/>
      <c r="LDL71" s="44"/>
      <c r="LDM71" s="44"/>
      <c r="LDN71" s="44"/>
      <c r="LDO71" s="44"/>
      <c r="LDP71" s="44"/>
      <c r="LDQ71" s="44"/>
      <c r="LDR71" s="44"/>
      <c r="LDS71" s="44"/>
      <c r="LDT71" s="44"/>
      <c r="LDU71" s="44"/>
      <c r="LDV71" s="44"/>
      <c r="LDW71" s="44"/>
      <c r="LDX71" s="44"/>
      <c r="LDY71" s="44"/>
      <c r="LDZ71" s="44"/>
      <c r="LEA71" s="44"/>
      <c r="LEB71" s="44"/>
      <c r="LEC71" s="44"/>
      <c r="LED71" s="44"/>
      <c r="LEE71" s="44"/>
      <c r="LEF71" s="44"/>
      <c r="LEG71" s="44"/>
      <c r="LEH71" s="44"/>
      <c r="LEI71" s="44"/>
      <c r="LEJ71" s="44"/>
      <c r="LEK71" s="44"/>
      <c r="LEL71" s="44"/>
      <c r="LEM71" s="44"/>
      <c r="LEN71" s="44"/>
      <c r="LEO71" s="44"/>
      <c r="LEP71" s="44"/>
      <c r="LEQ71" s="44"/>
      <c r="LER71" s="44"/>
      <c r="LES71" s="44"/>
      <c r="LET71" s="44"/>
      <c r="LEU71" s="44"/>
      <c r="LEV71" s="44"/>
      <c r="LEW71" s="44"/>
      <c r="LEX71" s="44"/>
      <c r="LEY71" s="44"/>
      <c r="LEZ71" s="44"/>
      <c r="LFA71" s="44"/>
      <c r="LFB71" s="44"/>
      <c r="LFC71" s="44"/>
      <c r="LFD71" s="44"/>
      <c r="LFE71" s="44"/>
      <c r="LFF71" s="44"/>
      <c r="LFG71" s="44"/>
      <c r="LFH71" s="44"/>
      <c r="LFI71" s="44"/>
      <c r="LFJ71" s="44"/>
      <c r="LFK71" s="44"/>
      <c r="LFL71" s="44"/>
      <c r="LFM71" s="44"/>
      <c r="LFN71" s="44"/>
      <c r="LFO71" s="44"/>
      <c r="LFP71" s="44"/>
      <c r="LFQ71" s="44"/>
      <c r="LFR71" s="44"/>
      <c r="LFS71" s="44"/>
      <c r="LFT71" s="44"/>
      <c r="LFU71" s="44"/>
      <c r="LFV71" s="44"/>
      <c r="LFW71" s="44"/>
      <c r="LFX71" s="44"/>
      <c r="LFY71" s="44"/>
      <c r="LFZ71" s="44"/>
      <c r="LGA71" s="44"/>
      <c r="LGB71" s="44"/>
      <c r="LGC71" s="44"/>
      <c r="LGD71" s="44"/>
      <c r="LGE71" s="44"/>
      <c r="LGF71" s="44"/>
      <c r="LGG71" s="44"/>
      <c r="LGH71" s="44"/>
      <c r="LGI71" s="44"/>
      <c r="LGJ71" s="44"/>
      <c r="LGK71" s="44"/>
      <c r="LGL71" s="44"/>
      <c r="LGM71" s="44"/>
      <c r="LGN71" s="44"/>
      <c r="LGO71" s="44"/>
      <c r="LGP71" s="44"/>
      <c r="LGQ71" s="44"/>
      <c r="LGR71" s="44"/>
      <c r="LGS71" s="44"/>
      <c r="LGT71" s="44"/>
      <c r="LGU71" s="44"/>
      <c r="LGV71" s="44"/>
      <c r="LGW71" s="44"/>
      <c r="LGX71" s="44"/>
      <c r="LGY71" s="44"/>
      <c r="LGZ71" s="44"/>
      <c r="LHA71" s="44"/>
      <c r="LHB71" s="44"/>
      <c r="LHC71" s="44"/>
      <c r="LHD71" s="44"/>
      <c r="LHE71" s="44"/>
      <c r="LHF71" s="44"/>
      <c r="LHG71" s="44"/>
      <c r="LHH71" s="44"/>
      <c r="LHI71" s="44"/>
      <c r="LHJ71" s="44"/>
      <c r="LHK71" s="44"/>
      <c r="LHL71" s="44"/>
      <c r="LHM71" s="44"/>
      <c r="LHN71" s="44"/>
      <c r="LHO71" s="44"/>
      <c r="LHP71" s="44"/>
      <c r="LHQ71" s="44"/>
      <c r="LHR71" s="44"/>
      <c r="LHS71" s="44"/>
      <c r="LHT71" s="44"/>
      <c r="LHU71" s="44"/>
      <c r="LHV71" s="44"/>
      <c r="LHW71" s="44"/>
      <c r="LHX71" s="44"/>
      <c r="LHY71" s="44"/>
      <c r="LHZ71" s="44"/>
      <c r="LIA71" s="44"/>
      <c r="LIB71" s="44"/>
      <c r="LIC71" s="44"/>
      <c r="LID71" s="44"/>
      <c r="LIE71" s="44"/>
      <c r="LIF71" s="44"/>
      <c r="LIG71" s="44"/>
      <c r="LIH71" s="44"/>
      <c r="LII71" s="44"/>
      <c r="LIJ71" s="44"/>
      <c r="LIK71" s="44"/>
      <c r="LIL71" s="44"/>
      <c r="LIM71" s="44"/>
      <c r="LIN71" s="44"/>
      <c r="LIO71" s="44"/>
      <c r="LIP71" s="44"/>
      <c r="LIQ71" s="44"/>
      <c r="LIR71" s="44"/>
      <c r="LIS71" s="44"/>
      <c r="LIT71" s="44"/>
      <c r="LIU71" s="44"/>
      <c r="LIV71" s="44"/>
      <c r="LIW71" s="44"/>
      <c r="LIX71" s="44"/>
      <c r="LIY71" s="44"/>
      <c r="LIZ71" s="44"/>
      <c r="LJA71" s="44"/>
      <c r="LJB71" s="44"/>
      <c r="LJC71" s="44"/>
      <c r="LJD71" s="44"/>
      <c r="LJE71" s="44"/>
      <c r="LJF71" s="44"/>
      <c r="LJG71" s="44"/>
      <c r="LJH71" s="44"/>
      <c r="LJI71" s="44"/>
      <c r="LJJ71" s="44"/>
      <c r="LJK71" s="44"/>
      <c r="LJL71" s="44"/>
      <c r="LJM71" s="44"/>
      <c r="LJN71" s="44"/>
      <c r="LJO71" s="44"/>
      <c r="LJP71" s="44"/>
      <c r="LJQ71" s="44"/>
      <c r="LJR71" s="44"/>
      <c r="LJS71" s="44"/>
      <c r="LJT71" s="44"/>
      <c r="LJU71" s="44"/>
      <c r="LJV71" s="44"/>
      <c r="LJW71" s="44"/>
      <c r="LJX71" s="44"/>
      <c r="LJY71" s="44"/>
      <c r="LJZ71" s="44"/>
      <c r="LKA71" s="44"/>
      <c r="LKB71" s="44"/>
      <c r="LKC71" s="44"/>
      <c r="LKD71" s="44"/>
      <c r="LKE71" s="44"/>
      <c r="LKF71" s="44"/>
      <c r="LKG71" s="44"/>
      <c r="LKH71" s="44"/>
      <c r="LKI71" s="44"/>
      <c r="LKJ71" s="44"/>
      <c r="LKK71" s="44"/>
      <c r="LKL71" s="44"/>
      <c r="LKM71" s="44"/>
      <c r="LKN71" s="44"/>
      <c r="LKO71" s="44"/>
      <c r="LKP71" s="44"/>
      <c r="LKQ71" s="44"/>
      <c r="LKR71" s="44"/>
      <c r="LKS71" s="44"/>
      <c r="LKT71" s="44"/>
      <c r="LKU71" s="44"/>
      <c r="LKV71" s="44"/>
      <c r="LKW71" s="44"/>
      <c r="LKX71" s="44"/>
      <c r="LKY71" s="44"/>
      <c r="LKZ71" s="44"/>
      <c r="LLA71" s="44"/>
      <c r="LLB71" s="44"/>
      <c r="LLC71" s="44"/>
      <c r="LLD71" s="44"/>
      <c r="LLE71" s="44"/>
      <c r="LLF71" s="44"/>
      <c r="LLG71" s="44"/>
      <c r="LLH71" s="44"/>
      <c r="LLI71" s="44"/>
      <c r="LLJ71" s="44"/>
      <c r="LLK71" s="44"/>
      <c r="LLL71" s="44"/>
      <c r="LLM71" s="44"/>
      <c r="LLN71" s="44"/>
      <c r="LLO71" s="44"/>
      <c r="LLP71" s="44"/>
      <c r="LLQ71" s="44"/>
      <c r="LLR71" s="44"/>
      <c r="LLS71" s="44"/>
      <c r="LLT71" s="44"/>
      <c r="LLU71" s="44"/>
      <c r="LLV71" s="44"/>
      <c r="LLW71" s="44"/>
      <c r="LLX71" s="44"/>
      <c r="LLY71" s="44"/>
      <c r="LLZ71" s="44"/>
      <c r="LMA71" s="44"/>
      <c r="LMB71" s="44"/>
      <c r="LMC71" s="44"/>
      <c r="LMD71" s="44"/>
      <c r="LME71" s="44"/>
      <c r="LMF71" s="44"/>
      <c r="LMG71" s="44"/>
      <c r="LMH71" s="44"/>
      <c r="LMI71" s="44"/>
      <c r="LMJ71" s="44"/>
      <c r="LMK71" s="44"/>
      <c r="LML71" s="44"/>
      <c r="LMM71" s="44"/>
      <c r="LMN71" s="44"/>
      <c r="LMO71" s="44"/>
      <c r="LMP71" s="44"/>
      <c r="LMQ71" s="44"/>
      <c r="LMR71" s="44"/>
      <c r="LMS71" s="44"/>
      <c r="LMT71" s="44"/>
      <c r="LMU71" s="44"/>
      <c r="LMV71" s="44"/>
      <c r="LMW71" s="44"/>
      <c r="LMX71" s="44"/>
      <c r="LMY71" s="44"/>
      <c r="LMZ71" s="44"/>
      <c r="LNA71" s="44"/>
      <c r="LNB71" s="44"/>
      <c r="LNC71" s="44"/>
      <c r="LND71" s="44"/>
      <c r="LNE71" s="44"/>
      <c r="LNF71" s="44"/>
      <c r="LNG71" s="44"/>
      <c r="LNH71" s="44"/>
      <c r="LNI71" s="44"/>
      <c r="LNJ71" s="44"/>
      <c r="LNK71" s="44"/>
      <c r="LNL71" s="44"/>
      <c r="LNM71" s="44"/>
      <c r="LNN71" s="44"/>
      <c r="LNO71" s="44"/>
      <c r="LNP71" s="44"/>
      <c r="LNQ71" s="44"/>
      <c r="LNR71" s="44"/>
      <c r="LNS71" s="44"/>
      <c r="LNT71" s="44"/>
      <c r="LNU71" s="44"/>
      <c r="LNV71" s="44"/>
      <c r="LNW71" s="44"/>
      <c r="LNX71" s="44"/>
      <c r="LNY71" s="44"/>
      <c r="LNZ71" s="44"/>
      <c r="LOA71" s="44"/>
      <c r="LOB71" s="44"/>
      <c r="LOC71" s="44"/>
      <c r="LOD71" s="44"/>
      <c r="LOE71" s="44"/>
      <c r="LOF71" s="44"/>
      <c r="LOG71" s="44"/>
      <c r="LOH71" s="44"/>
      <c r="LOI71" s="44"/>
      <c r="LOJ71" s="44"/>
      <c r="LOK71" s="44"/>
      <c r="LOL71" s="44"/>
      <c r="LOM71" s="44"/>
      <c r="LON71" s="44"/>
      <c r="LOO71" s="44"/>
      <c r="LOP71" s="44"/>
      <c r="LOQ71" s="44"/>
      <c r="LOR71" s="44"/>
      <c r="LOS71" s="44"/>
      <c r="LOT71" s="44"/>
      <c r="LOU71" s="44"/>
      <c r="LOV71" s="44"/>
      <c r="LOW71" s="44"/>
      <c r="LOX71" s="44"/>
      <c r="LOY71" s="44"/>
      <c r="LOZ71" s="44"/>
      <c r="LPA71" s="44"/>
      <c r="LPB71" s="44"/>
      <c r="LPC71" s="44"/>
      <c r="LPD71" s="44"/>
      <c r="LPE71" s="44"/>
      <c r="LPF71" s="44"/>
      <c r="LPG71" s="44"/>
      <c r="LPH71" s="44"/>
      <c r="LPI71" s="44"/>
      <c r="LPJ71" s="44"/>
      <c r="LPK71" s="44"/>
      <c r="LPL71" s="44"/>
      <c r="LPM71" s="44"/>
      <c r="LPN71" s="44"/>
      <c r="LPO71" s="44"/>
      <c r="LPP71" s="44"/>
      <c r="LPQ71" s="44"/>
      <c r="LPR71" s="44"/>
      <c r="LPS71" s="44"/>
      <c r="LPT71" s="44"/>
      <c r="LPU71" s="44"/>
      <c r="LPV71" s="44"/>
      <c r="LPW71" s="44"/>
      <c r="LPX71" s="44"/>
      <c r="LPY71" s="44"/>
      <c r="LPZ71" s="44"/>
      <c r="LQA71" s="44"/>
      <c r="LQB71" s="44"/>
      <c r="LQC71" s="44"/>
      <c r="LQD71" s="44"/>
      <c r="LQE71" s="44"/>
      <c r="LQF71" s="44"/>
      <c r="LQG71" s="44"/>
      <c r="LQH71" s="44"/>
      <c r="LQI71" s="44"/>
      <c r="LQJ71" s="44"/>
      <c r="LQK71" s="44"/>
      <c r="LQL71" s="44"/>
      <c r="LQM71" s="44"/>
      <c r="LQN71" s="44"/>
      <c r="LQO71" s="44"/>
      <c r="LQP71" s="44"/>
      <c r="LQQ71" s="44"/>
      <c r="LQR71" s="44"/>
      <c r="LQS71" s="44"/>
      <c r="LQT71" s="44"/>
      <c r="LQU71" s="44"/>
      <c r="LQV71" s="44"/>
      <c r="LQW71" s="44"/>
      <c r="LQX71" s="44"/>
      <c r="LQY71" s="44"/>
      <c r="LQZ71" s="44"/>
      <c r="LRA71" s="44"/>
      <c r="LRB71" s="44"/>
      <c r="LRC71" s="44"/>
      <c r="LRD71" s="44"/>
      <c r="LRE71" s="44"/>
      <c r="LRF71" s="44"/>
      <c r="LRG71" s="44"/>
      <c r="LRH71" s="44"/>
      <c r="LRI71" s="44"/>
      <c r="LRJ71" s="44"/>
      <c r="LRK71" s="44"/>
      <c r="LRL71" s="44"/>
      <c r="LRM71" s="44"/>
      <c r="LRN71" s="44"/>
      <c r="LRO71" s="44"/>
      <c r="LRP71" s="44"/>
      <c r="LRQ71" s="44"/>
      <c r="LRR71" s="44"/>
      <c r="LRS71" s="44"/>
      <c r="LRT71" s="44"/>
      <c r="LRU71" s="44"/>
      <c r="LRV71" s="44"/>
      <c r="LRW71" s="44"/>
      <c r="LRX71" s="44"/>
      <c r="LRY71" s="44"/>
      <c r="LRZ71" s="44"/>
      <c r="LSA71" s="44"/>
      <c r="LSB71" s="44"/>
      <c r="LSC71" s="44"/>
      <c r="LSD71" s="44"/>
      <c r="LSE71" s="44"/>
      <c r="LSF71" s="44"/>
      <c r="LSG71" s="44"/>
      <c r="LSH71" s="44"/>
      <c r="LSI71" s="44"/>
      <c r="LSJ71" s="44"/>
      <c r="LSK71" s="44"/>
      <c r="LSL71" s="44"/>
      <c r="LSM71" s="44"/>
      <c r="LSN71" s="44"/>
      <c r="LSO71" s="44"/>
      <c r="LSP71" s="44"/>
      <c r="LSQ71" s="44"/>
      <c r="LSR71" s="44"/>
      <c r="LSS71" s="44"/>
      <c r="LST71" s="44"/>
      <c r="LSU71" s="44"/>
      <c r="LSV71" s="44"/>
      <c r="LSW71" s="44"/>
      <c r="LSX71" s="44"/>
      <c r="LSY71" s="44"/>
      <c r="LSZ71" s="44"/>
      <c r="LTA71" s="44"/>
      <c r="LTB71" s="44"/>
      <c r="LTC71" s="44"/>
      <c r="LTD71" s="44"/>
      <c r="LTE71" s="44"/>
      <c r="LTF71" s="44"/>
      <c r="LTG71" s="44"/>
      <c r="LTH71" s="44"/>
      <c r="LTI71" s="44"/>
      <c r="LTJ71" s="44"/>
      <c r="LTK71" s="44"/>
      <c r="LTL71" s="44"/>
      <c r="LTM71" s="44"/>
      <c r="LTN71" s="44"/>
      <c r="LTO71" s="44"/>
      <c r="LTP71" s="44"/>
      <c r="LTQ71" s="44"/>
      <c r="LTR71" s="44"/>
      <c r="LTS71" s="44"/>
      <c r="LTT71" s="44"/>
      <c r="LTU71" s="44"/>
      <c r="LTV71" s="44"/>
      <c r="LTW71" s="44"/>
      <c r="LTX71" s="44"/>
      <c r="LTY71" s="44"/>
      <c r="LTZ71" s="44"/>
      <c r="LUA71" s="44"/>
      <c r="LUB71" s="44"/>
      <c r="LUC71" s="44"/>
      <c r="LUD71" s="44"/>
      <c r="LUE71" s="44"/>
      <c r="LUF71" s="44"/>
      <c r="LUG71" s="44"/>
      <c r="LUH71" s="44"/>
      <c r="LUI71" s="44"/>
      <c r="LUJ71" s="44"/>
      <c r="LUK71" s="44"/>
      <c r="LUL71" s="44"/>
      <c r="LUM71" s="44"/>
      <c r="LUN71" s="44"/>
      <c r="LUO71" s="44"/>
      <c r="LUP71" s="44"/>
      <c r="LUQ71" s="44"/>
      <c r="LUR71" s="44"/>
      <c r="LUS71" s="44"/>
      <c r="LUT71" s="44"/>
      <c r="LUU71" s="44"/>
      <c r="LUV71" s="44"/>
      <c r="LUW71" s="44"/>
      <c r="LUX71" s="44"/>
      <c r="LUY71" s="44"/>
      <c r="LUZ71" s="44"/>
      <c r="LVA71" s="44"/>
      <c r="LVB71" s="44"/>
      <c r="LVC71" s="44"/>
      <c r="LVD71" s="44"/>
      <c r="LVE71" s="44"/>
      <c r="LVF71" s="44"/>
      <c r="LVG71" s="44"/>
      <c r="LVH71" s="44"/>
      <c r="LVI71" s="44"/>
      <c r="LVJ71" s="44"/>
      <c r="LVK71" s="44"/>
      <c r="LVL71" s="44"/>
      <c r="LVM71" s="44"/>
      <c r="LVN71" s="44"/>
      <c r="LVO71" s="44"/>
      <c r="LVP71" s="44"/>
      <c r="LVQ71" s="44"/>
      <c r="LVR71" s="44"/>
      <c r="LVS71" s="44"/>
      <c r="LVT71" s="44"/>
      <c r="LVU71" s="44"/>
      <c r="LVV71" s="44"/>
      <c r="LVW71" s="44"/>
      <c r="LVX71" s="44"/>
      <c r="LVY71" s="44"/>
      <c r="LVZ71" s="44"/>
      <c r="LWA71" s="44"/>
      <c r="LWB71" s="44"/>
      <c r="LWC71" s="44"/>
      <c r="LWD71" s="44"/>
      <c r="LWE71" s="44"/>
      <c r="LWF71" s="44"/>
      <c r="LWG71" s="44"/>
      <c r="LWH71" s="44"/>
      <c r="LWI71" s="44"/>
      <c r="LWJ71" s="44"/>
      <c r="LWK71" s="44"/>
      <c r="LWL71" s="44"/>
      <c r="LWM71" s="44"/>
      <c r="LWN71" s="44"/>
      <c r="LWO71" s="44"/>
      <c r="LWP71" s="44"/>
      <c r="LWQ71" s="44"/>
      <c r="LWR71" s="44"/>
      <c r="LWS71" s="44"/>
      <c r="LWT71" s="44"/>
      <c r="LWU71" s="44"/>
      <c r="LWV71" s="44"/>
      <c r="LWW71" s="44"/>
      <c r="LWX71" s="44"/>
      <c r="LWY71" s="44"/>
      <c r="LWZ71" s="44"/>
      <c r="LXA71" s="44"/>
      <c r="LXB71" s="44"/>
      <c r="LXC71" s="44"/>
      <c r="LXD71" s="44"/>
      <c r="LXE71" s="44"/>
      <c r="LXF71" s="44"/>
      <c r="LXG71" s="44"/>
      <c r="LXH71" s="44"/>
      <c r="LXI71" s="44"/>
      <c r="LXJ71" s="44"/>
      <c r="LXK71" s="44"/>
      <c r="LXL71" s="44"/>
      <c r="LXM71" s="44"/>
      <c r="LXN71" s="44"/>
      <c r="LXO71" s="44"/>
      <c r="LXP71" s="44"/>
      <c r="LXQ71" s="44"/>
      <c r="LXR71" s="44"/>
      <c r="LXS71" s="44"/>
      <c r="LXT71" s="44"/>
      <c r="LXU71" s="44"/>
      <c r="LXV71" s="44"/>
      <c r="LXW71" s="44"/>
      <c r="LXX71" s="44"/>
      <c r="LXY71" s="44"/>
      <c r="LXZ71" s="44"/>
      <c r="LYA71" s="44"/>
      <c r="LYB71" s="44"/>
      <c r="LYC71" s="44"/>
      <c r="LYD71" s="44"/>
      <c r="LYE71" s="44"/>
      <c r="LYF71" s="44"/>
      <c r="LYG71" s="44"/>
      <c r="LYH71" s="44"/>
      <c r="LYI71" s="44"/>
      <c r="LYJ71" s="44"/>
      <c r="LYK71" s="44"/>
      <c r="LYL71" s="44"/>
      <c r="LYM71" s="44"/>
      <c r="LYN71" s="44"/>
      <c r="LYO71" s="44"/>
      <c r="LYP71" s="44"/>
      <c r="LYQ71" s="44"/>
      <c r="LYR71" s="44"/>
      <c r="LYS71" s="44"/>
      <c r="LYT71" s="44"/>
      <c r="LYU71" s="44"/>
      <c r="LYV71" s="44"/>
      <c r="LYW71" s="44"/>
      <c r="LYX71" s="44"/>
      <c r="LYY71" s="44"/>
      <c r="LYZ71" s="44"/>
      <c r="LZA71" s="44"/>
      <c r="LZB71" s="44"/>
      <c r="LZC71" s="44"/>
      <c r="LZD71" s="44"/>
      <c r="LZE71" s="44"/>
      <c r="LZF71" s="44"/>
      <c r="LZG71" s="44"/>
      <c r="LZH71" s="44"/>
      <c r="LZI71" s="44"/>
      <c r="LZJ71" s="44"/>
      <c r="LZK71" s="44"/>
      <c r="LZL71" s="44"/>
      <c r="LZM71" s="44"/>
      <c r="LZN71" s="44"/>
      <c r="LZO71" s="44"/>
      <c r="LZP71" s="44"/>
      <c r="LZQ71" s="44"/>
      <c r="LZR71" s="44"/>
      <c r="LZS71" s="44"/>
      <c r="LZT71" s="44"/>
      <c r="LZU71" s="44"/>
      <c r="LZV71" s="44"/>
      <c r="LZW71" s="44"/>
      <c r="LZX71" s="44"/>
      <c r="LZY71" s="44"/>
      <c r="LZZ71" s="44"/>
      <c r="MAA71" s="44"/>
      <c r="MAB71" s="44"/>
      <c r="MAC71" s="44"/>
      <c r="MAD71" s="44"/>
      <c r="MAE71" s="44"/>
      <c r="MAF71" s="44"/>
      <c r="MAG71" s="44"/>
      <c r="MAH71" s="44"/>
      <c r="MAI71" s="44"/>
      <c r="MAJ71" s="44"/>
      <c r="MAK71" s="44"/>
      <c r="MAL71" s="44"/>
      <c r="MAM71" s="44"/>
      <c r="MAN71" s="44"/>
      <c r="MAO71" s="44"/>
      <c r="MAP71" s="44"/>
      <c r="MAQ71" s="44"/>
      <c r="MAR71" s="44"/>
      <c r="MAS71" s="44"/>
      <c r="MAT71" s="44"/>
      <c r="MAU71" s="44"/>
      <c r="MAV71" s="44"/>
      <c r="MAW71" s="44"/>
      <c r="MAX71" s="44"/>
      <c r="MAY71" s="44"/>
      <c r="MAZ71" s="44"/>
      <c r="MBA71" s="44"/>
      <c r="MBB71" s="44"/>
      <c r="MBC71" s="44"/>
      <c r="MBD71" s="44"/>
      <c r="MBE71" s="44"/>
      <c r="MBF71" s="44"/>
      <c r="MBG71" s="44"/>
      <c r="MBH71" s="44"/>
      <c r="MBI71" s="44"/>
      <c r="MBJ71" s="44"/>
      <c r="MBK71" s="44"/>
      <c r="MBL71" s="44"/>
      <c r="MBM71" s="44"/>
      <c r="MBN71" s="44"/>
      <c r="MBO71" s="44"/>
      <c r="MBP71" s="44"/>
      <c r="MBQ71" s="44"/>
      <c r="MBR71" s="44"/>
      <c r="MBS71" s="44"/>
      <c r="MBT71" s="44"/>
      <c r="MBU71" s="44"/>
      <c r="MBV71" s="44"/>
      <c r="MBW71" s="44"/>
      <c r="MBX71" s="44"/>
      <c r="MBY71" s="44"/>
      <c r="MBZ71" s="44"/>
      <c r="MCA71" s="44"/>
      <c r="MCB71" s="44"/>
      <c r="MCC71" s="44"/>
      <c r="MCD71" s="44"/>
      <c r="MCE71" s="44"/>
      <c r="MCF71" s="44"/>
      <c r="MCG71" s="44"/>
      <c r="MCH71" s="44"/>
      <c r="MCI71" s="44"/>
      <c r="MCJ71" s="44"/>
      <c r="MCK71" s="44"/>
      <c r="MCL71" s="44"/>
      <c r="MCM71" s="44"/>
      <c r="MCN71" s="44"/>
      <c r="MCO71" s="44"/>
      <c r="MCP71" s="44"/>
      <c r="MCQ71" s="44"/>
      <c r="MCR71" s="44"/>
      <c r="MCS71" s="44"/>
      <c r="MCT71" s="44"/>
      <c r="MCU71" s="44"/>
      <c r="MCV71" s="44"/>
      <c r="MCW71" s="44"/>
      <c r="MCX71" s="44"/>
      <c r="MCY71" s="44"/>
      <c r="MCZ71" s="44"/>
      <c r="MDA71" s="44"/>
      <c r="MDB71" s="44"/>
      <c r="MDC71" s="44"/>
      <c r="MDD71" s="44"/>
      <c r="MDE71" s="44"/>
      <c r="MDF71" s="44"/>
      <c r="MDG71" s="44"/>
      <c r="MDH71" s="44"/>
      <c r="MDI71" s="44"/>
      <c r="MDJ71" s="44"/>
      <c r="MDK71" s="44"/>
      <c r="MDL71" s="44"/>
      <c r="MDM71" s="44"/>
      <c r="MDN71" s="44"/>
      <c r="MDO71" s="44"/>
      <c r="MDP71" s="44"/>
      <c r="MDQ71" s="44"/>
      <c r="MDR71" s="44"/>
      <c r="MDS71" s="44"/>
      <c r="MDT71" s="44"/>
      <c r="MDU71" s="44"/>
      <c r="MDV71" s="44"/>
      <c r="MDW71" s="44"/>
      <c r="MDX71" s="44"/>
      <c r="MDY71" s="44"/>
      <c r="MDZ71" s="44"/>
      <c r="MEA71" s="44"/>
      <c r="MEB71" s="44"/>
      <c r="MEC71" s="44"/>
      <c r="MED71" s="44"/>
      <c r="MEE71" s="44"/>
      <c r="MEF71" s="44"/>
      <c r="MEG71" s="44"/>
      <c r="MEH71" s="44"/>
      <c r="MEI71" s="44"/>
      <c r="MEJ71" s="44"/>
      <c r="MEK71" s="44"/>
      <c r="MEL71" s="44"/>
      <c r="MEM71" s="44"/>
      <c r="MEN71" s="44"/>
      <c r="MEO71" s="44"/>
      <c r="MEP71" s="44"/>
      <c r="MEQ71" s="44"/>
      <c r="MER71" s="44"/>
      <c r="MES71" s="44"/>
      <c r="MET71" s="44"/>
      <c r="MEU71" s="44"/>
      <c r="MEV71" s="44"/>
      <c r="MEW71" s="44"/>
      <c r="MEX71" s="44"/>
      <c r="MEY71" s="44"/>
      <c r="MEZ71" s="44"/>
      <c r="MFA71" s="44"/>
      <c r="MFB71" s="44"/>
      <c r="MFC71" s="44"/>
      <c r="MFD71" s="44"/>
      <c r="MFE71" s="44"/>
      <c r="MFF71" s="44"/>
      <c r="MFG71" s="44"/>
      <c r="MFH71" s="44"/>
      <c r="MFI71" s="44"/>
      <c r="MFJ71" s="44"/>
      <c r="MFK71" s="44"/>
      <c r="MFL71" s="44"/>
      <c r="MFM71" s="44"/>
      <c r="MFN71" s="44"/>
      <c r="MFO71" s="44"/>
      <c r="MFP71" s="44"/>
      <c r="MFQ71" s="44"/>
      <c r="MFR71" s="44"/>
      <c r="MFS71" s="44"/>
      <c r="MFT71" s="44"/>
      <c r="MFU71" s="44"/>
      <c r="MFV71" s="44"/>
      <c r="MFW71" s="44"/>
      <c r="MFX71" s="44"/>
      <c r="MFY71" s="44"/>
      <c r="MFZ71" s="44"/>
      <c r="MGA71" s="44"/>
      <c r="MGB71" s="44"/>
      <c r="MGC71" s="44"/>
      <c r="MGD71" s="44"/>
      <c r="MGE71" s="44"/>
      <c r="MGF71" s="44"/>
      <c r="MGG71" s="44"/>
      <c r="MGH71" s="44"/>
      <c r="MGI71" s="44"/>
      <c r="MGJ71" s="44"/>
      <c r="MGK71" s="44"/>
      <c r="MGL71" s="44"/>
      <c r="MGM71" s="44"/>
      <c r="MGN71" s="44"/>
      <c r="MGO71" s="44"/>
      <c r="MGP71" s="44"/>
      <c r="MGQ71" s="44"/>
      <c r="MGR71" s="44"/>
      <c r="MGS71" s="44"/>
      <c r="MGT71" s="44"/>
      <c r="MGU71" s="44"/>
      <c r="MGV71" s="44"/>
      <c r="MGW71" s="44"/>
      <c r="MGX71" s="44"/>
      <c r="MGY71" s="44"/>
      <c r="MGZ71" s="44"/>
      <c r="MHA71" s="44"/>
      <c r="MHB71" s="44"/>
      <c r="MHC71" s="44"/>
      <c r="MHD71" s="44"/>
      <c r="MHE71" s="44"/>
      <c r="MHF71" s="44"/>
      <c r="MHG71" s="44"/>
      <c r="MHH71" s="44"/>
      <c r="MHI71" s="44"/>
      <c r="MHJ71" s="44"/>
      <c r="MHK71" s="44"/>
      <c r="MHL71" s="44"/>
      <c r="MHM71" s="44"/>
      <c r="MHN71" s="44"/>
      <c r="MHO71" s="44"/>
      <c r="MHP71" s="44"/>
      <c r="MHQ71" s="44"/>
      <c r="MHR71" s="44"/>
      <c r="MHS71" s="44"/>
      <c r="MHT71" s="44"/>
      <c r="MHU71" s="44"/>
      <c r="MHV71" s="44"/>
      <c r="MHW71" s="44"/>
      <c r="MHX71" s="44"/>
      <c r="MHY71" s="44"/>
      <c r="MHZ71" s="44"/>
      <c r="MIA71" s="44"/>
      <c r="MIB71" s="44"/>
      <c r="MIC71" s="44"/>
      <c r="MID71" s="44"/>
      <c r="MIE71" s="44"/>
      <c r="MIF71" s="44"/>
      <c r="MIG71" s="44"/>
      <c r="MIH71" s="44"/>
      <c r="MII71" s="44"/>
      <c r="MIJ71" s="44"/>
      <c r="MIK71" s="44"/>
      <c r="MIL71" s="44"/>
      <c r="MIM71" s="44"/>
      <c r="MIN71" s="44"/>
      <c r="MIO71" s="44"/>
      <c r="MIP71" s="44"/>
      <c r="MIQ71" s="44"/>
      <c r="MIR71" s="44"/>
      <c r="MIS71" s="44"/>
      <c r="MIT71" s="44"/>
      <c r="MIU71" s="44"/>
      <c r="MIV71" s="44"/>
      <c r="MIW71" s="44"/>
      <c r="MIX71" s="44"/>
      <c r="MIY71" s="44"/>
      <c r="MIZ71" s="44"/>
      <c r="MJA71" s="44"/>
      <c r="MJB71" s="44"/>
      <c r="MJC71" s="44"/>
      <c r="MJD71" s="44"/>
      <c r="MJE71" s="44"/>
      <c r="MJF71" s="44"/>
      <c r="MJG71" s="44"/>
      <c r="MJH71" s="44"/>
      <c r="MJI71" s="44"/>
      <c r="MJJ71" s="44"/>
      <c r="MJK71" s="44"/>
      <c r="MJL71" s="44"/>
      <c r="MJM71" s="44"/>
      <c r="MJN71" s="44"/>
      <c r="MJO71" s="44"/>
      <c r="MJP71" s="44"/>
      <c r="MJQ71" s="44"/>
      <c r="MJR71" s="44"/>
      <c r="MJS71" s="44"/>
      <c r="MJT71" s="44"/>
      <c r="MJU71" s="44"/>
      <c r="MJV71" s="44"/>
      <c r="MJW71" s="44"/>
      <c r="MJX71" s="44"/>
      <c r="MJY71" s="44"/>
      <c r="MJZ71" s="44"/>
      <c r="MKA71" s="44"/>
      <c r="MKB71" s="44"/>
      <c r="MKC71" s="44"/>
      <c r="MKD71" s="44"/>
      <c r="MKE71" s="44"/>
      <c r="MKF71" s="44"/>
      <c r="MKG71" s="44"/>
      <c r="MKH71" s="44"/>
      <c r="MKI71" s="44"/>
      <c r="MKJ71" s="44"/>
      <c r="MKK71" s="44"/>
      <c r="MKL71" s="44"/>
      <c r="MKM71" s="44"/>
      <c r="MKN71" s="44"/>
      <c r="MKO71" s="44"/>
      <c r="MKP71" s="44"/>
      <c r="MKQ71" s="44"/>
      <c r="MKR71" s="44"/>
      <c r="MKS71" s="44"/>
      <c r="MKT71" s="44"/>
      <c r="MKU71" s="44"/>
      <c r="MKV71" s="44"/>
      <c r="MKW71" s="44"/>
      <c r="MKX71" s="44"/>
      <c r="MKY71" s="44"/>
      <c r="MKZ71" s="44"/>
      <c r="MLA71" s="44"/>
      <c r="MLB71" s="44"/>
      <c r="MLC71" s="44"/>
      <c r="MLD71" s="44"/>
      <c r="MLE71" s="44"/>
      <c r="MLF71" s="44"/>
      <c r="MLG71" s="44"/>
      <c r="MLH71" s="44"/>
      <c r="MLI71" s="44"/>
      <c r="MLJ71" s="44"/>
      <c r="MLK71" s="44"/>
      <c r="MLL71" s="44"/>
      <c r="MLM71" s="44"/>
      <c r="MLN71" s="44"/>
      <c r="MLO71" s="44"/>
      <c r="MLP71" s="44"/>
      <c r="MLQ71" s="44"/>
      <c r="MLR71" s="44"/>
      <c r="MLS71" s="44"/>
      <c r="MLT71" s="44"/>
      <c r="MLU71" s="44"/>
      <c r="MLV71" s="44"/>
      <c r="MLW71" s="44"/>
      <c r="MLX71" s="44"/>
      <c r="MLY71" s="44"/>
      <c r="MLZ71" s="44"/>
      <c r="MMA71" s="44"/>
      <c r="MMB71" s="44"/>
      <c r="MMC71" s="44"/>
      <c r="MMD71" s="44"/>
      <c r="MME71" s="44"/>
      <c r="MMF71" s="44"/>
      <c r="MMG71" s="44"/>
      <c r="MMH71" s="44"/>
      <c r="MMI71" s="44"/>
      <c r="MMJ71" s="44"/>
      <c r="MMK71" s="44"/>
      <c r="MML71" s="44"/>
      <c r="MMM71" s="44"/>
      <c r="MMN71" s="44"/>
      <c r="MMO71" s="44"/>
      <c r="MMP71" s="44"/>
      <c r="MMQ71" s="44"/>
      <c r="MMR71" s="44"/>
      <c r="MMS71" s="44"/>
      <c r="MMT71" s="44"/>
      <c r="MMU71" s="44"/>
      <c r="MMV71" s="44"/>
      <c r="MMW71" s="44"/>
      <c r="MMX71" s="44"/>
      <c r="MMY71" s="44"/>
      <c r="MMZ71" s="44"/>
      <c r="MNA71" s="44"/>
      <c r="MNB71" s="44"/>
      <c r="MNC71" s="44"/>
      <c r="MND71" s="44"/>
      <c r="MNE71" s="44"/>
      <c r="MNF71" s="44"/>
      <c r="MNG71" s="44"/>
      <c r="MNH71" s="44"/>
      <c r="MNI71" s="44"/>
      <c r="MNJ71" s="44"/>
      <c r="MNK71" s="44"/>
      <c r="MNL71" s="44"/>
      <c r="MNM71" s="44"/>
      <c r="MNN71" s="44"/>
      <c r="MNO71" s="44"/>
      <c r="MNP71" s="44"/>
      <c r="MNQ71" s="44"/>
      <c r="MNR71" s="44"/>
      <c r="MNS71" s="44"/>
      <c r="MNT71" s="44"/>
      <c r="MNU71" s="44"/>
      <c r="MNV71" s="44"/>
      <c r="MNW71" s="44"/>
      <c r="MNX71" s="44"/>
      <c r="MNY71" s="44"/>
      <c r="MNZ71" s="44"/>
      <c r="MOA71" s="44"/>
      <c r="MOB71" s="44"/>
      <c r="MOC71" s="44"/>
      <c r="MOD71" s="44"/>
      <c r="MOE71" s="44"/>
      <c r="MOF71" s="44"/>
      <c r="MOG71" s="44"/>
      <c r="MOH71" s="44"/>
      <c r="MOI71" s="44"/>
      <c r="MOJ71" s="44"/>
      <c r="MOK71" s="44"/>
      <c r="MOL71" s="44"/>
      <c r="MOM71" s="44"/>
      <c r="MON71" s="44"/>
      <c r="MOO71" s="44"/>
      <c r="MOP71" s="44"/>
      <c r="MOQ71" s="44"/>
      <c r="MOR71" s="44"/>
      <c r="MOS71" s="44"/>
      <c r="MOT71" s="44"/>
      <c r="MOU71" s="44"/>
      <c r="MOV71" s="44"/>
      <c r="MOW71" s="44"/>
      <c r="MOX71" s="44"/>
      <c r="MOY71" s="44"/>
      <c r="MOZ71" s="44"/>
      <c r="MPA71" s="44"/>
      <c r="MPB71" s="44"/>
      <c r="MPC71" s="44"/>
      <c r="MPD71" s="44"/>
      <c r="MPE71" s="44"/>
      <c r="MPF71" s="44"/>
      <c r="MPG71" s="44"/>
      <c r="MPH71" s="44"/>
      <c r="MPI71" s="44"/>
      <c r="MPJ71" s="44"/>
      <c r="MPK71" s="44"/>
      <c r="MPL71" s="44"/>
      <c r="MPM71" s="44"/>
      <c r="MPN71" s="44"/>
      <c r="MPO71" s="44"/>
      <c r="MPP71" s="44"/>
      <c r="MPQ71" s="44"/>
      <c r="MPR71" s="44"/>
      <c r="MPS71" s="44"/>
      <c r="MPT71" s="44"/>
      <c r="MPU71" s="44"/>
      <c r="MPV71" s="44"/>
      <c r="MPW71" s="44"/>
      <c r="MPX71" s="44"/>
      <c r="MPY71" s="44"/>
      <c r="MPZ71" s="44"/>
      <c r="MQA71" s="44"/>
      <c r="MQB71" s="44"/>
      <c r="MQC71" s="44"/>
      <c r="MQD71" s="44"/>
      <c r="MQE71" s="44"/>
      <c r="MQF71" s="44"/>
      <c r="MQG71" s="44"/>
      <c r="MQH71" s="44"/>
      <c r="MQI71" s="44"/>
      <c r="MQJ71" s="44"/>
      <c r="MQK71" s="44"/>
      <c r="MQL71" s="44"/>
      <c r="MQM71" s="44"/>
      <c r="MQN71" s="44"/>
      <c r="MQO71" s="44"/>
      <c r="MQP71" s="44"/>
      <c r="MQQ71" s="44"/>
      <c r="MQR71" s="44"/>
      <c r="MQS71" s="44"/>
      <c r="MQT71" s="44"/>
      <c r="MQU71" s="44"/>
      <c r="MQV71" s="44"/>
      <c r="MQW71" s="44"/>
      <c r="MQX71" s="44"/>
      <c r="MQY71" s="44"/>
      <c r="MQZ71" s="44"/>
      <c r="MRA71" s="44"/>
      <c r="MRB71" s="44"/>
      <c r="MRC71" s="44"/>
      <c r="MRD71" s="44"/>
      <c r="MRE71" s="44"/>
      <c r="MRF71" s="44"/>
      <c r="MRG71" s="44"/>
      <c r="MRH71" s="44"/>
      <c r="MRI71" s="44"/>
      <c r="MRJ71" s="44"/>
      <c r="MRK71" s="44"/>
      <c r="MRL71" s="44"/>
      <c r="MRM71" s="44"/>
      <c r="MRN71" s="44"/>
      <c r="MRO71" s="44"/>
      <c r="MRP71" s="44"/>
      <c r="MRQ71" s="44"/>
      <c r="MRR71" s="44"/>
      <c r="MRS71" s="44"/>
      <c r="MRT71" s="44"/>
      <c r="MRU71" s="44"/>
      <c r="MRV71" s="44"/>
      <c r="MRW71" s="44"/>
      <c r="MRX71" s="44"/>
      <c r="MRY71" s="44"/>
      <c r="MRZ71" s="44"/>
      <c r="MSA71" s="44"/>
      <c r="MSB71" s="44"/>
      <c r="MSC71" s="44"/>
      <c r="MSD71" s="44"/>
      <c r="MSE71" s="44"/>
      <c r="MSF71" s="44"/>
      <c r="MSG71" s="44"/>
      <c r="MSH71" s="44"/>
      <c r="MSI71" s="44"/>
      <c r="MSJ71" s="44"/>
      <c r="MSK71" s="44"/>
      <c r="MSL71" s="44"/>
      <c r="MSM71" s="44"/>
      <c r="MSN71" s="44"/>
      <c r="MSO71" s="44"/>
      <c r="MSP71" s="44"/>
      <c r="MSQ71" s="44"/>
      <c r="MSR71" s="44"/>
      <c r="MSS71" s="44"/>
      <c r="MST71" s="44"/>
      <c r="MSU71" s="44"/>
      <c r="MSV71" s="44"/>
      <c r="MSW71" s="44"/>
      <c r="MSX71" s="44"/>
      <c r="MSY71" s="44"/>
      <c r="MSZ71" s="44"/>
      <c r="MTA71" s="44"/>
      <c r="MTB71" s="44"/>
      <c r="MTC71" s="44"/>
      <c r="MTD71" s="44"/>
      <c r="MTE71" s="44"/>
      <c r="MTF71" s="44"/>
      <c r="MTG71" s="44"/>
      <c r="MTH71" s="44"/>
      <c r="MTI71" s="44"/>
      <c r="MTJ71" s="44"/>
      <c r="MTK71" s="44"/>
      <c r="MTL71" s="44"/>
      <c r="MTM71" s="44"/>
      <c r="MTN71" s="44"/>
      <c r="MTO71" s="44"/>
      <c r="MTP71" s="44"/>
      <c r="MTQ71" s="44"/>
      <c r="MTR71" s="44"/>
      <c r="MTS71" s="44"/>
      <c r="MTT71" s="44"/>
      <c r="MTU71" s="44"/>
      <c r="MTV71" s="44"/>
      <c r="MTW71" s="44"/>
      <c r="MTX71" s="44"/>
      <c r="MTY71" s="44"/>
      <c r="MTZ71" s="44"/>
      <c r="MUA71" s="44"/>
      <c r="MUB71" s="44"/>
      <c r="MUC71" s="44"/>
      <c r="MUD71" s="44"/>
      <c r="MUE71" s="44"/>
      <c r="MUF71" s="44"/>
      <c r="MUG71" s="44"/>
      <c r="MUH71" s="44"/>
      <c r="MUI71" s="44"/>
      <c r="MUJ71" s="44"/>
      <c r="MUK71" s="44"/>
      <c r="MUL71" s="44"/>
      <c r="MUM71" s="44"/>
      <c r="MUN71" s="44"/>
      <c r="MUO71" s="44"/>
      <c r="MUP71" s="44"/>
      <c r="MUQ71" s="44"/>
      <c r="MUR71" s="44"/>
      <c r="MUS71" s="44"/>
      <c r="MUT71" s="44"/>
      <c r="MUU71" s="44"/>
      <c r="MUV71" s="44"/>
      <c r="MUW71" s="44"/>
      <c r="MUX71" s="44"/>
      <c r="MUY71" s="44"/>
      <c r="MUZ71" s="44"/>
      <c r="MVA71" s="44"/>
      <c r="MVB71" s="44"/>
      <c r="MVC71" s="44"/>
      <c r="MVD71" s="44"/>
      <c r="MVE71" s="44"/>
      <c r="MVF71" s="44"/>
      <c r="MVG71" s="44"/>
      <c r="MVH71" s="44"/>
      <c r="MVI71" s="44"/>
      <c r="MVJ71" s="44"/>
      <c r="MVK71" s="44"/>
      <c r="MVL71" s="44"/>
      <c r="MVM71" s="44"/>
      <c r="MVN71" s="44"/>
      <c r="MVO71" s="44"/>
      <c r="MVP71" s="44"/>
      <c r="MVQ71" s="44"/>
      <c r="MVR71" s="44"/>
      <c r="MVS71" s="44"/>
      <c r="MVT71" s="44"/>
      <c r="MVU71" s="44"/>
      <c r="MVV71" s="44"/>
      <c r="MVW71" s="44"/>
      <c r="MVX71" s="44"/>
      <c r="MVY71" s="44"/>
      <c r="MVZ71" s="44"/>
      <c r="MWA71" s="44"/>
      <c r="MWB71" s="44"/>
      <c r="MWC71" s="44"/>
      <c r="MWD71" s="44"/>
      <c r="MWE71" s="44"/>
      <c r="MWF71" s="44"/>
      <c r="MWG71" s="44"/>
      <c r="MWH71" s="44"/>
      <c r="MWI71" s="44"/>
      <c r="MWJ71" s="44"/>
      <c r="MWK71" s="44"/>
      <c r="MWL71" s="44"/>
      <c r="MWM71" s="44"/>
      <c r="MWN71" s="44"/>
      <c r="MWO71" s="44"/>
      <c r="MWP71" s="44"/>
      <c r="MWQ71" s="44"/>
      <c r="MWR71" s="44"/>
      <c r="MWS71" s="44"/>
      <c r="MWT71" s="44"/>
      <c r="MWU71" s="44"/>
      <c r="MWV71" s="44"/>
      <c r="MWW71" s="44"/>
      <c r="MWX71" s="44"/>
      <c r="MWY71" s="44"/>
      <c r="MWZ71" s="44"/>
      <c r="MXA71" s="44"/>
      <c r="MXB71" s="44"/>
      <c r="MXC71" s="44"/>
      <c r="MXD71" s="44"/>
      <c r="MXE71" s="44"/>
      <c r="MXF71" s="44"/>
      <c r="MXG71" s="44"/>
      <c r="MXH71" s="44"/>
      <c r="MXI71" s="44"/>
      <c r="MXJ71" s="44"/>
      <c r="MXK71" s="44"/>
      <c r="MXL71" s="44"/>
      <c r="MXM71" s="44"/>
      <c r="MXN71" s="44"/>
      <c r="MXO71" s="44"/>
      <c r="MXP71" s="44"/>
      <c r="MXQ71" s="44"/>
      <c r="MXR71" s="44"/>
      <c r="MXS71" s="44"/>
      <c r="MXT71" s="44"/>
      <c r="MXU71" s="44"/>
      <c r="MXV71" s="44"/>
      <c r="MXW71" s="44"/>
      <c r="MXX71" s="44"/>
      <c r="MXY71" s="44"/>
      <c r="MXZ71" s="44"/>
      <c r="MYA71" s="44"/>
      <c r="MYB71" s="44"/>
      <c r="MYC71" s="44"/>
      <c r="MYD71" s="44"/>
      <c r="MYE71" s="44"/>
      <c r="MYF71" s="44"/>
      <c r="MYG71" s="44"/>
      <c r="MYH71" s="44"/>
      <c r="MYI71" s="44"/>
      <c r="MYJ71" s="44"/>
      <c r="MYK71" s="44"/>
      <c r="MYL71" s="44"/>
      <c r="MYM71" s="44"/>
      <c r="MYN71" s="44"/>
      <c r="MYO71" s="44"/>
      <c r="MYP71" s="44"/>
      <c r="MYQ71" s="44"/>
      <c r="MYR71" s="44"/>
      <c r="MYS71" s="44"/>
      <c r="MYT71" s="44"/>
      <c r="MYU71" s="44"/>
      <c r="MYV71" s="44"/>
      <c r="MYW71" s="44"/>
      <c r="MYX71" s="44"/>
      <c r="MYY71" s="44"/>
      <c r="MYZ71" s="44"/>
      <c r="MZA71" s="44"/>
      <c r="MZB71" s="44"/>
      <c r="MZC71" s="44"/>
      <c r="MZD71" s="44"/>
      <c r="MZE71" s="44"/>
      <c r="MZF71" s="44"/>
      <c r="MZG71" s="44"/>
      <c r="MZH71" s="44"/>
      <c r="MZI71" s="44"/>
      <c r="MZJ71" s="44"/>
      <c r="MZK71" s="44"/>
      <c r="MZL71" s="44"/>
      <c r="MZM71" s="44"/>
      <c r="MZN71" s="44"/>
      <c r="MZO71" s="44"/>
      <c r="MZP71" s="44"/>
      <c r="MZQ71" s="44"/>
      <c r="MZR71" s="44"/>
      <c r="MZS71" s="44"/>
      <c r="MZT71" s="44"/>
      <c r="MZU71" s="44"/>
      <c r="MZV71" s="44"/>
      <c r="MZW71" s="44"/>
      <c r="MZX71" s="44"/>
      <c r="MZY71" s="44"/>
      <c r="MZZ71" s="44"/>
      <c r="NAA71" s="44"/>
      <c r="NAB71" s="44"/>
      <c r="NAC71" s="44"/>
      <c r="NAD71" s="44"/>
      <c r="NAE71" s="44"/>
      <c r="NAF71" s="44"/>
      <c r="NAG71" s="44"/>
      <c r="NAH71" s="44"/>
      <c r="NAI71" s="44"/>
      <c r="NAJ71" s="44"/>
      <c r="NAK71" s="44"/>
      <c r="NAL71" s="44"/>
      <c r="NAM71" s="44"/>
      <c r="NAN71" s="44"/>
      <c r="NAO71" s="44"/>
      <c r="NAP71" s="44"/>
      <c r="NAQ71" s="44"/>
      <c r="NAR71" s="44"/>
      <c r="NAS71" s="44"/>
      <c r="NAT71" s="44"/>
      <c r="NAU71" s="44"/>
      <c r="NAV71" s="44"/>
      <c r="NAW71" s="44"/>
      <c r="NAX71" s="44"/>
      <c r="NAY71" s="44"/>
      <c r="NAZ71" s="44"/>
      <c r="NBA71" s="44"/>
      <c r="NBB71" s="44"/>
      <c r="NBC71" s="44"/>
      <c r="NBD71" s="44"/>
      <c r="NBE71" s="44"/>
      <c r="NBF71" s="44"/>
      <c r="NBG71" s="44"/>
      <c r="NBH71" s="44"/>
      <c r="NBI71" s="44"/>
      <c r="NBJ71" s="44"/>
      <c r="NBK71" s="44"/>
      <c r="NBL71" s="44"/>
      <c r="NBM71" s="44"/>
      <c r="NBN71" s="44"/>
      <c r="NBO71" s="44"/>
      <c r="NBP71" s="44"/>
      <c r="NBQ71" s="44"/>
      <c r="NBR71" s="44"/>
      <c r="NBS71" s="44"/>
      <c r="NBT71" s="44"/>
      <c r="NBU71" s="44"/>
      <c r="NBV71" s="44"/>
      <c r="NBW71" s="44"/>
      <c r="NBX71" s="44"/>
      <c r="NBY71" s="44"/>
      <c r="NBZ71" s="44"/>
      <c r="NCA71" s="44"/>
      <c r="NCB71" s="44"/>
      <c r="NCC71" s="44"/>
      <c r="NCD71" s="44"/>
      <c r="NCE71" s="44"/>
      <c r="NCF71" s="44"/>
      <c r="NCG71" s="44"/>
      <c r="NCH71" s="44"/>
      <c r="NCI71" s="44"/>
      <c r="NCJ71" s="44"/>
      <c r="NCK71" s="44"/>
      <c r="NCL71" s="44"/>
      <c r="NCM71" s="44"/>
      <c r="NCN71" s="44"/>
      <c r="NCO71" s="44"/>
      <c r="NCP71" s="44"/>
      <c r="NCQ71" s="44"/>
      <c r="NCR71" s="44"/>
      <c r="NCS71" s="44"/>
      <c r="NCT71" s="44"/>
      <c r="NCU71" s="44"/>
      <c r="NCV71" s="44"/>
      <c r="NCW71" s="44"/>
      <c r="NCX71" s="44"/>
      <c r="NCY71" s="44"/>
      <c r="NCZ71" s="44"/>
      <c r="NDA71" s="44"/>
      <c r="NDB71" s="44"/>
      <c r="NDC71" s="44"/>
      <c r="NDD71" s="44"/>
      <c r="NDE71" s="44"/>
      <c r="NDF71" s="44"/>
      <c r="NDG71" s="44"/>
      <c r="NDH71" s="44"/>
      <c r="NDI71" s="44"/>
      <c r="NDJ71" s="44"/>
      <c r="NDK71" s="44"/>
      <c r="NDL71" s="44"/>
      <c r="NDM71" s="44"/>
      <c r="NDN71" s="44"/>
      <c r="NDO71" s="44"/>
      <c r="NDP71" s="44"/>
      <c r="NDQ71" s="44"/>
      <c r="NDR71" s="44"/>
      <c r="NDS71" s="44"/>
      <c r="NDT71" s="44"/>
      <c r="NDU71" s="44"/>
      <c r="NDV71" s="44"/>
      <c r="NDW71" s="44"/>
      <c r="NDX71" s="44"/>
      <c r="NDY71" s="44"/>
      <c r="NDZ71" s="44"/>
      <c r="NEA71" s="44"/>
      <c r="NEB71" s="44"/>
      <c r="NEC71" s="44"/>
      <c r="NED71" s="44"/>
      <c r="NEE71" s="44"/>
      <c r="NEF71" s="44"/>
      <c r="NEG71" s="44"/>
      <c r="NEH71" s="44"/>
      <c r="NEI71" s="44"/>
      <c r="NEJ71" s="44"/>
      <c r="NEK71" s="44"/>
      <c r="NEL71" s="44"/>
      <c r="NEM71" s="44"/>
      <c r="NEN71" s="44"/>
      <c r="NEO71" s="44"/>
      <c r="NEP71" s="44"/>
      <c r="NEQ71" s="44"/>
      <c r="NER71" s="44"/>
      <c r="NES71" s="44"/>
      <c r="NET71" s="44"/>
      <c r="NEU71" s="44"/>
      <c r="NEV71" s="44"/>
      <c r="NEW71" s="44"/>
      <c r="NEX71" s="44"/>
      <c r="NEY71" s="44"/>
      <c r="NEZ71" s="44"/>
      <c r="NFA71" s="44"/>
      <c r="NFB71" s="44"/>
      <c r="NFC71" s="44"/>
      <c r="NFD71" s="44"/>
      <c r="NFE71" s="44"/>
      <c r="NFF71" s="44"/>
      <c r="NFG71" s="44"/>
      <c r="NFH71" s="44"/>
      <c r="NFI71" s="44"/>
      <c r="NFJ71" s="44"/>
      <c r="NFK71" s="44"/>
      <c r="NFL71" s="44"/>
      <c r="NFM71" s="44"/>
      <c r="NFN71" s="44"/>
      <c r="NFO71" s="44"/>
      <c r="NFP71" s="44"/>
      <c r="NFQ71" s="44"/>
      <c r="NFR71" s="44"/>
      <c r="NFS71" s="44"/>
      <c r="NFT71" s="44"/>
      <c r="NFU71" s="44"/>
      <c r="NFV71" s="44"/>
      <c r="NFW71" s="44"/>
      <c r="NFX71" s="44"/>
      <c r="NFY71" s="44"/>
      <c r="NFZ71" s="44"/>
      <c r="NGA71" s="44"/>
      <c r="NGB71" s="44"/>
      <c r="NGC71" s="44"/>
      <c r="NGD71" s="44"/>
      <c r="NGE71" s="44"/>
      <c r="NGF71" s="44"/>
      <c r="NGG71" s="44"/>
      <c r="NGH71" s="44"/>
      <c r="NGI71" s="44"/>
      <c r="NGJ71" s="44"/>
      <c r="NGK71" s="44"/>
      <c r="NGL71" s="44"/>
      <c r="NGM71" s="44"/>
      <c r="NGN71" s="44"/>
      <c r="NGO71" s="44"/>
      <c r="NGP71" s="44"/>
      <c r="NGQ71" s="44"/>
      <c r="NGR71" s="44"/>
      <c r="NGS71" s="44"/>
      <c r="NGT71" s="44"/>
      <c r="NGU71" s="44"/>
      <c r="NGV71" s="44"/>
      <c r="NGW71" s="44"/>
      <c r="NGX71" s="44"/>
      <c r="NGY71" s="44"/>
      <c r="NGZ71" s="44"/>
      <c r="NHA71" s="44"/>
      <c r="NHB71" s="44"/>
      <c r="NHC71" s="44"/>
      <c r="NHD71" s="44"/>
      <c r="NHE71" s="44"/>
      <c r="NHF71" s="44"/>
      <c r="NHG71" s="44"/>
      <c r="NHH71" s="44"/>
      <c r="NHI71" s="44"/>
      <c r="NHJ71" s="44"/>
      <c r="NHK71" s="44"/>
      <c r="NHL71" s="44"/>
      <c r="NHM71" s="44"/>
      <c r="NHN71" s="44"/>
      <c r="NHO71" s="44"/>
      <c r="NHP71" s="44"/>
      <c r="NHQ71" s="44"/>
      <c r="NHR71" s="44"/>
      <c r="NHS71" s="44"/>
      <c r="NHT71" s="44"/>
      <c r="NHU71" s="44"/>
      <c r="NHV71" s="44"/>
      <c r="NHW71" s="44"/>
      <c r="NHX71" s="44"/>
      <c r="NHY71" s="44"/>
      <c r="NHZ71" s="44"/>
      <c r="NIA71" s="44"/>
      <c r="NIB71" s="44"/>
      <c r="NIC71" s="44"/>
      <c r="NID71" s="44"/>
      <c r="NIE71" s="44"/>
      <c r="NIF71" s="44"/>
      <c r="NIG71" s="44"/>
      <c r="NIH71" s="44"/>
      <c r="NII71" s="44"/>
      <c r="NIJ71" s="44"/>
      <c r="NIK71" s="44"/>
      <c r="NIL71" s="44"/>
      <c r="NIM71" s="44"/>
      <c r="NIN71" s="44"/>
      <c r="NIO71" s="44"/>
      <c r="NIP71" s="44"/>
      <c r="NIQ71" s="44"/>
      <c r="NIR71" s="44"/>
      <c r="NIS71" s="44"/>
      <c r="NIT71" s="44"/>
      <c r="NIU71" s="44"/>
      <c r="NIV71" s="44"/>
      <c r="NIW71" s="44"/>
      <c r="NIX71" s="44"/>
      <c r="NIY71" s="44"/>
      <c r="NIZ71" s="44"/>
      <c r="NJA71" s="44"/>
      <c r="NJB71" s="44"/>
      <c r="NJC71" s="44"/>
      <c r="NJD71" s="44"/>
      <c r="NJE71" s="44"/>
      <c r="NJF71" s="44"/>
      <c r="NJG71" s="44"/>
      <c r="NJH71" s="44"/>
      <c r="NJI71" s="44"/>
      <c r="NJJ71" s="44"/>
      <c r="NJK71" s="44"/>
      <c r="NJL71" s="44"/>
      <c r="NJM71" s="44"/>
      <c r="NJN71" s="44"/>
      <c r="NJO71" s="44"/>
      <c r="NJP71" s="44"/>
      <c r="NJQ71" s="44"/>
      <c r="NJR71" s="44"/>
      <c r="NJS71" s="44"/>
      <c r="NJT71" s="44"/>
      <c r="NJU71" s="44"/>
      <c r="NJV71" s="44"/>
      <c r="NJW71" s="44"/>
      <c r="NJX71" s="44"/>
      <c r="NJY71" s="44"/>
      <c r="NJZ71" s="44"/>
      <c r="NKA71" s="44"/>
      <c r="NKB71" s="44"/>
      <c r="NKC71" s="44"/>
      <c r="NKD71" s="44"/>
      <c r="NKE71" s="44"/>
      <c r="NKF71" s="44"/>
      <c r="NKG71" s="44"/>
      <c r="NKH71" s="44"/>
      <c r="NKI71" s="44"/>
      <c r="NKJ71" s="44"/>
      <c r="NKK71" s="44"/>
      <c r="NKL71" s="44"/>
      <c r="NKM71" s="44"/>
      <c r="NKN71" s="44"/>
      <c r="NKO71" s="44"/>
      <c r="NKP71" s="44"/>
      <c r="NKQ71" s="44"/>
      <c r="NKR71" s="44"/>
      <c r="NKS71" s="44"/>
      <c r="NKT71" s="44"/>
      <c r="NKU71" s="44"/>
      <c r="NKV71" s="44"/>
      <c r="NKW71" s="44"/>
      <c r="NKX71" s="44"/>
      <c r="NKY71" s="44"/>
      <c r="NKZ71" s="44"/>
      <c r="NLA71" s="44"/>
      <c r="NLB71" s="44"/>
      <c r="NLC71" s="44"/>
      <c r="NLD71" s="44"/>
      <c r="NLE71" s="44"/>
      <c r="NLF71" s="44"/>
      <c r="NLG71" s="44"/>
      <c r="NLH71" s="44"/>
      <c r="NLI71" s="44"/>
      <c r="NLJ71" s="44"/>
      <c r="NLK71" s="44"/>
      <c r="NLL71" s="44"/>
      <c r="NLM71" s="44"/>
      <c r="NLN71" s="44"/>
      <c r="NLO71" s="44"/>
      <c r="NLP71" s="44"/>
      <c r="NLQ71" s="44"/>
      <c r="NLR71" s="44"/>
      <c r="NLS71" s="44"/>
      <c r="NLT71" s="44"/>
      <c r="NLU71" s="44"/>
      <c r="NLV71" s="44"/>
      <c r="NLW71" s="44"/>
      <c r="NLX71" s="44"/>
      <c r="NLY71" s="44"/>
      <c r="NLZ71" s="44"/>
      <c r="NMA71" s="44"/>
      <c r="NMB71" s="44"/>
      <c r="NMC71" s="44"/>
      <c r="NMD71" s="44"/>
      <c r="NME71" s="44"/>
      <c r="NMF71" s="44"/>
      <c r="NMG71" s="44"/>
      <c r="NMH71" s="44"/>
      <c r="NMI71" s="44"/>
      <c r="NMJ71" s="44"/>
      <c r="NMK71" s="44"/>
      <c r="NML71" s="44"/>
      <c r="NMM71" s="44"/>
      <c r="NMN71" s="44"/>
      <c r="NMO71" s="44"/>
      <c r="NMP71" s="44"/>
      <c r="NMQ71" s="44"/>
      <c r="NMR71" s="44"/>
      <c r="NMS71" s="44"/>
      <c r="NMT71" s="44"/>
      <c r="NMU71" s="44"/>
      <c r="NMV71" s="44"/>
      <c r="NMW71" s="44"/>
      <c r="NMX71" s="44"/>
      <c r="NMY71" s="44"/>
      <c r="NMZ71" s="44"/>
      <c r="NNA71" s="44"/>
      <c r="NNB71" s="44"/>
      <c r="NNC71" s="44"/>
      <c r="NND71" s="44"/>
      <c r="NNE71" s="44"/>
      <c r="NNF71" s="44"/>
      <c r="NNG71" s="44"/>
      <c r="NNH71" s="44"/>
      <c r="NNI71" s="44"/>
      <c r="NNJ71" s="44"/>
      <c r="NNK71" s="44"/>
      <c r="NNL71" s="44"/>
      <c r="NNM71" s="44"/>
      <c r="NNN71" s="44"/>
      <c r="NNO71" s="44"/>
      <c r="NNP71" s="44"/>
      <c r="NNQ71" s="44"/>
      <c r="NNR71" s="44"/>
      <c r="NNS71" s="44"/>
      <c r="NNT71" s="44"/>
      <c r="NNU71" s="44"/>
      <c r="NNV71" s="44"/>
      <c r="NNW71" s="44"/>
      <c r="NNX71" s="44"/>
      <c r="NNY71" s="44"/>
      <c r="NNZ71" s="44"/>
      <c r="NOA71" s="44"/>
      <c r="NOB71" s="44"/>
      <c r="NOC71" s="44"/>
      <c r="NOD71" s="44"/>
      <c r="NOE71" s="44"/>
      <c r="NOF71" s="44"/>
      <c r="NOG71" s="44"/>
      <c r="NOH71" s="44"/>
      <c r="NOI71" s="44"/>
      <c r="NOJ71" s="44"/>
      <c r="NOK71" s="44"/>
      <c r="NOL71" s="44"/>
      <c r="NOM71" s="44"/>
      <c r="NON71" s="44"/>
      <c r="NOO71" s="44"/>
      <c r="NOP71" s="44"/>
      <c r="NOQ71" s="44"/>
      <c r="NOR71" s="44"/>
      <c r="NOS71" s="44"/>
      <c r="NOT71" s="44"/>
      <c r="NOU71" s="44"/>
      <c r="NOV71" s="44"/>
      <c r="NOW71" s="44"/>
      <c r="NOX71" s="44"/>
      <c r="NOY71" s="44"/>
      <c r="NOZ71" s="44"/>
      <c r="NPA71" s="44"/>
      <c r="NPB71" s="44"/>
      <c r="NPC71" s="44"/>
      <c r="NPD71" s="44"/>
      <c r="NPE71" s="44"/>
      <c r="NPF71" s="44"/>
      <c r="NPG71" s="44"/>
      <c r="NPH71" s="44"/>
      <c r="NPI71" s="44"/>
      <c r="NPJ71" s="44"/>
      <c r="NPK71" s="44"/>
      <c r="NPL71" s="44"/>
      <c r="NPM71" s="44"/>
      <c r="NPN71" s="44"/>
      <c r="NPO71" s="44"/>
      <c r="NPP71" s="44"/>
      <c r="NPQ71" s="44"/>
      <c r="NPR71" s="44"/>
      <c r="NPS71" s="44"/>
      <c r="NPT71" s="44"/>
      <c r="NPU71" s="44"/>
      <c r="NPV71" s="44"/>
      <c r="NPW71" s="44"/>
      <c r="NPX71" s="44"/>
      <c r="NPY71" s="44"/>
      <c r="NPZ71" s="44"/>
      <c r="NQA71" s="44"/>
      <c r="NQB71" s="44"/>
      <c r="NQC71" s="44"/>
      <c r="NQD71" s="44"/>
      <c r="NQE71" s="44"/>
      <c r="NQF71" s="44"/>
      <c r="NQG71" s="44"/>
      <c r="NQH71" s="44"/>
      <c r="NQI71" s="44"/>
      <c r="NQJ71" s="44"/>
      <c r="NQK71" s="44"/>
      <c r="NQL71" s="44"/>
      <c r="NQM71" s="44"/>
      <c r="NQN71" s="44"/>
      <c r="NQO71" s="44"/>
      <c r="NQP71" s="44"/>
      <c r="NQQ71" s="44"/>
      <c r="NQR71" s="44"/>
      <c r="NQS71" s="44"/>
      <c r="NQT71" s="44"/>
      <c r="NQU71" s="44"/>
      <c r="NQV71" s="44"/>
      <c r="NQW71" s="44"/>
      <c r="NQX71" s="44"/>
      <c r="NQY71" s="44"/>
      <c r="NQZ71" s="44"/>
      <c r="NRA71" s="44"/>
      <c r="NRB71" s="44"/>
      <c r="NRC71" s="44"/>
      <c r="NRD71" s="44"/>
      <c r="NRE71" s="44"/>
      <c r="NRF71" s="44"/>
      <c r="NRG71" s="44"/>
      <c r="NRH71" s="44"/>
      <c r="NRI71" s="44"/>
      <c r="NRJ71" s="44"/>
      <c r="NRK71" s="44"/>
      <c r="NRL71" s="44"/>
      <c r="NRM71" s="44"/>
      <c r="NRN71" s="44"/>
      <c r="NRO71" s="44"/>
      <c r="NRP71" s="44"/>
      <c r="NRQ71" s="44"/>
      <c r="NRR71" s="44"/>
      <c r="NRS71" s="44"/>
      <c r="NRT71" s="44"/>
      <c r="NRU71" s="44"/>
      <c r="NRV71" s="44"/>
      <c r="NRW71" s="44"/>
      <c r="NRX71" s="44"/>
      <c r="NRY71" s="44"/>
      <c r="NRZ71" s="44"/>
      <c r="NSA71" s="44"/>
      <c r="NSB71" s="44"/>
      <c r="NSC71" s="44"/>
      <c r="NSD71" s="44"/>
      <c r="NSE71" s="44"/>
      <c r="NSF71" s="44"/>
      <c r="NSG71" s="44"/>
      <c r="NSH71" s="44"/>
      <c r="NSI71" s="44"/>
      <c r="NSJ71" s="44"/>
      <c r="NSK71" s="44"/>
      <c r="NSL71" s="44"/>
      <c r="NSM71" s="44"/>
      <c r="NSN71" s="44"/>
      <c r="NSO71" s="44"/>
      <c r="NSP71" s="44"/>
      <c r="NSQ71" s="44"/>
      <c r="NSR71" s="44"/>
      <c r="NSS71" s="44"/>
      <c r="NST71" s="44"/>
      <c r="NSU71" s="44"/>
      <c r="NSV71" s="44"/>
      <c r="NSW71" s="44"/>
      <c r="NSX71" s="44"/>
      <c r="NSY71" s="44"/>
      <c r="NSZ71" s="44"/>
      <c r="NTA71" s="44"/>
      <c r="NTB71" s="44"/>
      <c r="NTC71" s="44"/>
      <c r="NTD71" s="44"/>
      <c r="NTE71" s="44"/>
      <c r="NTF71" s="44"/>
      <c r="NTG71" s="44"/>
      <c r="NTH71" s="44"/>
      <c r="NTI71" s="44"/>
      <c r="NTJ71" s="44"/>
      <c r="NTK71" s="44"/>
      <c r="NTL71" s="44"/>
      <c r="NTM71" s="44"/>
      <c r="NTN71" s="44"/>
      <c r="NTO71" s="44"/>
      <c r="NTP71" s="44"/>
      <c r="NTQ71" s="44"/>
      <c r="NTR71" s="44"/>
      <c r="NTS71" s="44"/>
      <c r="NTT71" s="44"/>
      <c r="NTU71" s="44"/>
      <c r="NTV71" s="44"/>
      <c r="NTW71" s="44"/>
      <c r="NTX71" s="44"/>
      <c r="NTY71" s="44"/>
      <c r="NTZ71" s="44"/>
      <c r="NUA71" s="44"/>
      <c r="NUB71" s="44"/>
      <c r="NUC71" s="44"/>
      <c r="NUD71" s="44"/>
      <c r="NUE71" s="44"/>
      <c r="NUF71" s="44"/>
      <c r="NUG71" s="44"/>
      <c r="NUH71" s="44"/>
      <c r="NUI71" s="44"/>
      <c r="NUJ71" s="44"/>
      <c r="NUK71" s="44"/>
      <c r="NUL71" s="44"/>
      <c r="NUM71" s="44"/>
      <c r="NUN71" s="44"/>
      <c r="NUO71" s="44"/>
      <c r="NUP71" s="44"/>
      <c r="NUQ71" s="44"/>
      <c r="NUR71" s="44"/>
      <c r="NUS71" s="44"/>
      <c r="NUT71" s="44"/>
      <c r="NUU71" s="44"/>
      <c r="NUV71" s="44"/>
      <c r="NUW71" s="44"/>
      <c r="NUX71" s="44"/>
      <c r="NUY71" s="44"/>
      <c r="NUZ71" s="44"/>
      <c r="NVA71" s="44"/>
      <c r="NVB71" s="44"/>
      <c r="NVC71" s="44"/>
      <c r="NVD71" s="44"/>
      <c r="NVE71" s="44"/>
      <c r="NVF71" s="44"/>
      <c r="NVG71" s="44"/>
      <c r="NVH71" s="44"/>
      <c r="NVI71" s="44"/>
      <c r="NVJ71" s="44"/>
      <c r="NVK71" s="44"/>
      <c r="NVL71" s="44"/>
      <c r="NVM71" s="44"/>
      <c r="NVN71" s="44"/>
      <c r="NVO71" s="44"/>
      <c r="NVP71" s="44"/>
      <c r="NVQ71" s="44"/>
      <c r="NVR71" s="44"/>
      <c r="NVS71" s="44"/>
      <c r="NVT71" s="44"/>
      <c r="NVU71" s="44"/>
      <c r="NVV71" s="44"/>
      <c r="NVW71" s="44"/>
      <c r="NVX71" s="44"/>
      <c r="NVY71" s="44"/>
      <c r="NVZ71" s="44"/>
      <c r="NWA71" s="44"/>
      <c r="NWB71" s="44"/>
      <c r="NWC71" s="44"/>
      <c r="NWD71" s="44"/>
      <c r="NWE71" s="44"/>
      <c r="NWF71" s="44"/>
      <c r="NWG71" s="44"/>
      <c r="NWH71" s="44"/>
      <c r="NWI71" s="44"/>
      <c r="NWJ71" s="44"/>
      <c r="NWK71" s="44"/>
      <c r="NWL71" s="44"/>
      <c r="NWM71" s="44"/>
      <c r="NWN71" s="44"/>
      <c r="NWO71" s="44"/>
      <c r="NWP71" s="44"/>
      <c r="NWQ71" s="44"/>
      <c r="NWR71" s="44"/>
      <c r="NWS71" s="44"/>
      <c r="NWT71" s="44"/>
      <c r="NWU71" s="44"/>
      <c r="NWV71" s="44"/>
      <c r="NWW71" s="44"/>
      <c r="NWX71" s="44"/>
      <c r="NWY71" s="44"/>
      <c r="NWZ71" s="44"/>
      <c r="NXA71" s="44"/>
      <c r="NXB71" s="44"/>
      <c r="NXC71" s="44"/>
      <c r="NXD71" s="44"/>
      <c r="NXE71" s="44"/>
      <c r="NXF71" s="44"/>
      <c r="NXG71" s="44"/>
      <c r="NXH71" s="44"/>
      <c r="NXI71" s="44"/>
      <c r="NXJ71" s="44"/>
      <c r="NXK71" s="44"/>
      <c r="NXL71" s="44"/>
      <c r="NXM71" s="44"/>
      <c r="NXN71" s="44"/>
      <c r="NXO71" s="44"/>
      <c r="NXP71" s="44"/>
      <c r="NXQ71" s="44"/>
      <c r="NXR71" s="44"/>
      <c r="NXS71" s="44"/>
      <c r="NXT71" s="44"/>
      <c r="NXU71" s="44"/>
      <c r="NXV71" s="44"/>
      <c r="NXW71" s="44"/>
      <c r="NXX71" s="44"/>
      <c r="NXY71" s="44"/>
      <c r="NXZ71" s="44"/>
      <c r="NYA71" s="44"/>
      <c r="NYB71" s="44"/>
      <c r="NYC71" s="44"/>
      <c r="NYD71" s="44"/>
      <c r="NYE71" s="44"/>
      <c r="NYF71" s="44"/>
      <c r="NYG71" s="44"/>
      <c r="NYH71" s="44"/>
      <c r="NYI71" s="44"/>
      <c r="NYJ71" s="44"/>
      <c r="NYK71" s="44"/>
      <c r="NYL71" s="44"/>
      <c r="NYM71" s="44"/>
      <c r="NYN71" s="44"/>
      <c r="NYO71" s="44"/>
      <c r="NYP71" s="44"/>
      <c r="NYQ71" s="44"/>
      <c r="NYR71" s="44"/>
      <c r="NYS71" s="44"/>
      <c r="NYT71" s="44"/>
      <c r="NYU71" s="44"/>
      <c r="NYV71" s="44"/>
      <c r="NYW71" s="44"/>
      <c r="NYX71" s="44"/>
      <c r="NYY71" s="44"/>
      <c r="NYZ71" s="44"/>
      <c r="NZA71" s="44"/>
      <c r="NZB71" s="44"/>
      <c r="NZC71" s="44"/>
      <c r="NZD71" s="44"/>
      <c r="NZE71" s="44"/>
      <c r="NZF71" s="44"/>
      <c r="NZG71" s="44"/>
      <c r="NZH71" s="44"/>
      <c r="NZI71" s="44"/>
      <c r="NZJ71" s="44"/>
      <c r="NZK71" s="44"/>
      <c r="NZL71" s="44"/>
      <c r="NZM71" s="44"/>
      <c r="NZN71" s="44"/>
      <c r="NZO71" s="44"/>
      <c r="NZP71" s="44"/>
      <c r="NZQ71" s="44"/>
      <c r="NZR71" s="44"/>
      <c r="NZS71" s="44"/>
      <c r="NZT71" s="44"/>
      <c r="NZU71" s="44"/>
      <c r="NZV71" s="44"/>
      <c r="NZW71" s="44"/>
      <c r="NZX71" s="44"/>
      <c r="NZY71" s="44"/>
      <c r="NZZ71" s="44"/>
      <c r="OAA71" s="44"/>
      <c r="OAB71" s="44"/>
      <c r="OAC71" s="44"/>
      <c r="OAD71" s="44"/>
      <c r="OAE71" s="44"/>
      <c r="OAF71" s="44"/>
      <c r="OAG71" s="44"/>
      <c r="OAH71" s="44"/>
      <c r="OAI71" s="44"/>
      <c r="OAJ71" s="44"/>
      <c r="OAK71" s="44"/>
      <c r="OAL71" s="44"/>
      <c r="OAM71" s="44"/>
      <c r="OAN71" s="44"/>
      <c r="OAO71" s="44"/>
      <c r="OAP71" s="44"/>
      <c r="OAQ71" s="44"/>
      <c r="OAR71" s="44"/>
      <c r="OAS71" s="44"/>
      <c r="OAT71" s="44"/>
      <c r="OAU71" s="44"/>
      <c r="OAV71" s="44"/>
      <c r="OAW71" s="44"/>
      <c r="OAX71" s="44"/>
      <c r="OAY71" s="44"/>
      <c r="OAZ71" s="44"/>
      <c r="OBA71" s="44"/>
      <c r="OBB71" s="44"/>
      <c r="OBC71" s="44"/>
      <c r="OBD71" s="44"/>
      <c r="OBE71" s="44"/>
      <c r="OBF71" s="44"/>
      <c r="OBG71" s="44"/>
      <c r="OBH71" s="44"/>
      <c r="OBI71" s="44"/>
      <c r="OBJ71" s="44"/>
      <c r="OBK71" s="44"/>
      <c r="OBL71" s="44"/>
      <c r="OBM71" s="44"/>
      <c r="OBN71" s="44"/>
      <c r="OBO71" s="44"/>
      <c r="OBP71" s="44"/>
      <c r="OBQ71" s="44"/>
      <c r="OBR71" s="44"/>
      <c r="OBS71" s="44"/>
      <c r="OBT71" s="44"/>
      <c r="OBU71" s="44"/>
      <c r="OBV71" s="44"/>
      <c r="OBW71" s="44"/>
      <c r="OBX71" s="44"/>
      <c r="OBY71" s="44"/>
      <c r="OBZ71" s="44"/>
      <c r="OCA71" s="44"/>
      <c r="OCB71" s="44"/>
      <c r="OCC71" s="44"/>
      <c r="OCD71" s="44"/>
      <c r="OCE71" s="44"/>
      <c r="OCF71" s="44"/>
      <c r="OCG71" s="44"/>
      <c r="OCH71" s="44"/>
      <c r="OCI71" s="44"/>
      <c r="OCJ71" s="44"/>
      <c r="OCK71" s="44"/>
      <c r="OCL71" s="44"/>
      <c r="OCM71" s="44"/>
      <c r="OCN71" s="44"/>
      <c r="OCO71" s="44"/>
      <c r="OCP71" s="44"/>
      <c r="OCQ71" s="44"/>
      <c r="OCR71" s="44"/>
      <c r="OCS71" s="44"/>
      <c r="OCT71" s="44"/>
      <c r="OCU71" s="44"/>
      <c r="OCV71" s="44"/>
      <c r="OCW71" s="44"/>
      <c r="OCX71" s="44"/>
      <c r="OCY71" s="44"/>
      <c r="OCZ71" s="44"/>
      <c r="ODA71" s="44"/>
      <c r="ODB71" s="44"/>
      <c r="ODC71" s="44"/>
      <c r="ODD71" s="44"/>
      <c r="ODE71" s="44"/>
      <c r="ODF71" s="44"/>
      <c r="ODG71" s="44"/>
      <c r="ODH71" s="44"/>
      <c r="ODI71" s="44"/>
      <c r="ODJ71" s="44"/>
      <c r="ODK71" s="44"/>
      <c r="ODL71" s="44"/>
      <c r="ODM71" s="44"/>
      <c r="ODN71" s="44"/>
      <c r="ODO71" s="44"/>
      <c r="ODP71" s="44"/>
      <c r="ODQ71" s="44"/>
      <c r="ODR71" s="44"/>
      <c r="ODS71" s="44"/>
      <c r="ODT71" s="44"/>
      <c r="ODU71" s="44"/>
      <c r="ODV71" s="44"/>
      <c r="ODW71" s="44"/>
      <c r="ODX71" s="44"/>
      <c r="ODY71" s="44"/>
      <c r="ODZ71" s="44"/>
      <c r="OEA71" s="44"/>
      <c r="OEB71" s="44"/>
      <c r="OEC71" s="44"/>
      <c r="OED71" s="44"/>
      <c r="OEE71" s="44"/>
      <c r="OEF71" s="44"/>
      <c r="OEG71" s="44"/>
      <c r="OEH71" s="44"/>
      <c r="OEI71" s="44"/>
      <c r="OEJ71" s="44"/>
      <c r="OEK71" s="44"/>
      <c r="OEL71" s="44"/>
      <c r="OEM71" s="44"/>
      <c r="OEN71" s="44"/>
      <c r="OEO71" s="44"/>
      <c r="OEP71" s="44"/>
      <c r="OEQ71" s="44"/>
      <c r="OER71" s="44"/>
      <c r="OES71" s="44"/>
      <c r="OET71" s="44"/>
      <c r="OEU71" s="44"/>
      <c r="OEV71" s="44"/>
      <c r="OEW71" s="44"/>
      <c r="OEX71" s="44"/>
      <c r="OEY71" s="44"/>
      <c r="OEZ71" s="44"/>
      <c r="OFA71" s="44"/>
      <c r="OFB71" s="44"/>
      <c r="OFC71" s="44"/>
      <c r="OFD71" s="44"/>
      <c r="OFE71" s="44"/>
      <c r="OFF71" s="44"/>
      <c r="OFG71" s="44"/>
      <c r="OFH71" s="44"/>
      <c r="OFI71" s="44"/>
      <c r="OFJ71" s="44"/>
      <c r="OFK71" s="44"/>
      <c r="OFL71" s="44"/>
      <c r="OFM71" s="44"/>
      <c r="OFN71" s="44"/>
      <c r="OFO71" s="44"/>
      <c r="OFP71" s="44"/>
      <c r="OFQ71" s="44"/>
      <c r="OFR71" s="44"/>
      <c r="OFS71" s="44"/>
      <c r="OFT71" s="44"/>
      <c r="OFU71" s="44"/>
      <c r="OFV71" s="44"/>
      <c r="OFW71" s="44"/>
      <c r="OFX71" s="44"/>
      <c r="OFY71" s="44"/>
      <c r="OFZ71" s="44"/>
      <c r="OGA71" s="44"/>
      <c r="OGB71" s="44"/>
      <c r="OGC71" s="44"/>
      <c r="OGD71" s="44"/>
      <c r="OGE71" s="44"/>
      <c r="OGF71" s="44"/>
      <c r="OGG71" s="44"/>
      <c r="OGH71" s="44"/>
      <c r="OGI71" s="44"/>
      <c r="OGJ71" s="44"/>
      <c r="OGK71" s="44"/>
      <c r="OGL71" s="44"/>
      <c r="OGM71" s="44"/>
      <c r="OGN71" s="44"/>
      <c r="OGO71" s="44"/>
      <c r="OGP71" s="44"/>
      <c r="OGQ71" s="44"/>
      <c r="OGR71" s="44"/>
      <c r="OGS71" s="44"/>
      <c r="OGT71" s="44"/>
      <c r="OGU71" s="44"/>
      <c r="OGV71" s="44"/>
      <c r="OGW71" s="44"/>
      <c r="OGX71" s="44"/>
      <c r="OGY71" s="44"/>
      <c r="OGZ71" s="44"/>
      <c r="OHA71" s="44"/>
      <c r="OHB71" s="44"/>
      <c r="OHC71" s="44"/>
      <c r="OHD71" s="44"/>
      <c r="OHE71" s="44"/>
      <c r="OHF71" s="44"/>
      <c r="OHG71" s="44"/>
      <c r="OHH71" s="44"/>
      <c r="OHI71" s="44"/>
      <c r="OHJ71" s="44"/>
      <c r="OHK71" s="44"/>
      <c r="OHL71" s="44"/>
      <c r="OHM71" s="44"/>
      <c r="OHN71" s="44"/>
      <c r="OHO71" s="44"/>
      <c r="OHP71" s="44"/>
      <c r="OHQ71" s="44"/>
      <c r="OHR71" s="44"/>
      <c r="OHS71" s="44"/>
      <c r="OHT71" s="44"/>
      <c r="OHU71" s="44"/>
      <c r="OHV71" s="44"/>
      <c r="OHW71" s="44"/>
      <c r="OHX71" s="44"/>
      <c r="OHY71" s="44"/>
      <c r="OHZ71" s="44"/>
      <c r="OIA71" s="44"/>
      <c r="OIB71" s="44"/>
      <c r="OIC71" s="44"/>
      <c r="OID71" s="44"/>
      <c r="OIE71" s="44"/>
      <c r="OIF71" s="44"/>
      <c r="OIG71" s="44"/>
      <c r="OIH71" s="44"/>
      <c r="OII71" s="44"/>
      <c r="OIJ71" s="44"/>
      <c r="OIK71" s="44"/>
      <c r="OIL71" s="44"/>
      <c r="OIM71" s="44"/>
      <c r="OIN71" s="44"/>
      <c r="OIO71" s="44"/>
      <c r="OIP71" s="44"/>
      <c r="OIQ71" s="44"/>
      <c r="OIR71" s="44"/>
      <c r="OIS71" s="44"/>
      <c r="OIT71" s="44"/>
      <c r="OIU71" s="44"/>
      <c r="OIV71" s="44"/>
      <c r="OIW71" s="44"/>
      <c r="OIX71" s="44"/>
      <c r="OIY71" s="44"/>
      <c r="OIZ71" s="44"/>
      <c r="OJA71" s="44"/>
      <c r="OJB71" s="44"/>
      <c r="OJC71" s="44"/>
      <c r="OJD71" s="44"/>
      <c r="OJE71" s="44"/>
      <c r="OJF71" s="44"/>
      <c r="OJG71" s="44"/>
      <c r="OJH71" s="44"/>
      <c r="OJI71" s="44"/>
      <c r="OJJ71" s="44"/>
      <c r="OJK71" s="44"/>
      <c r="OJL71" s="44"/>
      <c r="OJM71" s="44"/>
      <c r="OJN71" s="44"/>
      <c r="OJO71" s="44"/>
      <c r="OJP71" s="44"/>
      <c r="OJQ71" s="44"/>
      <c r="OJR71" s="44"/>
      <c r="OJS71" s="44"/>
      <c r="OJT71" s="44"/>
      <c r="OJU71" s="44"/>
      <c r="OJV71" s="44"/>
      <c r="OJW71" s="44"/>
      <c r="OJX71" s="44"/>
      <c r="OJY71" s="44"/>
      <c r="OJZ71" s="44"/>
      <c r="OKA71" s="44"/>
      <c r="OKB71" s="44"/>
      <c r="OKC71" s="44"/>
      <c r="OKD71" s="44"/>
      <c r="OKE71" s="44"/>
      <c r="OKF71" s="44"/>
      <c r="OKG71" s="44"/>
      <c r="OKH71" s="44"/>
      <c r="OKI71" s="44"/>
      <c r="OKJ71" s="44"/>
      <c r="OKK71" s="44"/>
      <c r="OKL71" s="44"/>
      <c r="OKM71" s="44"/>
      <c r="OKN71" s="44"/>
      <c r="OKO71" s="44"/>
      <c r="OKP71" s="44"/>
      <c r="OKQ71" s="44"/>
      <c r="OKR71" s="44"/>
      <c r="OKS71" s="44"/>
      <c r="OKT71" s="44"/>
      <c r="OKU71" s="44"/>
      <c r="OKV71" s="44"/>
      <c r="OKW71" s="44"/>
      <c r="OKX71" s="44"/>
      <c r="OKY71" s="44"/>
      <c r="OKZ71" s="44"/>
      <c r="OLA71" s="44"/>
      <c r="OLB71" s="44"/>
      <c r="OLC71" s="44"/>
      <c r="OLD71" s="44"/>
      <c r="OLE71" s="44"/>
      <c r="OLF71" s="44"/>
      <c r="OLG71" s="44"/>
      <c r="OLH71" s="44"/>
      <c r="OLI71" s="44"/>
      <c r="OLJ71" s="44"/>
      <c r="OLK71" s="44"/>
      <c r="OLL71" s="44"/>
      <c r="OLM71" s="44"/>
      <c r="OLN71" s="44"/>
      <c r="OLO71" s="44"/>
      <c r="OLP71" s="44"/>
      <c r="OLQ71" s="44"/>
      <c r="OLR71" s="44"/>
      <c r="OLS71" s="44"/>
      <c r="OLT71" s="44"/>
      <c r="OLU71" s="44"/>
      <c r="OLV71" s="44"/>
      <c r="OLW71" s="44"/>
      <c r="OLX71" s="44"/>
      <c r="OLY71" s="44"/>
      <c r="OLZ71" s="44"/>
      <c r="OMA71" s="44"/>
      <c r="OMB71" s="44"/>
      <c r="OMC71" s="44"/>
      <c r="OMD71" s="44"/>
      <c r="OME71" s="44"/>
      <c r="OMF71" s="44"/>
      <c r="OMG71" s="44"/>
      <c r="OMH71" s="44"/>
      <c r="OMI71" s="44"/>
      <c r="OMJ71" s="44"/>
      <c r="OMK71" s="44"/>
      <c r="OML71" s="44"/>
      <c r="OMM71" s="44"/>
      <c r="OMN71" s="44"/>
      <c r="OMO71" s="44"/>
      <c r="OMP71" s="44"/>
      <c r="OMQ71" s="44"/>
      <c r="OMR71" s="44"/>
      <c r="OMS71" s="44"/>
      <c r="OMT71" s="44"/>
      <c r="OMU71" s="44"/>
      <c r="OMV71" s="44"/>
      <c r="OMW71" s="44"/>
      <c r="OMX71" s="44"/>
      <c r="OMY71" s="44"/>
      <c r="OMZ71" s="44"/>
      <c r="ONA71" s="44"/>
      <c r="ONB71" s="44"/>
      <c r="ONC71" s="44"/>
      <c r="OND71" s="44"/>
      <c r="ONE71" s="44"/>
      <c r="ONF71" s="44"/>
      <c r="ONG71" s="44"/>
      <c r="ONH71" s="44"/>
      <c r="ONI71" s="44"/>
      <c r="ONJ71" s="44"/>
      <c r="ONK71" s="44"/>
      <c r="ONL71" s="44"/>
      <c r="ONM71" s="44"/>
      <c r="ONN71" s="44"/>
      <c r="ONO71" s="44"/>
      <c r="ONP71" s="44"/>
      <c r="ONQ71" s="44"/>
      <c r="ONR71" s="44"/>
      <c r="ONS71" s="44"/>
      <c r="ONT71" s="44"/>
      <c r="ONU71" s="44"/>
      <c r="ONV71" s="44"/>
      <c r="ONW71" s="44"/>
      <c r="ONX71" s="44"/>
      <c r="ONY71" s="44"/>
      <c r="ONZ71" s="44"/>
      <c r="OOA71" s="44"/>
      <c r="OOB71" s="44"/>
      <c r="OOC71" s="44"/>
      <c r="OOD71" s="44"/>
      <c r="OOE71" s="44"/>
      <c r="OOF71" s="44"/>
      <c r="OOG71" s="44"/>
      <c r="OOH71" s="44"/>
      <c r="OOI71" s="44"/>
      <c r="OOJ71" s="44"/>
      <c r="OOK71" s="44"/>
      <c r="OOL71" s="44"/>
      <c r="OOM71" s="44"/>
      <c r="OON71" s="44"/>
      <c r="OOO71" s="44"/>
      <c r="OOP71" s="44"/>
      <c r="OOQ71" s="44"/>
      <c r="OOR71" s="44"/>
      <c r="OOS71" s="44"/>
      <c r="OOT71" s="44"/>
      <c r="OOU71" s="44"/>
      <c r="OOV71" s="44"/>
      <c r="OOW71" s="44"/>
      <c r="OOX71" s="44"/>
      <c r="OOY71" s="44"/>
      <c r="OOZ71" s="44"/>
      <c r="OPA71" s="44"/>
      <c r="OPB71" s="44"/>
      <c r="OPC71" s="44"/>
      <c r="OPD71" s="44"/>
      <c r="OPE71" s="44"/>
      <c r="OPF71" s="44"/>
      <c r="OPG71" s="44"/>
      <c r="OPH71" s="44"/>
      <c r="OPI71" s="44"/>
      <c r="OPJ71" s="44"/>
      <c r="OPK71" s="44"/>
      <c r="OPL71" s="44"/>
      <c r="OPM71" s="44"/>
      <c r="OPN71" s="44"/>
      <c r="OPO71" s="44"/>
      <c r="OPP71" s="44"/>
      <c r="OPQ71" s="44"/>
      <c r="OPR71" s="44"/>
      <c r="OPS71" s="44"/>
      <c r="OPT71" s="44"/>
      <c r="OPU71" s="44"/>
      <c r="OPV71" s="44"/>
      <c r="OPW71" s="44"/>
      <c r="OPX71" s="44"/>
      <c r="OPY71" s="44"/>
      <c r="OPZ71" s="44"/>
      <c r="OQA71" s="44"/>
      <c r="OQB71" s="44"/>
      <c r="OQC71" s="44"/>
      <c r="OQD71" s="44"/>
      <c r="OQE71" s="44"/>
      <c r="OQF71" s="44"/>
      <c r="OQG71" s="44"/>
      <c r="OQH71" s="44"/>
      <c r="OQI71" s="44"/>
      <c r="OQJ71" s="44"/>
      <c r="OQK71" s="44"/>
      <c r="OQL71" s="44"/>
      <c r="OQM71" s="44"/>
      <c r="OQN71" s="44"/>
      <c r="OQO71" s="44"/>
      <c r="OQP71" s="44"/>
      <c r="OQQ71" s="44"/>
      <c r="OQR71" s="44"/>
      <c r="OQS71" s="44"/>
      <c r="OQT71" s="44"/>
      <c r="OQU71" s="44"/>
      <c r="OQV71" s="44"/>
      <c r="OQW71" s="44"/>
      <c r="OQX71" s="44"/>
      <c r="OQY71" s="44"/>
      <c r="OQZ71" s="44"/>
      <c r="ORA71" s="44"/>
      <c r="ORB71" s="44"/>
      <c r="ORC71" s="44"/>
      <c r="ORD71" s="44"/>
      <c r="ORE71" s="44"/>
      <c r="ORF71" s="44"/>
      <c r="ORG71" s="44"/>
      <c r="ORH71" s="44"/>
      <c r="ORI71" s="44"/>
      <c r="ORJ71" s="44"/>
      <c r="ORK71" s="44"/>
      <c r="ORL71" s="44"/>
      <c r="ORM71" s="44"/>
      <c r="ORN71" s="44"/>
      <c r="ORO71" s="44"/>
      <c r="ORP71" s="44"/>
      <c r="ORQ71" s="44"/>
      <c r="ORR71" s="44"/>
      <c r="ORS71" s="44"/>
      <c r="ORT71" s="44"/>
      <c r="ORU71" s="44"/>
      <c r="ORV71" s="44"/>
      <c r="ORW71" s="44"/>
      <c r="ORX71" s="44"/>
      <c r="ORY71" s="44"/>
      <c r="ORZ71" s="44"/>
      <c r="OSA71" s="44"/>
      <c r="OSB71" s="44"/>
      <c r="OSC71" s="44"/>
      <c r="OSD71" s="44"/>
      <c r="OSE71" s="44"/>
      <c r="OSF71" s="44"/>
      <c r="OSG71" s="44"/>
      <c r="OSH71" s="44"/>
      <c r="OSI71" s="44"/>
      <c r="OSJ71" s="44"/>
      <c r="OSK71" s="44"/>
      <c r="OSL71" s="44"/>
      <c r="OSM71" s="44"/>
      <c r="OSN71" s="44"/>
      <c r="OSO71" s="44"/>
      <c r="OSP71" s="44"/>
      <c r="OSQ71" s="44"/>
      <c r="OSR71" s="44"/>
      <c r="OSS71" s="44"/>
      <c r="OST71" s="44"/>
      <c r="OSU71" s="44"/>
      <c r="OSV71" s="44"/>
      <c r="OSW71" s="44"/>
      <c r="OSX71" s="44"/>
      <c r="OSY71" s="44"/>
      <c r="OSZ71" s="44"/>
      <c r="OTA71" s="44"/>
      <c r="OTB71" s="44"/>
      <c r="OTC71" s="44"/>
      <c r="OTD71" s="44"/>
      <c r="OTE71" s="44"/>
      <c r="OTF71" s="44"/>
      <c r="OTG71" s="44"/>
      <c r="OTH71" s="44"/>
      <c r="OTI71" s="44"/>
      <c r="OTJ71" s="44"/>
      <c r="OTK71" s="44"/>
      <c r="OTL71" s="44"/>
      <c r="OTM71" s="44"/>
      <c r="OTN71" s="44"/>
      <c r="OTO71" s="44"/>
      <c r="OTP71" s="44"/>
      <c r="OTQ71" s="44"/>
      <c r="OTR71" s="44"/>
      <c r="OTS71" s="44"/>
      <c r="OTT71" s="44"/>
      <c r="OTU71" s="44"/>
      <c r="OTV71" s="44"/>
      <c r="OTW71" s="44"/>
      <c r="OTX71" s="44"/>
      <c r="OTY71" s="44"/>
      <c r="OTZ71" s="44"/>
      <c r="OUA71" s="44"/>
      <c r="OUB71" s="44"/>
      <c r="OUC71" s="44"/>
      <c r="OUD71" s="44"/>
      <c r="OUE71" s="44"/>
      <c r="OUF71" s="44"/>
      <c r="OUG71" s="44"/>
      <c r="OUH71" s="44"/>
      <c r="OUI71" s="44"/>
      <c r="OUJ71" s="44"/>
      <c r="OUK71" s="44"/>
      <c r="OUL71" s="44"/>
      <c r="OUM71" s="44"/>
      <c r="OUN71" s="44"/>
      <c r="OUO71" s="44"/>
      <c r="OUP71" s="44"/>
      <c r="OUQ71" s="44"/>
      <c r="OUR71" s="44"/>
      <c r="OUS71" s="44"/>
      <c r="OUT71" s="44"/>
      <c r="OUU71" s="44"/>
      <c r="OUV71" s="44"/>
      <c r="OUW71" s="44"/>
      <c r="OUX71" s="44"/>
      <c r="OUY71" s="44"/>
      <c r="OUZ71" s="44"/>
      <c r="OVA71" s="44"/>
      <c r="OVB71" s="44"/>
      <c r="OVC71" s="44"/>
      <c r="OVD71" s="44"/>
      <c r="OVE71" s="44"/>
      <c r="OVF71" s="44"/>
      <c r="OVG71" s="44"/>
      <c r="OVH71" s="44"/>
      <c r="OVI71" s="44"/>
      <c r="OVJ71" s="44"/>
      <c r="OVK71" s="44"/>
      <c r="OVL71" s="44"/>
      <c r="OVM71" s="44"/>
      <c r="OVN71" s="44"/>
      <c r="OVO71" s="44"/>
      <c r="OVP71" s="44"/>
      <c r="OVQ71" s="44"/>
      <c r="OVR71" s="44"/>
      <c r="OVS71" s="44"/>
      <c r="OVT71" s="44"/>
      <c r="OVU71" s="44"/>
      <c r="OVV71" s="44"/>
      <c r="OVW71" s="44"/>
      <c r="OVX71" s="44"/>
      <c r="OVY71" s="44"/>
      <c r="OVZ71" s="44"/>
      <c r="OWA71" s="44"/>
      <c r="OWB71" s="44"/>
      <c r="OWC71" s="44"/>
      <c r="OWD71" s="44"/>
      <c r="OWE71" s="44"/>
      <c r="OWF71" s="44"/>
      <c r="OWG71" s="44"/>
      <c r="OWH71" s="44"/>
      <c r="OWI71" s="44"/>
      <c r="OWJ71" s="44"/>
      <c r="OWK71" s="44"/>
      <c r="OWL71" s="44"/>
      <c r="OWM71" s="44"/>
      <c r="OWN71" s="44"/>
      <c r="OWO71" s="44"/>
      <c r="OWP71" s="44"/>
      <c r="OWQ71" s="44"/>
      <c r="OWR71" s="44"/>
      <c r="OWS71" s="44"/>
      <c r="OWT71" s="44"/>
      <c r="OWU71" s="44"/>
      <c r="OWV71" s="44"/>
      <c r="OWW71" s="44"/>
      <c r="OWX71" s="44"/>
      <c r="OWY71" s="44"/>
      <c r="OWZ71" s="44"/>
      <c r="OXA71" s="44"/>
      <c r="OXB71" s="44"/>
      <c r="OXC71" s="44"/>
      <c r="OXD71" s="44"/>
      <c r="OXE71" s="44"/>
      <c r="OXF71" s="44"/>
      <c r="OXG71" s="44"/>
      <c r="OXH71" s="44"/>
      <c r="OXI71" s="44"/>
      <c r="OXJ71" s="44"/>
      <c r="OXK71" s="44"/>
      <c r="OXL71" s="44"/>
      <c r="OXM71" s="44"/>
      <c r="OXN71" s="44"/>
      <c r="OXO71" s="44"/>
      <c r="OXP71" s="44"/>
      <c r="OXQ71" s="44"/>
      <c r="OXR71" s="44"/>
      <c r="OXS71" s="44"/>
      <c r="OXT71" s="44"/>
      <c r="OXU71" s="44"/>
      <c r="OXV71" s="44"/>
      <c r="OXW71" s="44"/>
      <c r="OXX71" s="44"/>
      <c r="OXY71" s="44"/>
      <c r="OXZ71" s="44"/>
      <c r="OYA71" s="44"/>
      <c r="OYB71" s="44"/>
      <c r="OYC71" s="44"/>
      <c r="OYD71" s="44"/>
      <c r="OYE71" s="44"/>
      <c r="OYF71" s="44"/>
      <c r="OYG71" s="44"/>
      <c r="OYH71" s="44"/>
      <c r="OYI71" s="44"/>
      <c r="OYJ71" s="44"/>
      <c r="OYK71" s="44"/>
      <c r="OYL71" s="44"/>
      <c r="OYM71" s="44"/>
      <c r="OYN71" s="44"/>
      <c r="OYO71" s="44"/>
      <c r="OYP71" s="44"/>
      <c r="OYQ71" s="44"/>
      <c r="OYR71" s="44"/>
      <c r="OYS71" s="44"/>
      <c r="OYT71" s="44"/>
      <c r="OYU71" s="44"/>
      <c r="OYV71" s="44"/>
      <c r="OYW71" s="44"/>
      <c r="OYX71" s="44"/>
      <c r="OYY71" s="44"/>
      <c r="OYZ71" s="44"/>
      <c r="OZA71" s="44"/>
      <c r="OZB71" s="44"/>
      <c r="OZC71" s="44"/>
      <c r="OZD71" s="44"/>
      <c r="OZE71" s="44"/>
      <c r="OZF71" s="44"/>
      <c r="OZG71" s="44"/>
      <c r="OZH71" s="44"/>
      <c r="OZI71" s="44"/>
      <c r="OZJ71" s="44"/>
      <c r="OZK71" s="44"/>
      <c r="OZL71" s="44"/>
      <c r="OZM71" s="44"/>
      <c r="OZN71" s="44"/>
      <c r="OZO71" s="44"/>
      <c r="OZP71" s="44"/>
      <c r="OZQ71" s="44"/>
      <c r="OZR71" s="44"/>
      <c r="OZS71" s="44"/>
      <c r="OZT71" s="44"/>
      <c r="OZU71" s="44"/>
      <c r="OZV71" s="44"/>
      <c r="OZW71" s="44"/>
      <c r="OZX71" s="44"/>
      <c r="OZY71" s="44"/>
      <c r="OZZ71" s="44"/>
      <c r="PAA71" s="44"/>
      <c r="PAB71" s="44"/>
      <c r="PAC71" s="44"/>
      <c r="PAD71" s="44"/>
      <c r="PAE71" s="44"/>
      <c r="PAF71" s="44"/>
      <c r="PAG71" s="44"/>
      <c r="PAH71" s="44"/>
      <c r="PAI71" s="44"/>
      <c r="PAJ71" s="44"/>
      <c r="PAK71" s="44"/>
      <c r="PAL71" s="44"/>
      <c r="PAM71" s="44"/>
      <c r="PAN71" s="44"/>
      <c r="PAO71" s="44"/>
      <c r="PAP71" s="44"/>
      <c r="PAQ71" s="44"/>
      <c r="PAR71" s="44"/>
      <c r="PAS71" s="44"/>
      <c r="PAT71" s="44"/>
      <c r="PAU71" s="44"/>
      <c r="PAV71" s="44"/>
      <c r="PAW71" s="44"/>
      <c r="PAX71" s="44"/>
      <c r="PAY71" s="44"/>
      <c r="PAZ71" s="44"/>
      <c r="PBA71" s="44"/>
      <c r="PBB71" s="44"/>
      <c r="PBC71" s="44"/>
      <c r="PBD71" s="44"/>
      <c r="PBE71" s="44"/>
      <c r="PBF71" s="44"/>
      <c r="PBG71" s="44"/>
      <c r="PBH71" s="44"/>
      <c r="PBI71" s="44"/>
      <c r="PBJ71" s="44"/>
      <c r="PBK71" s="44"/>
      <c r="PBL71" s="44"/>
      <c r="PBM71" s="44"/>
      <c r="PBN71" s="44"/>
      <c r="PBO71" s="44"/>
      <c r="PBP71" s="44"/>
      <c r="PBQ71" s="44"/>
      <c r="PBR71" s="44"/>
      <c r="PBS71" s="44"/>
      <c r="PBT71" s="44"/>
      <c r="PBU71" s="44"/>
      <c r="PBV71" s="44"/>
      <c r="PBW71" s="44"/>
      <c r="PBX71" s="44"/>
      <c r="PBY71" s="44"/>
      <c r="PBZ71" s="44"/>
      <c r="PCA71" s="44"/>
      <c r="PCB71" s="44"/>
      <c r="PCC71" s="44"/>
      <c r="PCD71" s="44"/>
      <c r="PCE71" s="44"/>
      <c r="PCF71" s="44"/>
      <c r="PCG71" s="44"/>
      <c r="PCH71" s="44"/>
      <c r="PCI71" s="44"/>
      <c r="PCJ71" s="44"/>
      <c r="PCK71" s="44"/>
      <c r="PCL71" s="44"/>
      <c r="PCM71" s="44"/>
      <c r="PCN71" s="44"/>
      <c r="PCO71" s="44"/>
      <c r="PCP71" s="44"/>
      <c r="PCQ71" s="44"/>
      <c r="PCR71" s="44"/>
      <c r="PCS71" s="44"/>
      <c r="PCT71" s="44"/>
      <c r="PCU71" s="44"/>
      <c r="PCV71" s="44"/>
      <c r="PCW71" s="44"/>
      <c r="PCX71" s="44"/>
      <c r="PCY71" s="44"/>
      <c r="PCZ71" s="44"/>
      <c r="PDA71" s="44"/>
      <c r="PDB71" s="44"/>
      <c r="PDC71" s="44"/>
      <c r="PDD71" s="44"/>
      <c r="PDE71" s="44"/>
      <c r="PDF71" s="44"/>
      <c r="PDG71" s="44"/>
      <c r="PDH71" s="44"/>
      <c r="PDI71" s="44"/>
      <c r="PDJ71" s="44"/>
      <c r="PDK71" s="44"/>
      <c r="PDL71" s="44"/>
      <c r="PDM71" s="44"/>
      <c r="PDN71" s="44"/>
      <c r="PDO71" s="44"/>
      <c r="PDP71" s="44"/>
      <c r="PDQ71" s="44"/>
      <c r="PDR71" s="44"/>
      <c r="PDS71" s="44"/>
      <c r="PDT71" s="44"/>
      <c r="PDU71" s="44"/>
      <c r="PDV71" s="44"/>
      <c r="PDW71" s="44"/>
      <c r="PDX71" s="44"/>
      <c r="PDY71" s="44"/>
      <c r="PDZ71" s="44"/>
      <c r="PEA71" s="44"/>
      <c r="PEB71" s="44"/>
      <c r="PEC71" s="44"/>
      <c r="PED71" s="44"/>
      <c r="PEE71" s="44"/>
      <c r="PEF71" s="44"/>
      <c r="PEG71" s="44"/>
      <c r="PEH71" s="44"/>
      <c r="PEI71" s="44"/>
      <c r="PEJ71" s="44"/>
      <c r="PEK71" s="44"/>
      <c r="PEL71" s="44"/>
      <c r="PEM71" s="44"/>
      <c r="PEN71" s="44"/>
      <c r="PEO71" s="44"/>
      <c r="PEP71" s="44"/>
      <c r="PEQ71" s="44"/>
      <c r="PER71" s="44"/>
      <c r="PES71" s="44"/>
      <c r="PET71" s="44"/>
      <c r="PEU71" s="44"/>
      <c r="PEV71" s="44"/>
      <c r="PEW71" s="44"/>
      <c r="PEX71" s="44"/>
      <c r="PEY71" s="44"/>
      <c r="PEZ71" s="44"/>
      <c r="PFA71" s="44"/>
      <c r="PFB71" s="44"/>
      <c r="PFC71" s="44"/>
      <c r="PFD71" s="44"/>
      <c r="PFE71" s="44"/>
      <c r="PFF71" s="44"/>
      <c r="PFG71" s="44"/>
      <c r="PFH71" s="44"/>
      <c r="PFI71" s="44"/>
      <c r="PFJ71" s="44"/>
      <c r="PFK71" s="44"/>
      <c r="PFL71" s="44"/>
      <c r="PFM71" s="44"/>
      <c r="PFN71" s="44"/>
      <c r="PFO71" s="44"/>
      <c r="PFP71" s="44"/>
      <c r="PFQ71" s="44"/>
      <c r="PFR71" s="44"/>
      <c r="PFS71" s="44"/>
      <c r="PFT71" s="44"/>
      <c r="PFU71" s="44"/>
      <c r="PFV71" s="44"/>
      <c r="PFW71" s="44"/>
      <c r="PFX71" s="44"/>
      <c r="PFY71" s="44"/>
      <c r="PFZ71" s="44"/>
      <c r="PGA71" s="44"/>
      <c r="PGB71" s="44"/>
      <c r="PGC71" s="44"/>
      <c r="PGD71" s="44"/>
      <c r="PGE71" s="44"/>
      <c r="PGF71" s="44"/>
      <c r="PGG71" s="44"/>
      <c r="PGH71" s="44"/>
      <c r="PGI71" s="44"/>
      <c r="PGJ71" s="44"/>
      <c r="PGK71" s="44"/>
      <c r="PGL71" s="44"/>
      <c r="PGM71" s="44"/>
      <c r="PGN71" s="44"/>
      <c r="PGO71" s="44"/>
      <c r="PGP71" s="44"/>
      <c r="PGQ71" s="44"/>
      <c r="PGR71" s="44"/>
      <c r="PGS71" s="44"/>
      <c r="PGT71" s="44"/>
      <c r="PGU71" s="44"/>
      <c r="PGV71" s="44"/>
      <c r="PGW71" s="44"/>
      <c r="PGX71" s="44"/>
      <c r="PGY71" s="44"/>
      <c r="PGZ71" s="44"/>
      <c r="PHA71" s="44"/>
      <c r="PHB71" s="44"/>
      <c r="PHC71" s="44"/>
      <c r="PHD71" s="44"/>
      <c r="PHE71" s="44"/>
      <c r="PHF71" s="44"/>
      <c r="PHG71" s="44"/>
      <c r="PHH71" s="44"/>
      <c r="PHI71" s="44"/>
      <c r="PHJ71" s="44"/>
      <c r="PHK71" s="44"/>
      <c r="PHL71" s="44"/>
      <c r="PHM71" s="44"/>
      <c r="PHN71" s="44"/>
      <c r="PHO71" s="44"/>
      <c r="PHP71" s="44"/>
      <c r="PHQ71" s="44"/>
      <c r="PHR71" s="44"/>
      <c r="PHS71" s="44"/>
      <c r="PHT71" s="44"/>
      <c r="PHU71" s="44"/>
      <c r="PHV71" s="44"/>
      <c r="PHW71" s="44"/>
      <c r="PHX71" s="44"/>
      <c r="PHY71" s="44"/>
      <c r="PHZ71" s="44"/>
      <c r="PIA71" s="44"/>
      <c r="PIB71" s="44"/>
      <c r="PIC71" s="44"/>
      <c r="PID71" s="44"/>
      <c r="PIE71" s="44"/>
      <c r="PIF71" s="44"/>
      <c r="PIG71" s="44"/>
      <c r="PIH71" s="44"/>
      <c r="PII71" s="44"/>
      <c r="PIJ71" s="44"/>
      <c r="PIK71" s="44"/>
      <c r="PIL71" s="44"/>
      <c r="PIM71" s="44"/>
      <c r="PIN71" s="44"/>
      <c r="PIO71" s="44"/>
      <c r="PIP71" s="44"/>
      <c r="PIQ71" s="44"/>
      <c r="PIR71" s="44"/>
      <c r="PIS71" s="44"/>
      <c r="PIT71" s="44"/>
      <c r="PIU71" s="44"/>
      <c r="PIV71" s="44"/>
      <c r="PIW71" s="44"/>
      <c r="PIX71" s="44"/>
      <c r="PIY71" s="44"/>
      <c r="PIZ71" s="44"/>
      <c r="PJA71" s="44"/>
      <c r="PJB71" s="44"/>
      <c r="PJC71" s="44"/>
      <c r="PJD71" s="44"/>
      <c r="PJE71" s="44"/>
      <c r="PJF71" s="44"/>
      <c r="PJG71" s="44"/>
      <c r="PJH71" s="44"/>
      <c r="PJI71" s="44"/>
      <c r="PJJ71" s="44"/>
      <c r="PJK71" s="44"/>
      <c r="PJL71" s="44"/>
      <c r="PJM71" s="44"/>
      <c r="PJN71" s="44"/>
      <c r="PJO71" s="44"/>
      <c r="PJP71" s="44"/>
      <c r="PJQ71" s="44"/>
      <c r="PJR71" s="44"/>
      <c r="PJS71" s="44"/>
      <c r="PJT71" s="44"/>
      <c r="PJU71" s="44"/>
      <c r="PJV71" s="44"/>
      <c r="PJW71" s="44"/>
      <c r="PJX71" s="44"/>
      <c r="PJY71" s="44"/>
      <c r="PJZ71" s="44"/>
      <c r="PKA71" s="44"/>
      <c r="PKB71" s="44"/>
      <c r="PKC71" s="44"/>
      <c r="PKD71" s="44"/>
      <c r="PKE71" s="44"/>
      <c r="PKF71" s="44"/>
      <c r="PKG71" s="44"/>
      <c r="PKH71" s="44"/>
      <c r="PKI71" s="44"/>
      <c r="PKJ71" s="44"/>
      <c r="PKK71" s="44"/>
      <c r="PKL71" s="44"/>
      <c r="PKM71" s="44"/>
      <c r="PKN71" s="44"/>
      <c r="PKO71" s="44"/>
      <c r="PKP71" s="44"/>
      <c r="PKQ71" s="44"/>
      <c r="PKR71" s="44"/>
      <c r="PKS71" s="44"/>
      <c r="PKT71" s="44"/>
      <c r="PKU71" s="44"/>
      <c r="PKV71" s="44"/>
      <c r="PKW71" s="44"/>
      <c r="PKX71" s="44"/>
      <c r="PKY71" s="44"/>
      <c r="PKZ71" s="44"/>
      <c r="PLA71" s="44"/>
      <c r="PLB71" s="44"/>
      <c r="PLC71" s="44"/>
      <c r="PLD71" s="44"/>
      <c r="PLE71" s="44"/>
      <c r="PLF71" s="44"/>
      <c r="PLG71" s="44"/>
      <c r="PLH71" s="44"/>
      <c r="PLI71" s="44"/>
      <c r="PLJ71" s="44"/>
      <c r="PLK71" s="44"/>
      <c r="PLL71" s="44"/>
      <c r="PLM71" s="44"/>
      <c r="PLN71" s="44"/>
      <c r="PLO71" s="44"/>
      <c r="PLP71" s="44"/>
      <c r="PLQ71" s="44"/>
      <c r="PLR71" s="44"/>
      <c r="PLS71" s="44"/>
      <c r="PLT71" s="44"/>
      <c r="PLU71" s="44"/>
      <c r="PLV71" s="44"/>
      <c r="PLW71" s="44"/>
      <c r="PLX71" s="44"/>
      <c r="PLY71" s="44"/>
      <c r="PLZ71" s="44"/>
      <c r="PMA71" s="44"/>
      <c r="PMB71" s="44"/>
      <c r="PMC71" s="44"/>
      <c r="PMD71" s="44"/>
      <c r="PME71" s="44"/>
      <c r="PMF71" s="44"/>
      <c r="PMG71" s="44"/>
      <c r="PMH71" s="44"/>
      <c r="PMI71" s="44"/>
      <c r="PMJ71" s="44"/>
      <c r="PMK71" s="44"/>
      <c r="PML71" s="44"/>
      <c r="PMM71" s="44"/>
      <c r="PMN71" s="44"/>
      <c r="PMO71" s="44"/>
      <c r="PMP71" s="44"/>
      <c r="PMQ71" s="44"/>
      <c r="PMR71" s="44"/>
      <c r="PMS71" s="44"/>
      <c r="PMT71" s="44"/>
      <c r="PMU71" s="44"/>
      <c r="PMV71" s="44"/>
      <c r="PMW71" s="44"/>
      <c r="PMX71" s="44"/>
      <c r="PMY71" s="44"/>
      <c r="PMZ71" s="44"/>
      <c r="PNA71" s="44"/>
      <c r="PNB71" s="44"/>
      <c r="PNC71" s="44"/>
      <c r="PND71" s="44"/>
      <c r="PNE71" s="44"/>
      <c r="PNF71" s="44"/>
      <c r="PNG71" s="44"/>
      <c r="PNH71" s="44"/>
      <c r="PNI71" s="44"/>
      <c r="PNJ71" s="44"/>
      <c r="PNK71" s="44"/>
      <c r="PNL71" s="44"/>
      <c r="PNM71" s="44"/>
      <c r="PNN71" s="44"/>
      <c r="PNO71" s="44"/>
      <c r="PNP71" s="44"/>
      <c r="PNQ71" s="44"/>
      <c r="PNR71" s="44"/>
      <c r="PNS71" s="44"/>
      <c r="PNT71" s="44"/>
      <c r="PNU71" s="44"/>
      <c r="PNV71" s="44"/>
      <c r="PNW71" s="44"/>
      <c r="PNX71" s="44"/>
      <c r="PNY71" s="44"/>
      <c r="PNZ71" s="44"/>
      <c r="POA71" s="44"/>
      <c r="POB71" s="44"/>
      <c r="POC71" s="44"/>
      <c r="POD71" s="44"/>
      <c r="POE71" s="44"/>
      <c r="POF71" s="44"/>
      <c r="POG71" s="44"/>
      <c r="POH71" s="44"/>
      <c r="POI71" s="44"/>
      <c r="POJ71" s="44"/>
      <c r="POK71" s="44"/>
      <c r="POL71" s="44"/>
      <c r="POM71" s="44"/>
      <c r="PON71" s="44"/>
      <c r="POO71" s="44"/>
      <c r="POP71" s="44"/>
      <c r="POQ71" s="44"/>
      <c r="POR71" s="44"/>
      <c r="POS71" s="44"/>
      <c r="POT71" s="44"/>
      <c r="POU71" s="44"/>
      <c r="POV71" s="44"/>
      <c r="POW71" s="44"/>
      <c r="POX71" s="44"/>
      <c r="POY71" s="44"/>
      <c r="POZ71" s="44"/>
      <c r="PPA71" s="44"/>
      <c r="PPB71" s="44"/>
      <c r="PPC71" s="44"/>
      <c r="PPD71" s="44"/>
      <c r="PPE71" s="44"/>
      <c r="PPF71" s="44"/>
      <c r="PPG71" s="44"/>
      <c r="PPH71" s="44"/>
      <c r="PPI71" s="44"/>
      <c r="PPJ71" s="44"/>
      <c r="PPK71" s="44"/>
      <c r="PPL71" s="44"/>
      <c r="PPM71" s="44"/>
      <c r="PPN71" s="44"/>
      <c r="PPO71" s="44"/>
      <c r="PPP71" s="44"/>
      <c r="PPQ71" s="44"/>
      <c r="PPR71" s="44"/>
      <c r="PPS71" s="44"/>
      <c r="PPT71" s="44"/>
      <c r="PPU71" s="44"/>
      <c r="PPV71" s="44"/>
      <c r="PPW71" s="44"/>
      <c r="PPX71" s="44"/>
      <c r="PPY71" s="44"/>
      <c r="PPZ71" s="44"/>
      <c r="PQA71" s="44"/>
      <c r="PQB71" s="44"/>
      <c r="PQC71" s="44"/>
      <c r="PQD71" s="44"/>
      <c r="PQE71" s="44"/>
      <c r="PQF71" s="44"/>
      <c r="PQG71" s="44"/>
      <c r="PQH71" s="44"/>
      <c r="PQI71" s="44"/>
      <c r="PQJ71" s="44"/>
      <c r="PQK71" s="44"/>
      <c r="PQL71" s="44"/>
      <c r="PQM71" s="44"/>
      <c r="PQN71" s="44"/>
      <c r="PQO71" s="44"/>
      <c r="PQP71" s="44"/>
      <c r="PQQ71" s="44"/>
      <c r="PQR71" s="44"/>
      <c r="PQS71" s="44"/>
      <c r="PQT71" s="44"/>
      <c r="PQU71" s="44"/>
      <c r="PQV71" s="44"/>
      <c r="PQW71" s="44"/>
      <c r="PQX71" s="44"/>
      <c r="PQY71" s="44"/>
      <c r="PQZ71" s="44"/>
      <c r="PRA71" s="44"/>
      <c r="PRB71" s="44"/>
      <c r="PRC71" s="44"/>
      <c r="PRD71" s="44"/>
      <c r="PRE71" s="44"/>
      <c r="PRF71" s="44"/>
      <c r="PRG71" s="44"/>
      <c r="PRH71" s="44"/>
      <c r="PRI71" s="44"/>
      <c r="PRJ71" s="44"/>
      <c r="PRK71" s="44"/>
      <c r="PRL71" s="44"/>
      <c r="PRM71" s="44"/>
      <c r="PRN71" s="44"/>
      <c r="PRO71" s="44"/>
      <c r="PRP71" s="44"/>
      <c r="PRQ71" s="44"/>
      <c r="PRR71" s="44"/>
      <c r="PRS71" s="44"/>
      <c r="PRT71" s="44"/>
      <c r="PRU71" s="44"/>
      <c r="PRV71" s="44"/>
      <c r="PRW71" s="44"/>
      <c r="PRX71" s="44"/>
      <c r="PRY71" s="44"/>
      <c r="PRZ71" s="44"/>
      <c r="PSA71" s="44"/>
      <c r="PSB71" s="44"/>
      <c r="PSC71" s="44"/>
      <c r="PSD71" s="44"/>
      <c r="PSE71" s="44"/>
      <c r="PSF71" s="44"/>
      <c r="PSG71" s="44"/>
      <c r="PSH71" s="44"/>
      <c r="PSI71" s="44"/>
      <c r="PSJ71" s="44"/>
      <c r="PSK71" s="44"/>
      <c r="PSL71" s="44"/>
      <c r="PSM71" s="44"/>
      <c r="PSN71" s="44"/>
      <c r="PSO71" s="44"/>
      <c r="PSP71" s="44"/>
      <c r="PSQ71" s="44"/>
      <c r="PSR71" s="44"/>
      <c r="PSS71" s="44"/>
      <c r="PST71" s="44"/>
      <c r="PSU71" s="44"/>
      <c r="PSV71" s="44"/>
      <c r="PSW71" s="44"/>
      <c r="PSX71" s="44"/>
      <c r="PSY71" s="44"/>
      <c r="PSZ71" s="44"/>
      <c r="PTA71" s="44"/>
      <c r="PTB71" s="44"/>
      <c r="PTC71" s="44"/>
      <c r="PTD71" s="44"/>
      <c r="PTE71" s="44"/>
      <c r="PTF71" s="44"/>
      <c r="PTG71" s="44"/>
      <c r="PTH71" s="44"/>
      <c r="PTI71" s="44"/>
      <c r="PTJ71" s="44"/>
      <c r="PTK71" s="44"/>
      <c r="PTL71" s="44"/>
      <c r="PTM71" s="44"/>
      <c r="PTN71" s="44"/>
      <c r="PTO71" s="44"/>
      <c r="PTP71" s="44"/>
      <c r="PTQ71" s="44"/>
      <c r="PTR71" s="44"/>
      <c r="PTS71" s="44"/>
      <c r="PTT71" s="44"/>
      <c r="PTU71" s="44"/>
      <c r="PTV71" s="44"/>
      <c r="PTW71" s="44"/>
      <c r="PTX71" s="44"/>
      <c r="PTY71" s="44"/>
      <c r="PTZ71" s="44"/>
      <c r="PUA71" s="44"/>
      <c r="PUB71" s="44"/>
      <c r="PUC71" s="44"/>
      <c r="PUD71" s="44"/>
      <c r="PUE71" s="44"/>
      <c r="PUF71" s="44"/>
      <c r="PUG71" s="44"/>
      <c r="PUH71" s="44"/>
      <c r="PUI71" s="44"/>
      <c r="PUJ71" s="44"/>
      <c r="PUK71" s="44"/>
      <c r="PUL71" s="44"/>
      <c r="PUM71" s="44"/>
      <c r="PUN71" s="44"/>
      <c r="PUO71" s="44"/>
      <c r="PUP71" s="44"/>
      <c r="PUQ71" s="44"/>
      <c r="PUR71" s="44"/>
      <c r="PUS71" s="44"/>
      <c r="PUT71" s="44"/>
      <c r="PUU71" s="44"/>
      <c r="PUV71" s="44"/>
      <c r="PUW71" s="44"/>
      <c r="PUX71" s="44"/>
      <c r="PUY71" s="44"/>
      <c r="PUZ71" s="44"/>
      <c r="PVA71" s="44"/>
      <c r="PVB71" s="44"/>
      <c r="PVC71" s="44"/>
      <c r="PVD71" s="44"/>
      <c r="PVE71" s="44"/>
      <c r="PVF71" s="44"/>
      <c r="PVG71" s="44"/>
      <c r="PVH71" s="44"/>
      <c r="PVI71" s="44"/>
      <c r="PVJ71" s="44"/>
      <c r="PVK71" s="44"/>
      <c r="PVL71" s="44"/>
      <c r="PVM71" s="44"/>
      <c r="PVN71" s="44"/>
      <c r="PVO71" s="44"/>
      <c r="PVP71" s="44"/>
      <c r="PVQ71" s="44"/>
      <c r="PVR71" s="44"/>
      <c r="PVS71" s="44"/>
      <c r="PVT71" s="44"/>
      <c r="PVU71" s="44"/>
      <c r="PVV71" s="44"/>
      <c r="PVW71" s="44"/>
      <c r="PVX71" s="44"/>
      <c r="PVY71" s="44"/>
      <c r="PVZ71" s="44"/>
      <c r="PWA71" s="44"/>
      <c r="PWB71" s="44"/>
      <c r="PWC71" s="44"/>
      <c r="PWD71" s="44"/>
      <c r="PWE71" s="44"/>
      <c r="PWF71" s="44"/>
      <c r="PWG71" s="44"/>
      <c r="PWH71" s="44"/>
      <c r="PWI71" s="44"/>
      <c r="PWJ71" s="44"/>
      <c r="PWK71" s="44"/>
      <c r="PWL71" s="44"/>
      <c r="PWM71" s="44"/>
      <c r="PWN71" s="44"/>
      <c r="PWO71" s="44"/>
      <c r="PWP71" s="44"/>
      <c r="PWQ71" s="44"/>
      <c r="PWR71" s="44"/>
      <c r="PWS71" s="44"/>
      <c r="PWT71" s="44"/>
      <c r="PWU71" s="44"/>
      <c r="PWV71" s="44"/>
      <c r="PWW71" s="44"/>
      <c r="PWX71" s="44"/>
      <c r="PWY71" s="44"/>
      <c r="PWZ71" s="44"/>
      <c r="PXA71" s="44"/>
      <c r="PXB71" s="44"/>
      <c r="PXC71" s="44"/>
      <c r="PXD71" s="44"/>
      <c r="PXE71" s="44"/>
      <c r="PXF71" s="44"/>
      <c r="PXG71" s="44"/>
      <c r="PXH71" s="44"/>
      <c r="PXI71" s="44"/>
      <c r="PXJ71" s="44"/>
      <c r="PXK71" s="44"/>
      <c r="PXL71" s="44"/>
      <c r="PXM71" s="44"/>
      <c r="PXN71" s="44"/>
      <c r="PXO71" s="44"/>
      <c r="PXP71" s="44"/>
      <c r="PXQ71" s="44"/>
      <c r="PXR71" s="44"/>
      <c r="PXS71" s="44"/>
      <c r="PXT71" s="44"/>
      <c r="PXU71" s="44"/>
      <c r="PXV71" s="44"/>
      <c r="PXW71" s="44"/>
      <c r="PXX71" s="44"/>
      <c r="PXY71" s="44"/>
      <c r="PXZ71" s="44"/>
      <c r="PYA71" s="44"/>
      <c r="PYB71" s="44"/>
      <c r="PYC71" s="44"/>
      <c r="PYD71" s="44"/>
      <c r="PYE71" s="44"/>
      <c r="PYF71" s="44"/>
      <c r="PYG71" s="44"/>
      <c r="PYH71" s="44"/>
      <c r="PYI71" s="44"/>
      <c r="PYJ71" s="44"/>
      <c r="PYK71" s="44"/>
      <c r="PYL71" s="44"/>
      <c r="PYM71" s="44"/>
      <c r="PYN71" s="44"/>
      <c r="PYO71" s="44"/>
      <c r="PYP71" s="44"/>
      <c r="PYQ71" s="44"/>
      <c r="PYR71" s="44"/>
      <c r="PYS71" s="44"/>
      <c r="PYT71" s="44"/>
      <c r="PYU71" s="44"/>
      <c r="PYV71" s="44"/>
      <c r="PYW71" s="44"/>
      <c r="PYX71" s="44"/>
      <c r="PYY71" s="44"/>
      <c r="PYZ71" s="44"/>
      <c r="PZA71" s="44"/>
      <c r="PZB71" s="44"/>
      <c r="PZC71" s="44"/>
      <c r="PZD71" s="44"/>
      <c r="PZE71" s="44"/>
      <c r="PZF71" s="44"/>
      <c r="PZG71" s="44"/>
      <c r="PZH71" s="44"/>
      <c r="PZI71" s="44"/>
      <c r="PZJ71" s="44"/>
      <c r="PZK71" s="44"/>
      <c r="PZL71" s="44"/>
      <c r="PZM71" s="44"/>
      <c r="PZN71" s="44"/>
      <c r="PZO71" s="44"/>
      <c r="PZP71" s="44"/>
      <c r="PZQ71" s="44"/>
      <c r="PZR71" s="44"/>
      <c r="PZS71" s="44"/>
      <c r="PZT71" s="44"/>
      <c r="PZU71" s="44"/>
      <c r="PZV71" s="44"/>
      <c r="PZW71" s="44"/>
      <c r="PZX71" s="44"/>
      <c r="PZY71" s="44"/>
      <c r="PZZ71" s="44"/>
      <c r="QAA71" s="44"/>
      <c r="QAB71" s="44"/>
      <c r="QAC71" s="44"/>
      <c r="QAD71" s="44"/>
      <c r="QAE71" s="44"/>
      <c r="QAF71" s="44"/>
      <c r="QAG71" s="44"/>
      <c r="QAH71" s="44"/>
      <c r="QAI71" s="44"/>
      <c r="QAJ71" s="44"/>
      <c r="QAK71" s="44"/>
      <c r="QAL71" s="44"/>
      <c r="QAM71" s="44"/>
      <c r="QAN71" s="44"/>
      <c r="QAO71" s="44"/>
      <c r="QAP71" s="44"/>
      <c r="QAQ71" s="44"/>
      <c r="QAR71" s="44"/>
      <c r="QAS71" s="44"/>
      <c r="QAT71" s="44"/>
      <c r="QAU71" s="44"/>
      <c r="QAV71" s="44"/>
      <c r="QAW71" s="44"/>
      <c r="QAX71" s="44"/>
      <c r="QAY71" s="44"/>
      <c r="QAZ71" s="44"/>
      <c r="QBA71" s="44"/>
      <c r="QBB71" s="44"/>
      <c r="QBC71" s="44"/>
      <c r="QBD71" s="44"/>
      <c r="QBE71" s="44"/>
      <c r="QBF71" s="44"/>
      <c r="QBG71" s="44"/>
      <c r="QBH71" s="44"/>
      <c r="QBI71" s="44"/>
      <c r="QBJ71" s="44"/>
      <c r="QBK71" s="44"/>
      <c r="QBL71" s="44"/>
      <c r="QBM71" s="44"/>
      <c r="QBN71" s="44"/>
      <c r="QBO71" s="44"/>
      <c r="QBP71" s="44"/>
      <c r="QBQ71" s="44"/>
      <c r="QBR71" s="44"/>
      <c r="QBS71" s="44"/>
      <c r="QBT71" s="44"/>
      <c r="QBU71" s="44"/>
      <c r="QBV71" s="44"/>
      <c r="QBW71" s="44"/>
      <c r="QBX71" s="44"/>
      <c r="QBY71" s="44"/>
      <c r="QBZ71" s="44"/>
      <c r="QCA71" s="44"/>
      <c r="QCB71" s="44"/>
      <c r="QCC71" s="44"/>
      <c r="QCD71" s="44"/>
      <c r="QCE71" s="44"/>
      <c r="QCF71" s="44"/>
      <c r="QCG71" s="44"/>
      <c r="QCH71" s="44"/>
      <c r="QCI71" s="44"/>
      <c r="QCJ71" s="44"/>
      <c r="QCK71" s="44"/>
      <c r="QCL71" s="44"/>
      <c r="QCM71" s="44"/>
      <c r="QCN71" s="44"/>
      <c r="QCO71" s="44"/>
      <c r="QCP71" s="44"/>
      <c r="QCQ71" s="44"/>
      <c r="QCR71" s="44"/>
      <c r="QCS71" s="44"/>
      <c r="QCT71" s="44"/>
      <c r="QCU71" s="44"/>
      <c r="QCV71" s="44"/>
      <c r="QCW71" s="44"/>
      <c r="QCX71" s="44"/>
      <c r="QCY71" s="44"/>
      <c r="QCZ71" s="44"/>
      <c r="QDA71" s="44"/>
      <c r="QDB71" s="44"/>
      <c r="QDC71" s="44"/>
      <c r="QDD71" s="44"/>
      <c r="QDE71" s="44"/>
      <c r="QDF71" s="44"/>
      <c r="QDG71" s="44"/>
      <c r="QDH71" s="44"/>
      <c r="QDI71" s="44"/>
      <c r="QDJ71" s="44"/>
      <c r="QDK71" s="44"/>
      <c r="QDL71" s="44"/>
      <c r="QDM71" s="44"/>
      <c r="QDN71" s="44"/>
      <c r="QDO71" s="44"/>
      <c r="QDP71" s="44"/>
      <c r="QDQ71" s="44"/>
      <c r="QDR71" s="44"/>
      <c r="QDS71" s="44"/>
      <c r="QDT71" s="44"/>
      <c r="QDU71" s="44"/>
      <c r="QDV71" s="44"/>
      <c r="QDW71" s="44"/>
      <c r="QDX71" s="44"/>
      <c r="QDY71" s="44"/>
      <c r="QDZ71" s="44"/>
      <c r="QEA71" s="44"/>
      <c r="QEB71" s="44"/>
      <c r="QEC71" s="44"/>
      <c r="QED71" s="44"/>
      <c r="QEE71" s="44"/>
      <c r="QEF71" s="44"/>
      <c r="QEG71" s="44"/>
      <c r="QEH71" s="44"/>
      <c r="QEI71" s="44"/>
      <c r="QEJ71" s="44"/>
      <c r="QEK71" s="44"/>
      <c r="QEL71" s="44"/>
      <c r="QEM71" s="44"/>
      <c r="QEN71" s="44"/>
      <c r="QEO71" s="44"/>
      <c r="QEP71" s="44"/>
      <c r="QEQ71" s="44"/>
      <c r="QER71" s="44"/>
      <c r="QES71" s="44"/>
      <c r="QET71" s="44"/>
      <c r="QEU71" s="44"/>
      <c r="QEV71" s="44"/>
      <c r="QEW71" s="44"/>
      <c r="QEX71" s="44"/>
      <c r="QEY71" s="44"/>
      <c r="QEZ71" s="44"/>
      <c r="QFA71" s="44"/>
      <c r="QFB71" s="44"/>
      <c r="QFC71" s="44"/>
      <c r="QFD71" s="44"/>
      <c r="QFE71" s="44"/>
      <c r="QFF71" s="44"/>
      <c r="QFG71" s="44"/>
      <c r="QFH71" s="44"/>
      <c r="QFI71" s="44"/>
      <c r="QFJ71" s="44"/>
      <c r="QFK71" s="44"/>
      <c r="QFL71" s="44"/>
      <c r="QFM71" s="44"/>
      <c r="QFN71" s="44"/>
      <c r="QFO71" s="44"/>
      <c r="QFP71" s="44"/>
      <c r="QFQ71" s="44"/>
      <c r="QFR71" s="44"/>
      <c r="QFS71" s="44"/>
      <c r="QFT71" s="44"/>
      <c r="QFU71" s="44"/>
      <c r="QFV71" s="44"/>
      <c r="QFW71" s="44"/>
      <c r="QFX71" s="44"/>
      <c r="QFY71" s="44"/>
      <c r="QFZ71" s="44"/>
      <c r="QGA71" s="44"/>
      <c r="QGB71" s="44"/>
      <c r="QGC71" s="44"/>
      <c r="QGD71" s="44"/>
      <c r="QGE71" s="44"/>
      <c r="QGF71" s="44"/>
      <c r="QGG71" s="44"/>
      <c r="QGH71" s="44"/>
      <c r="QGI71" s="44"/>
      <c r="QGJ71" s="44"/>
      <c r="QGK71" s="44"/>
      <c r="QGL71" s="44"/>
      <c r="QGM71" s="44"/>
      <c r="QGN71" s="44"/>
      <c r="QGO71" s="44"/>
      <c r="QGP71" s="44"/>
      <c r="QGQ71" s="44"/>
      <c r="QGR71" s="44"/>
      <c r="QGS71" s="44"/>
      <c r="QGT71" s="44"/>
      <c r="QGU71" s="44"/>
      <c r="QGV71" s="44"/>
      <c r="QGW71" s="44"/>
      <c r="QGX71" s="44"/>
      <c r="QGY71" s="44"/>
      <c r="QGZ71" s="44"/>
      <c r="QHA71" s="44"/>
      <c r="QHB71" s="44"/>
      <c r="QHC71" s="44"/>
      <c r="QHD71" s="44"/>
      <c r="QHE71" s="44"/>
      <c r="QHF71" s="44"/>
      <c r="QHG71" s="44"/>
      <c r="QHH71" s="44"/>
      <c r="QHI71" s="44"/>
      <c r="QHJ71" s="44"/>
      <c r="QHK71" s="44"/>
      <c r="QHL71" s="44"/>
      <c r="QHM71" s="44"/>
      <c r="QHN71" s="44"/>
      <c r="QHO71" s="44"/>
      <c r="QHP71" s="44"/>
      <c r="QHQ71" s="44"/>
      <c r="QHR71" s="44"/>
      <c r="QHS71" s="44"/>
      <c r="QHT71" s="44"/>
      <c r="QHU71" s="44"/>
      <c r="QHV71" s="44"/>
      <c r="QHW71" s="44"/>
      <c r="QHX71" s="44"/>
      <c r="QHY71" s="44"/>
      <c r="QHZ71" s="44"/>
      <c r="QIA71" s="44"/>
      <c r="QIB71" s="44"/>
      <c r="QIC71" s="44"/>
      <c r="QID71" s="44"/>
      <c r="QIE71" s="44"/>
      <c r="QIF71" s="44"/>
      <c r="QIG71" s="44"/>
      <c r="QIH71" s="44"/>
      <c r="QII71" s="44"/>
      <c r="QIJ71" s="44"/>
      <c r="QIK71" s="44"/>
      <c r="QIL71" s="44"/>
      <c r="QIM71" s="44"/>
      <c r="QIN71" s="44"/>
      <c r="QIO71" s="44"/>
      <c r="QIP71" s="44"/>
      <c r="QIQ71" s="44"/>
      <c r="QIR71" s="44"/>
      <c r="QIS71" s="44"/>
      <c r="QIT71" s="44"/>
      <c r="QIU71" s="44"/>
      <c r="QIV71" s="44"/>
      <c r="QIW71" s="44"/>
      <c r="QIX71" s="44"/>
      <c r="QIY71" s="44"/>
      <c r="QIZ71" s="44"/>
      <c r="QJA71" s="44"/>
      <c r="QJB71" s="44"/>
      <c r="QJC71" s="44"/>
      <c r="QJD71" s="44"/>
      <c r="QJE71" s="44"/>
      <c r="QJF71" s="44"/>
      <c r="QJG71" s="44"/>
      <c r="QJH71" s="44"/>
      <c r="QJI71" s="44"/>
      <c r="QJJ71" s="44"/>
      <c r="QJK71" s="44"/>
      <c r="QJL71" s="44"/>
      <c r="QJM71" s="44"/>
      <c r="QJN71" s="44"/>
      <c r="QJO71" s="44"/>
      <c r="QJP71" s="44"/>
      <c r="QJQ71" s="44"/>
      <c r="QJR71" s="44"/>
      <c r="QJS71" s="44"/>
      <c r="QJT71" s="44"/>
      <c r="QJU71" s="44"/>
      <c r="QJV71" s="44"/>
      <c r="QJW71" s="44"/>
      <c r="QJX71" s="44"/>
      <c r="QJY71" s="44"/>
      <c r="QJZ71" s="44"/>
      <c r="QKA71" s="44"/>
      <c r="QKB71" s="44"/>
      <c r="QKC71" s="44"/>
      <c r="QKD71" s="44"/>
      <c r="QKE71" s="44"/>
      <c r="QKF71" s="44"/>
      <c r="QKG71" s="44"/>
      <c r="QKH71" s="44"/>
      <c r="QKI71" s="44"/>
      <c r="QKJ71" s="44"/>
      <c r="QKK71" s="44"/>
      <c r="QKL71" s="44"/>
      <c r="QKM71" s="44"/>
      <c r="QKN71" s="44"/>
      <c r="QKO71" s="44"/>
      <c r="QKP71" s="44"/>
      <c r="QKQ71" s="44"/>
      <c r="QKR71" s="44"/>
      <c r="QKS71" s="44"/>
      <c r="QKT71" s="44"/>
      <c r="QKU71" s="44"/>
      <c r="QKV71" s="44"/>
      <c r="QKW71" s="44"/>
      <c r="QKX71" s="44"/>
      <c r="QKY71" s="44"/>
      <c r="QKZ71" s="44"/>
      <c r="QLA71" s="44"/>
      <c r="QLB71" s="44"/>
      <c r="QLC71" s="44"/>
      <c r="QLD71" s="44"/>
      <c r="QLE71" s="44"/>
      <c r="QLF71" s="44"/>
      <c r="QLG71" s="44"/>
      <c r="QLH71" s="44"/>
      <c r="QLI71" s="44"/>
      <c r="QLJ71" s="44"/>
      <c r="QLK71" s="44"/>
      <c r="QLL71" s="44"/>
      <c r="QLM71" s="44"/>
      <c r="QLN71" s="44"/>
      <c r="QLO71" s="44"/>
      <c r="QLP71" s="44"/>
      <c r="QLQ71" s="44"/>
      <c r="QLR71" s="44"/>
      <c r="QLS71" s="44"/>
      <c r="QLT71" s="44"/>
      <c r="QLU71" s="44"/>
      <c r="QLV71" s="44"/>
      <c r="QLW71" s="44"/>
      <c r="QLX71" s="44"/>
      <c r="QLY71" s="44"/>
      <c r="QLZ71" s="44"/>
      <c r="QMA71" s="44"/>
      <c r="QMB71" s="44"/>
      <c r="QMC71" s="44"/>
      <c r="QMD71" s="44"/>
      <c r="QME71" s="44"/>
      <c r="QMF71" s="44"/>
      <c r="QMG71" s="44"/>
      <c r="QMH71" s="44"/>
      <c r="QMI71" s="44"/>
      <c r="QMJ71" s="44"/>
      <c r="QMK71" s="44"/>
      <c r="QML71" s="44"/>
      <c r="QMM71" s="44"/>
      <c r="QMN71" s="44"/>
      <c r="QMO71" s="44"/>
      <c r="QMP71" s="44"/>
      <c r="QMQ71" s="44"/>
      <c r="QMR71" s="44"/>
      <c r="QMS71" s="44"/>
      <c r="QMT71" s="44"/>
      <c r="QMU71" s="44"/>
      <c r="QMV71" s="44"/>
      <c r="QMW71" s="44"/>
      <c r="QMX71" s="44"/>
      <c r="QMY71" s="44"/>
      <c r="QMZ71" s="44"/>
      <c r="QNA71" s="44"/>
      <c r="QNB71" s="44"/>
      <c r="QNC71" s="44"/>
      <c r="QND71" s="44"/>
      <c r="QNE71" s="44"/>
      <c r="QNF71" s="44"/>
      <c r="QNG71" s="44"/>
      <c r="QNH71" s="44"/>
      <c r="QNI71" s="44"/>
      <c r="QNJ71" s="44"/>
      <c r="QNK71" s="44"/>
      <c r="QNL71" s="44"/>
      <c r="QNM71" s="44"/>
      <c r="QNN71" s="44"/>
      <c r="QNO71" s="44"/>
      <c r="QNP71" s="44"/>
      <c r="QNQ71" s="44"/>
      <c r="QNR71" s="44"/>
      <c r="QNS71" s="44"/>
      <c r="QNT71" s="44"/>
      <c r="QNU71" s="44"/>
      <c r="QNV71" s="44"/>
      <c r="QNW71" s="44"/>
      <c r="QNX71" s="44"/>
      <c r="QNY71" s="44"/>
      <c r="QNZ71" s="44"/>
      <c r="QOA71" s="44"/>
      <c r="QOB71" s="44"/>
      <c r="QOC71" s="44"/>
      <c r="QOD71" s="44"/>
      <c r="QOE71" s="44"/>
      <c r="QOF71" s="44"/>
      <c r="QOG71" s="44"/>
      <c r="QOH71" s="44"/>
      <c r="QOI71" s="44"/>
      <c r="QOJ71" s="44"/>
      <c r="QOK71" s="44"/>
      <c r="QOL71" s="44"/>
      <c r="QOM71" s="44"/>
      <c r="QON71" s="44"/>
      <c r="QOO71" s="44"/>
      <c r="QOP71" s="44"/>
      <c r="QOQ71" s="44"/>
      <c r="QOR71" s="44"/>
      <c r="QOS71" s="44"/>
      <c r="QOT71" s="44"/>
      <c r="QOU71" s="44"/>
      <c r="QOV71" s="44"/>
      <c r="QOW71" s="44"/>
      <c r="QOX71" s="44"/>
      <c r="QOY71" s="44"/>
      <c r="QOZ71" s="44"/>
      <c r="QPA71" s="44"/>
      <c r="QPB71" s="44"/>
      <c r="QPC71" s="44"/>
      <c r="QPD71" s="44"/>
      <c r="QPE71" s="44"/>
      <c r="QPF71" s="44"/>
      <c r="QPG71" s="44"/>
      <c r="QPH71" s="44"/>
      <c r="QPI71" s="44"/>
      <c r="QPJ71" s="44"/>
      <c r="QPK71" s="44"/>
      <c r="QPL71" s="44"/>
      <c r="QPM71" s="44"/>
      <c r="QPN71" s="44"/>
      <c r="QPO71" s="44"/>
      <c r="QPP71" s="44"/>
      <c r="QPQ71" s="44"/>
      <c r="QPR71" s="44"/>
      <c r="QPS71" s="44"/>
      <c r="QPT71" s="44"/>
      <c r="QPU71" s="44"/>
      <c r="QPV71" s="44"/>
      <c r="QPW71" s="44"/>
      <c r="QPX71" s="44"/>
      <c r="QPY71" s="44"/>
      <c r="QPZ71" s="44"/>
      <c r="QQA71" s="44"/>
      <c r="QQB71" s="44"/>
      <c r="QQC71" s="44"/>
      <c r="QQD71" s="44"/>
      <c r="QQE71" s="44"/>
      <c r="QQF71" s="44"/>
      <c r="QQG71" s="44"/>
      <c r="QQH71" s="44"/>
      <c r="QQI71" s="44"/>
      <c r="QQJ71" s="44"/>
      <c r="QQK71" s="44"/>
      <c r="QQL71" s="44"/>
      <c r="QQM71" s="44"/>
      <c r="QQN71" s="44"/>
      <c r="QQO71" s="44"/>
      <c r="QQP71" s="44"/>
      <c r="QQQ71" s="44"/>
      <c r="QQR71" s="44"/>
      <c r="QQS71" s="44"/>
      <c r="QQT71" s="44"/>
      <c r="QQU71" s="44"/>
      <c r="QQV71" s="44"/>
      <c r="QQW71" s="44"/>
      <c r="QQX71" s="44"/>
      <c r="QQY71" s="44"/>
      <c r="QQZ71" s="44"/>
      <c r="QRA71" s="44"/>
      <c r="QRB71" s="44"/>
      <c r="QRC71" s="44"/>
      <c r="QRD71" s="44"/>
      <c r="QRE71" s="44"/>
      <c r="QRF71" s="44"/>
      <c r="QRG71" s="44"/>
      <c r="QRH71" s="44"/>
      <c r="QRI71" s="44"/>
      <c r="QRJ71" s="44"/>
      <c r="QRK71" s="44"/>
      <c r="QRL71" s="44"/>
      <c r="QRM71" s="44"/>
      <c r="QRN71" s="44"/>
      <c r="QRO71" s="44"/>
      <c r="QRP71" s="44"/>
      <c r="QRQ71" s="44"/>
      <c r="QRR71" s="44"/>
      <c r="QRS71" s="44"/>
      <c r="QRT71" s="44"/>
      <c r="QRU71" s="44"/>
      <c r="QRV71" s="44"/>
      <c r="QRW71" s="44"/>
      <c r="QRX71" s="44"/>
      <c r="QRY71" s="44"/>
      <c r="QRZ71" s="44"/>
      <c r="QSA71" s="44"/>
      <c r="QSB71" s="44"/>
      <c r="QSC71" s="44"/>
      <c r="QSD71" s="44"/>
      <c r="QSE71" s="44"/>
      <c r="QSF71" s="44"/>
      <c r="QSG71" s="44"/>
      <c r="QSH71" s="44"/>
      <c r="QSI71" s="44"/>
      <c r="QSJ71" s="44"/>
      <c r="QSK71" s="44"/>
      <c r="QSL71" s="44"/>
      <c r="QSM71" s="44"/>
      <c r="QSN71" s="44"/>
      <c r="QSO71" s="44"/>
      <c r="QSP71" s="44"/>
      <c r="QSQ71" s="44"/>
      <c r="QSR71" s="44"/>
      <c r="QSS71" s="44"/>
      <c r="QST71" s="44"/>
      <c r="QSU71" s="44"/>
      <c r="QSV71" s="44"/>
      <c r="QSW71" s="44"/>
      <c r="QSX71" s="44"/>
      <c r="QSY71" s="44"/>
      <c r="QSZ71" s="44"/>
      <c r="QTA71" s="44"/>
      <c r="QTB71" s="44"/>
      <c r="QTC71" s="44"/>
      <c r="QTD71" s="44"/>
      <c r="QTE71" s="44"/>
      <c r="QTF71" s="44"/>
      <c r="QTG71" s="44"/>
      <c r="QTH71" s="44"/>
      <c r="QTI71" s="44"/>
      <c r="QTJ71" s="44"/>
      <c r="QTK71" s="44"/>
      <c r="QTL71" s="44"/>
      <c r="QTM71" s="44"/>
      <c r="QTN71" s="44"/>
      <c r="QTO71" s="44"/>
      <c r="QTP71" s="44"/>
      <c r="QTQ71" s="44"/>
      <c r="QTR71" s="44"/>
      <c r="QTS71" s="44"/>
      <c r="QTT71" s="44"/>
      <c r="QTU71" s="44"/>
      <c r="QTV71" s="44"/>
      <c r="QTW71" s="44"/>
      <c r="QTX71" s="44"/>
      <c r="QTY71" s="44"/>
      <c r="QTZ71" s="44"/>
      <c r="QUA71" s="44"/>
      <c r="QUB71" s="44"/>
      <c r="QUC71" s="44"/>
      <c r="QUD71" s="44"/>
      <c r="QUE71" s="44"/>
      <c r="QUF71" s="44"/>
      <c r="QUG71" s="44"/>
      <c r="QUH71" s="44"/>
      <c r="QUI71" s="44"/>
      <c r="QUJ71" s="44"/>
      <c r="QUK71" s="44"/>
      <c r="QUL71" s="44"/>
      <c r="QUM71" s="44"/>
      <c r="QUN71" s="44"/>
      <c r="QUO71" s="44"/>
      <c r="QUP71" s="44"/>
      <c r="QUQ71" s="44"/>
      <c r="QUR71" s="44"/>
      <c r="QUS71" s="44"/>
      <c r="QUT71" s="44"/>
      <c r="QUU71" s="44"/>
      <c r="QUV71" s="44"/>
      <c r="QUW71" s="44"/>
      <c r="QUX71" s="44"/>
      <c r="QUY71" s="44"/>
      <c r="QUZ71" s="44"/>
      <c r="QVA71" s="44"/>
      <c r="QVB71" s="44"/>
      <c r="QVC71" s="44"/>
      <c r="QVD71" s="44"/>
      <c r="QVE71" s="44"/>
      <c r="QVF71" s="44"/>
      <c r="QVG71" s="44"/>
      <c r="QVH71" s="44"/>
      <c r="QVI71" s="44"/>
      <c r="QVJ71" s="44"/>
      <c r="QVK71" s="44"/>
      <c r="QVL71" s="44"/>
      <c r="QVM71" s="44"/>
      <c r="QVN71" s="44"/>
      <c r="QVO71" s="44"/>
      <c r="QVP71" s="44"/>
      <c r="QVQ71" s="44"/>
      <c r="QVR71" s="44"/>
      <c r="QVS71" s="44"/>
      <c r="QVT71" s="44"/>
      <c r="QVU71" s="44"/>
      <c r="QVV71" s="44"/>
      <c r="QVW71" s="44"/>
      <c r="QVX71" s="44"/>
      <c r="QVY71" s="44"/>
      <c r="QVZ71" s="44"/>
      <c r="QWA71" s="44"/>
      <c r="QWB71" s="44"/>
      <c r="QWC71" s="44"/>
      <c r="QWD71" s="44"/>
      <c r="QWE71" s="44"/>
      <c r="QWF71" s="44"/>
      <c r="QWG71" s="44"/>
      <c r="QWH71" s="44"/>
      <c r="QWI71" s="44"/>
      <c r="QWJ71" s="44"/>
      <c r="QWK71" s="44"/>
      <c r="QWL71" s="44"/>
      <c r="QWM71" s="44"/>
      <c r="QWN71" s="44"/>
      <c r="QWO71" s="44"/>
      <c r="QWP71" s="44"/>
      <c r="QWQ71" s="44"/>
      <c r="QWR71" s="44"/>
      <c r="QWS71" s="44"/>
      <c r="QWT71" s="44"/>
      <c r="QWU71" s="44"/>
      <c r="QWV71" s="44"/>
      <c r="QWW71" s="44"/>
      <c r="QWX71" s="44"/>
      <c r="QWY71" s="44"/>
      <c r="QWZ71" s="44"/>
      <c r="QXA71" s="44"/>
      <c r="QXB71" s="44"/>
      <c r="QXC71" s="44"/>
      <c r="QXD71" s="44"/>
      <c r="QXE71" s="44"/>
      <c r="QXF71" s="44"/>
      <c r="QXG71" s="44"/>
      <c r="QXH71" s="44"/>
      <c r="QXI71" s="44"/>
      <c r="QXJ71" s="44"/>
      <c r="QXK71" s="44"/>
      <c r="QXL71" s="44"/>
      <c r="QXM71" s="44"/>
      <c r="QXN71" s="44"/>
      <c r="QXO71" s="44"/>
      <c r="QXP71" s="44"/>
      <c r="QXQ71" s="44"/>
      <c r="QXR71" s="44"/>
      <c r="QXS71" s="44"/>
      <c r="QXT71" s="44"/>
      <c r="QXU71" s="44"/>
      <c r="QXV71" s="44"/>
      <c r="QXW71" s="44"/>
      <c r="QXX71" s="44"/>
      <c r="QXY71" s="44"/>
      <c r="QXZ71" s="44"/>
      <c r="QYA71" s="44"/>
      <c r="QYB71" s="44"/>
      <c r="QYC71" s="44"/>
      <c r="QYD71" s="44"/>
      <c r="QYE71" s="44"/>
      <c r="QYF71" s="44"/>
      <c r="QYG71" s="44"/>
      <c r="QYH71" s="44"/>
      <c r="QYI71" s="44"/>
      <c r="QYJ71" s="44"/>
      <c r="QYK71" s="44"/>
      <c r="QYL71" s="44"/>
      <c r="QYM71" s="44"/>
      <c r="QYN71" s="44"/>
      <c r="QYO71" s="44"/>
      <c r="QYP71" s="44"/>
      <c r="QYQ71" s="44"/>
      <c r="QYR71" s="44"/>
      <c r="QYS71" s="44"/>
      <c r="QYT71" s="44"/>
      <c r="QYU71" s="44"/>
      <c r="QYV71" s="44"/>
      <c r="QYW71" s="44"/>
      <c r="QYX71" s="44"/>
      <c r="QYY71" s="44"/>
      <c r="QYZ71" s="44"/>
      <c r="QZA71" s="44"/>
      <c r="QZB71" s="44"/>
      <c r="QZC71" s="44"/>
      <c r="QZD71" s="44"/>
      <c r="QZE71" s="44"/>
      <c r="QZF71" s="44"/>
      <c r="QZG71" s="44"/>
      <c r="QZH71" s="44"/>
      <c r="QZI71" s="44"/>
      <c r="QZJ71" s="44"/>
      <c r="QZK71" s="44"/>
      <c r="QZL71" s="44"/>
      <c r="QZM71" s="44"/>
      <c r="QZN71" s="44"/>
      <c r="QZO71" s="44"/>
      <c r="QZP71" s="44"/>
      <c r="QZQ71" s="44"/>
      <c r="QZR71" s="44"/>
      <c r="QZS71" s="44"/>
      <c r="QZT71" s="44"/>
      <c r="QZU71" s="44"/>
      <c r="QZV71" s="44"/>
      <c r="QZW71" s="44"/>
      <c r="QZX71" s="44"/>
      <c r="QZY71" s="44"/>
      <c r="QZZ71" s="44"/>
      <c r="RAA71" s="44"/>
      <c r="RAB71" s="44"/>
      <c r="RAC71" s="44"/>
      <c r="RAD71" s="44"/>
      <c r="RAE71" s="44"/>
      <c r="RAF71" s="44"/>
      <c r="RAG71" s="44"/>
      <c r="RAH71" s="44"/>
      <c r="RAI71" s="44"/>
      <c r="RAJ71" s="44"/>
      <c r="RAK71" s="44"/>
      <c r="RAL71" s="44"/>
      <c r="RAM71" s="44"/>
      <c r="RAN71" s="44"/>
      <c r="RAO71" s="44"/>
      <c r="RAP71" s="44"/>
      <c r="RAQ71" s="44"/>
      <c r="RAR71" s="44"/>
      <c r="RAS71" s="44"/>
      <c r="RAT71" s="44"/>
      <c r="RAU71" s="44"/>
      <c r="RAV71" s="44"/>
      <c r="RAW71" s="44"/>
      <c r="RAX71" s="44"/>
      <c r="RAY71" s="44"/>
      <c r="RAZ71" s="44"/>
      <c r="RBA71" s="44"/>
      <c r="RBB71" s="44"/>
      <c r="RBC71" s="44"/>
      <c r="RBD71" s="44"/>
      <c r="RBE71" s="44"/>
      <c r="RBF71" s="44"/>
      <c r="RBG71" s="44"/>
      <c r="RBH71" s="44"/>
      <c r="RBI71" s="44"/>
      <c r="RBJ71" s="44"/>
      <c r="RBK71" s="44"/>
      <c r="RBL71" s="44"/>
      <c r="RBM71" s="44"/>
      <c r="RBN71" s="44"/>
      <c r="RBO71" s="44"/>
      <c r="RBP71" s="44"/>
      <c r="RBQ71" s="44"/>
      <c r="RBR71" s="44"/>
      <c r="RBS71" s="44"/>
      <c r="RBT71" s="44"/>
      <c r="RBU71" s="44"/>
      <c r="RBV71" s="44"/>
      <c r="RBW71" s="44"/>
      <c r="RBX71" s="44"/>
      <c r="RBY71" s="44"/>
      <c r="RBZ71" s="44"/>
      <c r="RCA71" s="44"/>
      <c r="RCB71" s="44"/>
      <c r="RCC71" s="44"/>
      <c r="RCD71" s="44"/>
      <c r="RCE71" s="44"/>
      <c r="RCF71" s="44"/>
      <c r="RCG71" s="44"/>
      <c r="RCH71" s="44"/>
      <c r="RCI71" s="44"/>
      <c r="RCJ71" s="44"/>
      <c r="RCK71" s="44"/>
      <c r="RCL71" s="44"/>
      <c r="RCM71" s="44"/>
      <c r="RCN71" s="44"/>
      <c r="RCO71" s="44"/>
      <c r="RCP71" s="44"/>
      <c r="RCQ71" s="44"/>
      <c r="RCR71" s="44"/>
      <c r="RCS71" s="44"/>
      <c r="RCT71" s="44"/>
      <c r="RCU71" s="44"/>
      <c r="RCV71" s="44"/>
      <c r="RCW71" s="44"/>
      <c r="RCX71" s="44"/>
      <c r="RCY71" s="44"/>
      <c r="RCZ71" s="44"/>
      <c r="RDA71" s="44"/>
      <c r="RDB71" s="44"/>
      <c r="RDC71" s="44"/>
      <c r="RDD71" s="44"/>
      <c r="RDE71" s="44"/>
      <c r="RDF71" s="44"/>
      <c r="RDG71" s="44"/>
      <c r="RDH71" s="44"/>
      <c r="RDI71" s="44"/>
      <c r="RDJ71" s="44"/>
      <c r="RDK71" s="44"/>
      <c r="RDL71" s="44"/>
      <c r="RDM71" s="44"/>
      <c r="RDN71" s="44"/>
      <c r="RDO71" s="44"/>
      <c r="RDP71" s="44"/>
      <c r="RDQ71" s="44"/>
      <c r="RDR71" s="44"/>
      <c r="RDS71" s="44"/>
      <c r="RDT71" s="44"/>
      <c r="RDU71" s="44"/>
      <c r="RDV71" s="44"/>
      <c r="RDW71" s="44"/>
      <c r="RDX71" s="44"/>
      <c r="RDY71" s="44"/>
      <c r="RDZ71" s="44"/>
      <c r="REA71" s="44"/>
      <c r="REB71" s="44"/>
      <c r="REC71" s="44"/>
      <c r="RED71" s="44"/>
      <c r="REE71" s="44"/>
      <c r="REF71" s="44"/>
      <c r="REG71" s="44"/>
      <c r="REH71" s="44"/>
      <c r="REI71" s="44"/>
      <c r="REJ71" s="44"/>
      <c r="REK71" s="44"/>
      <c r="REL71" s="44"/>
      <c r="REM71" s="44"/>
      <c r="REN71" s="44"/>
      <c r="REO71" s="44"/>
      <c r="REP71" s="44"/>
      <c r="REQ71" s="44"/>
      <c r="RER71" s="44"/>
      <c r="RES71" s="44"/>
      <c r="RET71" s="44"/>
      <c r="REU71" s="44"/>
      <c r="REV71" s="44"/>
      <c r="REW71" s="44"/>
      <c r="REX71" s="44"/>
      <c r="REY71" s="44"/>
      <c r="REZ71" s="44"/>
      <c r="RFA71" s="44"/>
      <c r="RFB71" s="44"/>
      <c r="RFC71" s="44"/>
      <c r="RFD71" s="44"/>
      <c r="RFE71" s="44"/>
      <c r="RFF71" s="44"/>
      <c r="RFG71" s="44"/>
      <c r="RFH71" s="44"/>
      <c r="RFI71" s="44"/>
      <c r="RFJ71" s="44"/>
      <c r="RFK71" s="44"/>
      <c r="RFL71" s="44"/>
      <c r="RFM71" s="44"/>
      <c r="RFN71" s="44"/>
      <c r="RFO71" s="44"/>
      <c r="RFP71" s="44"/>
      <c r="RFQ71" s="44"/>
      <c r="RFR71" s="44"/>
      <c r="RFS71" s="44"/>
      <c r="RFT71" s="44"/>
      <c r="RFU71" s="44"/>
      <c r="RFV71" s="44"/>
      <c r="RFW71" s="44"/>
      <c r="RFX71" s="44"/>
      <c r="RFY71" s="44"/>
      <c r="RFZ71" s="44"/>
      <c r="RGA71" s="44"/>
      <c r="RGB71" s="44"/>
      <c r="RGC71" s="44"/>
      <c r="RGD71" s="44"/>
      <c r="RGE71" s="44"/>
      <c r="RGF71" s="44"/>
      <c r="RGG71" s="44"/>
      <c r="RGH71" s="44"/>
      <c r="RGI71" s="44"/>
      <c r="RGJ71" s="44"/>
      <c r="RGK71" s="44"/>
      <c r="RGL71" s="44"/>
      <c r="RGM71" s="44"/>
      <c r="RGN71" s="44"/>
      <c r="RGO71" s="44"/>
      <c r="RGP71" s="44"/>
      <c r="RGQ71" s="44"/>
      <c r="RGR71" s="44"/>
      <c r="RGS71" s="44"/>
      <c r="RGT71" s="44"/>
      <c r="RGU71" s="44"/>
      <c r="RGV71" s="44"/>
      <c r="RGW71" s="44"/>
      <c r="RGX71" s="44"/>
      <c r="RGY71" s="44"/>
      <c r="RGZ71" s="44"/>
      <c r="RHA71" s="44"/>
      <c r="RHB71" s="44"/>
      <c r="RHC71" s="44"/>
      <c r="RHD71" s="44"/>
      <c r="RHE71" s="44"/>
      <c r="RHF71" s="44"/>
      <c r="RHG71" s="44"/>
      <c r="RHH71" s="44"/>
      <c r="RHI71" s="44"/>
      <c r="RHJ71" s="44"/>
      <c r="RHK71" s="44"/>
      <c r="RHL71" s="44"/>
      <c r="RHM71" s="44"/>
      <c r="RHN71" s="44"/>
      <c r="RHO71" s="44"/>
      <c r="RHP71" s="44"/>
      <c r="RHQ71" s="44"/>
      <c r="RHR71" s="44"/>
      <c r="RHS71" s="44"/>
      <c r="RHT71" s="44"/>
      <c r="RHU71" s="44"/>
      <c r="RHV71" s="44"/>
      <c r="RHW71" s="44"/>
      <c r="RHX71" s="44"/>
      <c r="RHY71" s="44"/>
      <c r="RHZ71" s="44"/>
      <c r="RIA71" s="44"/>
      <c r="RIB71" s="44"/>
      <c r="RIC71" s="44"/>
      <c r="RID71" s="44"/>
      <c r="RIE71" s="44"/>
      <c r="RIF71" s="44"/>
      <c r="RIG71" s="44"/>
      <c r="RIH71" s="44"/>
      <c r="RII71" s="44"/>
      <c r="RIJ71" s="44"/>
      <c r="RIK71" s="44"/>
      <c r="RIL71" s="44"/>
      <c r="RIM71" s="44"/>
      <c r="RIN71" s="44"/>
      <c r="RIO71" s="44"/>
      <c r="RIP71" s="44"/>
      <c r="RIQ71" s="44"/>
      <c r="RIR71" s="44"/>
      <c r="RIS71" s="44"/>
      <c r="RIT71" s="44"/>
      <c r="RIU71" s="44"/>
      <c r="RIV71" s="44"/>
      <c r="RIW71" s="44"/>
      <c r="RIX71" s="44"/>
      <c r="RIY71" s="44"/>
      <c r="RIZ71" s="44"/>
      <c r="RJA71" s="44"/>
      <c r="RJB71" s="44"/>
      <c r="RJC71" s="44"/>
      <c r="RJD71" s="44"/>
      <c r="RJE71" s="44"/>
      <c r="RJF71" s="44"/>
      <c r="RJG71" s="44"/>
      <c r="RJH71" s="44"/>
      <c r="RJI71" s="44"/>
      <c r="RJJ71" s="44"/>
      <c r="RJK71" s="44"/>
      <c r="RJL71" s="44"/>
      <c r="RJM71" s="44"/>
      <c r="RJN71" s="44"/>
      <c r="RJO71" s="44"/>
      <c r="RJP71" s="44"/>
      <c r="RJQ71" s="44"/>
      <c r="RJR71" s="44"/>
      <c r="RJS71" s="44"/>
      <c r="RJT71" s="44"/>
      <c r="RJU71" s="44"/>
      <c r="RJV71" s="44"/>
      <c r="RJW71" s="44"/>
      <c r="RJX71" s="44"/>
      <c r="RJY71" s="44"/>
      <c r="RJZ71" s="44"/>
      <c r="RKA71" s="44"/>
      <c r="RKB71" s="44"/>
      <c r="RKC71" s="44"/>
      <c r="RKD71" s="44"/>
      <c r="RKE71" s="44"/>
      <c r="RKF71" s="44"/>
      <c r="RKG71" s="44"/>
      <c r="RKH71" s="44"/>
      <c r="RKI71" s="44"/>
      <c r="RKJ71" s="44"/>
      <c r="RKK71" s="44"/>
      <c r="RKL71" s="44"/>
      <c r="RKM71" s="44"/>
      <c r="RKN71" s="44"/>
      <c r="RKO71" s="44"/>
      <c r="RKP71" s="44"/>
      <c r="RKQ71" s="44"/>
      <c r="RKR71" s="44"/>
      <c r="RKS71" s="44"/>
      <c r="RKT71" s="44"/>
      <c r="RKU71" s="44"/>
      <c r="RKV71" s="44"/>
      <c r="RKW71" s="44"/>
      <c r="RKX71" s="44"/>
      <c r="RKY71" s="44"/>
      <c r="RKZ71" s="44"/>
      <c r="RLA71" s="44"/>
      <c r="RLB71" s="44"/>
      <c r="RLC71" s="44"/>
      <c r="RLD71" s="44"/>
      <c r="RLE71" s="44"/>
      <c r="RLF71" s="44"/>
      <c r="RLG71" s="44"/>
      <c r="RLH71" s="44"/>
      <c r="RLI71" s="44"/>
      <c r="RLJ71" s="44"/>
      <c r="RLK71" s="44"/>
      <c r="RLL71" s="44"/>
      <c r="RLM71" s="44"/>
      <c r="RLN71" s="44"/>
      <c r="RLO71" s="44"/>
      <c r="RLP71" s="44"/>
      <c r="RLQ71" s="44"/>
      <c r="RLR71" s="44"/>
      <c r="RLS71" s="44"/>
      <c r="RLT71" s="44"/>
      <c r="RLU71" s="44"/>
      <c r="RLV71" s="44"/>
      <c r="RLW71" s="44"/>
      <c r="RLX71" s="44"/>
      <c r="RLY71" s="44"/>
      <c r="RLZ71" s="44"/>
      <c r="RMA71" s="44"/>
      <c r="RMB71" s="44"/>
      <c r="RMC71" s="44"/>
      <c r="RMD71" s="44"/>
      <c r="RME71" s="44"/>
      <c r="RMF71" s="44"/>
      <c r="RMG71" s="44"/>
      <c r="RMH71" s="44"/>
      <c r="RMI71" s="44"/>
      <c r="RMJ71" s="44"/>
      <c r="RMK71" s="44"/>
      <c r="RML71" s="44"/>
      <c r="RMM71" s="44"/>
      <c r="RMN71" s="44"/>
      <c r="RMO71" s="44"/>
      <c r="RMP71" s="44"/>
      <c r="RMQ71" s="44"/>
      <c r="RMR71" s="44"/>
      <c r="RMS71" s="44"/>
      <c r="RMT71" s="44"/>
      <c r="RMU71" s="44"/>
      <c r="RMV71" s="44"/>
      <c r="RMW71" s="44"/>
      <c r="RMX71" s="44"/>
      <c r="RMY71" s="44"/>
      <c r="RMZ71" s="44"/>
      <c r="RNA71" s="44"/>
      <c r="RNB71" s="44"/>
      <c r="RNC71" s="44"/>
      <c r="RND71" s="44"/>
      <c r="RNE71" s="44"/>
      <c r="RNF71" s="44"/>
      <c r="RNG71" s="44"/>
      <c r="RNH71" s="44"/>
      <c r="RNI71" s="44"/>
      <c r="RNJ71" s="44"/>
      <c r="RNK71" s="44"/>
      <c r="RNL71" s="44"/>
      <c r="RNM71" s="44"/>
      <c r="RNN71" s="44"/>
      <c r="RNO71" s="44"/>
      <c r="RNP71" s="44"/>
      <c r="RNQ71" s="44"/>
      <c r="RNR71" s="44"/>
      <c r="RNS71" s="44"/>
      <c r="RNT71" s="44"/>
      <c r="RNU71" s="44"/>
      <c r="RNV71" s="44"/>
      <c r="RNW71" s="44"/>
      <c r="RNX71" s="44"/>
      <c r="RNY71" s="44"/>
      <c r="RNZ71" s="44"/>
      <c r="ROA71" s="44"/>
      <c r="ROB71" s="44"/>
      <c r="ROC71" s="44"/>
      <c r="ROD71" s="44"/>
      <c r="ROE71" s="44"/>
      <c r="ROF71" s="44"/>
      <c r="ROG71" s="44"/>
      <c r="ROH71" s="44"/>
      <c r="ROI71" s="44"/>
      <c r="ROJ71" s="44"/>
      <c r="ROK71" s="44"/>
      <c r="ROL71" s="44"/>
      <c r="ROM71" s="44"/>
      <c r="RON71" s="44"/>
      <c r="ROO71" s="44"/>
      <c r="ROP71" s="44"/>
      <c r="ROQ71" s="44"/>
      <c r="ROR71" s="44"/>
      <c r="ROS71" s="44"/>
      <c r="ROT71" s="44"/>
      <c r="ROU71" s="44"/>
      <c r="ROV71" s="44"/>
      <c r="ROW71" s="44"/>
      <c r="ROX71" s="44"/>
      <c r="ROY71" s="44"/>
      <c r="ROZ71" s="44"/>
      <c r="RPA71" s="44"/>
      <c r="RPB71" s="44"/>
      <c r="RPC71" s="44"/>
      <c r="RPD71" s="44"/>
      <c r="RPE71" s="44"/>
      <c r="RPF71" s="44"/>
      <c r="RPG71" s="44"/>
      <c r="RPH71" s="44"/>
      <c r="RPI71" s="44"/>
      <c r="RPJ71" s="44"/>
      <c r="RPK71" s="44"/>
      <c r="RPL71" s="44"/>
      <c r="RPM71" s="44"/>
      <c r="RPN71" s="44"/>
      <c r="RPO71" s="44"/>
      <c r="RPP71" s="44"/>
      <c r="RPQ71" s="44"/>
      <c r="RPR71" s="44"/>
      <c r="RPS71" s="44"/>
      <c r="RPT71" s="44"/>
      <c r="RPU71" s="44"/>
      <c r="RPV71" s="44"/>
      <c r="RPW71" s="44"/>
      <c r="RPX71" s="44"/>
      <c r="RPY71" s="44"/>
      <c r="RPZ71" s="44"/>
      <c r="RQA71" s="44"/>
      <c r="RQB71" s="44"/>
      <c r="RQC71" s="44"/>
      <c r="RQD71" s="44"/>
      <c r="RQE71" s="44"/>
      <c r="RQF71" s="44"/>
      <c r="RQG71" s="44"/>
      <c r="RQH71" s="44"/>
      <c r="RQI71" s="44"/>
      <c r="RQJ71" s="44"/>
      <c r="RQK71" s="44"/>
      <c r="RQL71" s="44"/>
      <c r="RQM71" s="44"/>
      <c r="RQN71" s="44"/>
      <c r="RQO71" s="44"/>
      <c r="RQP71" s="44"/>
      <c r="RQQ71" s="44"/>
      <c r="RQR71" s="44"/>
      <c r="RQS71" s="44"/>
      <c r="RQT71" s="44"/>
      <c r="RQU71" s="44"/>
      <c r="RQV71" s="44"/>
      <c r="RQW71" s="44"/>
      <c r="RQX71" s="44"/>
      <c r="RQY71" s="44"/>
      <c r="RQZ71" s="44"/>
      <c r="RRA71" s="44"/>
      <c r="RRB71" s="44"/>
      <c r="RRC71" s="44"/>
      <c r="RRD71" s="44"/>
      <c r="RRE71" s="44"/>
      <c r="RRF71" s="44"/>
      <c r="RRG71" s="44"/>
      <c r="RRH71" s="44"/>
      <c r="RRI71" s="44"/>
      <c r="RRJ71" s="44"/>
      <c r="RRK71" s="44"/>
      <c r="RRL71" s="44"/>
      <c r="RRM71" s="44"/>
      <c r="RRN71" s="44"/>
      <c r="RRO71" s="44"/>
      <c r="RRP71" s="44"/>
      <c r="RRQ71" s="44"/>
      <c r="RRR71" s="44"/>
      <c r="RRS71" s="44"/>
      <c r="RRT71" s="44"/>
      <c r="RRU71" s="44"/>
      <c r="RRV71" s="44"/>
      <c r="RRW71" s="44"/>
      <c r="RRX71" s="44"/>
      <c r="RRY71" s="44"/>
      <c r="RRZ71" s="44"/>
      <c r="RSA71" s="44"/>
      <c r="RSB71" s="44"/>
      <c r="RSC71" s="44"/>
      <c r="RSD71" s="44"/>
      <c r="RSE71" s="44"/>
      <c r="RSF71" s="44"/>
      <c r="RSG71" s="44"/>
      <c r="RSH71" s="44"/>
      <c r="RSI71" s="44"/>
      <c r="RSJ71" s="44"/>
      <c r="RSK71" s="44"/>
      <c r="RSL71" s="44"/>
      <c r="RSM71" s="44"/>
      <c r="RSN71" s="44"/>
      <c r="RSO71" s="44"/>
      <c r="RSP71" s="44"/>
      <c r="RSQ71" s="44"/>
      <c r="RSR71" s="44"/>
      <c r="RSS71" s="44"/>
      <c r="RST71" s="44"/>
      <c r="RSU71" s="44"/>
      <c r="RSV71" s="44"/>
      <c r="RSW71" s="44"/>
      <c r="RSX71" s="44"/>
      <c r="RSY71" s="44"/>
      <c r="RSZ71" s="44"/>
      <c r="RTA71" s="44"/>
      <c r="RTB71" s="44"/>
      <c r="RTC71" s="44"/>
      <c r="RTD71" s="44"/>
      <c r="RTE71" s="44"/>
      <c r="RTF71" s="44"/>
      <c r="RTG71" s="44"/>
      <c r="RTH71" s="44"/>
      <c r="RTI71" s="44"/>
      <c r="RTJ71" s="44"/>
      <c r="RTK71" s="44"/>
      <c r="RTL71" s="44"/>
      <c r="RTM71" s="44"/>
      <c r="RTN71" s="44"/>
      <c r="RTO71" s="44"/>
      <c r="RTP71" s="44"/>
      <c r="RTQ71" s="44"/>
      <c r="RTR71" s="44"/>
      <c r="RTS71" s="44"/>
      <c r="RTT71" s="44"/>
      <c r="RTU71" s="44"/>
      <c r="RTV71" s="44"/>
      <c r="RTW71" s="44"/>
      <c r="RTX71" s="44"/>
      <c r="RTY71" s="44"/>
      <c r="RTZ71" s="44"/>
      <c r="RUA71" s="44"/>
      <c r="RUB71" s="44"/>
      <c r="RUC71" s="44"/>
      <c r="RUD71" s="44"/>
      <c r="RUE71" s="44"/>
      <c r="RUF71" s="44"/>
      <c r="RUG71" s="44"/>
      <c r="RUH71" s="44"/>
      <c r="RUI71" s="44"/>
      <c r="RUJ71" s="44"/>
      <c r="RUK71" s="44"/>
      <c r="RUL71" s="44"/>
      <c r="RUM71" s="44"/>
      <c r="RUN71" s="44"/>
      <c r="RUO71" s="44"/>
      <c r="RUP71" s="44"/>
      <c r="RUQ71" s="44"/>
      <c r="RUR71" s="44"/>
      <c r="RUS71" s="44"/>
      <c r="RUT71" s="44"/>
      <c r="RUU71" s="44"/>
      <c r="RUV71" s="44"/>
      <c r="RUW71" s="44"/>
      <c r="RUX71" s="44"/>
      <c r="RUY71" s="44"/>
      <c r="RUZ71" s="44"/>
      <c r="RVA71" s="44"/>
      <c r="RVB71" s="44"/>
      <c r="RVC71" s="44"/>
      <c r="RVD71" s="44"/>
      <c r="RVE71" s="44"/>
      <c r="RVF71" s="44"/>
      <c r="RVG71" s="44"/>
      <c r="RVH71" s="44"/>
      <c r="RVI71" s="44"/>
      <c r="RVJ71" s="44"/>
      <c r="RVK71" s="44"/>
      <c r="RVL71" s="44"/>
      <c r="RVM71" s="44"/>
      <c r="RVN71" s="44"/>
      <c r="RVO71" s="44"/>
      <c r="RVP71" s="44"/>
      <c r="RVQ71" s="44"/>
      <c r="RVR71" s="44"/>
      <c r="RVS71" s="44"/>
      <c r="RVT71" s="44"/>
      <c r="RVU71" s="44"/>
      <c r="RVV71" s="44"/>
      <c r="RVW71" s="44"/>
      <c r="RVX71" s="44"/>
      <c r="RVY71" s="44"/>
      <c r="RVZ71" s="44"/>
      <c r="RWA71" s="44"/>
      <c r="RWB71" s="44"/>
      <c r="RWC71" s="44"/>
      <c r="RWD71" s="44"/>
      <c r="RWE71" s="44"/>
      <c r="RWF71" s="44"/>
      <c r="RWG71" s="44"/>
      <c r="RWH71" s="44"/>
      <c r="RWI71" s="44"/>
      <c r="RWJ71" s="44"/>
      <c r="RWK71" s="44"/>
      <c r="RWL71" s="44"/>
      <c r="RWM71" s="44"/>
      <c r="RWN71" s="44"/>
      <c r="RWO71" s="44"/>
      <c r="RWP71" s="44"/>
      <c r="RWQ71" s="44"/>
      <c r="RWR71" s="44"/>
      <c r="RWS71" s="44"/>
      <c r="RWT71" s="44"/>
      <c r="RWU71" s="44"/>
      <c r="RWV71" s="44"/>
      <c r="RWW71" s="44"/>
      <c r="RWX71" s="44"/>
      <c r="RWY71" s="44"/>
      <c r="RWZ71" s="44"/>
      <c r="RXA71" s="44"/>
      <c r="RXB71" s="44"/>
      <c r="RXC71" s="44"/>
      <c r="RXD71" s="44"/>
      <c r="RXE71" s="44"/>
      <c r="RXF71" s="44"/>
      <c r="RXG71" s="44"/>
      <c r="RXH71" s="44"/>
      <c r="RXI71" s="44"/>
      <c r="RXJ71" s="44"/>
      <c r="RXK71" s="44"/>
      <c r="RXL71" s="44"/>
      <c r="RXM71" s="44"/>
      <c r="RXN71" s="44"/>
      <c r="RXO71" s="44"/>
      <c r="RXP71" s="44"/>
      <c r="RXQ71" s="44"/>
      <c r="RXR71" s="44"/>
      <c r="RXS71" s="44"/>
      <c r="RXT71" s="44"/>
      <c r="RXU71" s="44"/>
      <c r="RXV71" s="44"/>
      <c r="RXW71" s="44"/>
      <c r="RXX71" s="44"/>
      <c r="RXY71" s="44"/>
      <c r="RXZ71" s="44"/>
      <c r="RYA71" s="44"/>
      <c r="RYB71" s="44"/>
      <c r="RYC71" s="44"/>
      <c r="RYD71" s="44"/>
      <c r="RYE71" s="44"/>
      <c r="RYF71" s="44"/>
      <c r="RYG71" s="44"/>
      <c r="RYH71" s="44"/>
      <c r="RYI71" s="44"/>
      <c r="RYJ71" s="44"/>
      <c r="RYK71" s="44"/>
      <c r="RYL71" s="44"/>
      <c r="RYM71" s="44"/>
      <c r="RYN71" s="44"/>
      <c r="RYO71" s="44"/>
      <c r="RYP71" s="44"/>
      <c r="RYQ71" s="44"/>
      <c r="RYR71" s="44"/>
      <c r="RYS71" s="44"/>
      <c r="RYT71" s="44"/>
      <c r="RYU71" s="44"/>
      <c r="RYV71" s="44"/>
      <c r="RYW71" s="44"/>
      <c r="RYX71" s="44"/>
      <c r="RYY71" s="44"/>
      <c r="RYZ71" s="44"/>
      <c r="RZA71" s="44"/>
      <c r="RZB71" s="44"/>
      <c r="RZC71" s="44"/>
      <c r="RZD71" s="44"/>
      <c r="RZE71" s="44"/>
      <c r="RZF71" s="44"/>
      <c r="RZG71" s="44"/>
      <c r="RZH71" s="44"/>
      <c r="RZI71" s="44"/>
      <c r="RZJ71" s="44"/>
      <c r="RZK71" s="44"/>
      <c r="RZL71" s="44"/>
      <c r="RZM71" s="44"/>
      <c r="RZN71" s="44"/>
      <c r="RZO71" s="44"/>
      <c r="RZP71" s="44"/>
      <c r="RZQ71" s="44"/>
      <c r="RZR71" s="44"/>
      <c r="RZS71" s="44"/>
      <c r="RZT71" s="44"/>
      <c r="RZU71" s="44"/>
      <c r="RZV71" s="44"/>
      <c r="RZW71" s="44"/>
      <c r="RZX71" s="44"/>
      <c r="RZY71" s="44"/>
      <c r="RZZ71" s="44"/>
      <c r="SAA71" s="44"/>
      <c r="SAB71" s="44"/>
      <c r="SAC71" s="44"/>
      <c r="SAD71" s="44"/>
      <c r="SAE71" s="44"/>
      <c r="SAF71" s="44"/>
      <c r="SAG71" s="44"/>
      <c r="SAH71" s="44"/>
      <c r="SAI71" s="44"/>
      <c r="SAJ71" s="44"/>
      <c r="SAK71" s="44"/>
      <c r="SAL71" s="44"/>
      <c r="SAM71" s="44"/>
      <c r="SAN71" s="44"/>
      <c r="SAO71" s="44"/>
      <c r="SAP71" s="44"/>
      <c r="SAQ71" s="44"/>
      <c r="SAR71" s="44"/>
      <c r="SAS71" s="44"/>
      <c r="SAT71" s="44"/>
      <c r="SAU71" s="44"/>
      <c r="SAV71" s="44"/>
      <c r="SAW71" s="44"/>
      <c r="SAX71" s="44"/>
      <c r="SAY71" s="44"/>
      <c r="SAZ71" s="44"/>
      <c r="SBA71" s="44"/>
      <c r="SBB71" s="44"/>
      <c r="SBC71" s="44"/>
      <c r="SBD71" s="44"/>
      <c r="SBE71" s="44"/>
      <c r="SBF71" s="44"/>
      <c r="SBG71" s="44"/>
      <c r="SBH71" s="44"/>
      <c r="SBI71" s="44"/>
      <c r="SBJ71" s="44"/>
      <c r="SBK71" s="44"/>
      <c r="SBL71" s="44"/>
      <c r="SBM71" s="44"/>
      <c r="SBN71" s="44"/>
      <c r="SBO71" s="44"/>
      <c r="SBP71" s="44"/>
      <c r="SBQ71" s="44"/>
      <c r="SBR71" s="44"/>
      <c r="SBS71" s="44"/>
      <c r="SBT71" s="44"/>
      <c r="SBU71" s="44"/>
      <c r="SBV71" s="44"/>
      <c r="SBW71" s="44"/>
      <c r="SBX71" s="44"/>
      <c r="SBY71" s="44"/>
      <c r="SBZ71" s="44"/>
      <c r="SCA71" s="44"/>
      <c r="SCB71" s="44"/>
      <c r="SCC71" s="44"/>
      <c r="SCD71" s="44"/>
      <c r="SCE71" s="44"/>
      <c r="SCF71" s="44"/>
      <c r="SCG71" s="44"/>
      <c r="SCH71" s="44"/>
      <c r="SCI71" s="44"/>
      <c r="SCJ71" s="44"/>
      <c r="SCK71" s="44"/>
      <c r="SCL71" s="44"/>
      <c r="SCM71" s="44"/>
      <c r="SCN71" s="44"/>
      <c r="SCO71" s="44"/>
      <c r="SCP71" s="44"/>
      <c r="SCQ71" s="44"/>
      <c r="SCR71" s="44"/>
      <c r="SCS71" s="44"/>
      <c r="SCT71" s="44"/>
      <c r="SCU71" s="44"/>
      <c r="SCV71" s="44"/>
      <c r="SCW71" s="44"/>
      <c r="SCX71" s="44"/>
      <c r="SCY71" s="44"/>
      <c r="SCZ71" s="44"/>
      <c r="SDA71" s="44"/>
      <c r="SDB71" s="44"/>
      <c r="SDC71" s="44"/>
      <c r="SDD71" s="44"/>
      <c r="SDE71" s="44"/>
      <c r="SDF71" s="44"/>
      <c r="SDG71" s="44"/>
      <c r="SDH71" s="44"/>
      <c r="SDI71" s="44"/>
      <c r="SDJ71" s="44"/>
      <c r="SDK71" s="44"/>
      <c r="SDL71" s="44"/>
      <c r="SDM71" s="44"/>
      <c r="SDN71" s="44"/>
      <c r="SDO71" s="44"/>
      <c r="SDP71" s="44"/>
      <c r="SDQ71" s="44"/>
      <c r="SDR71" s="44"/>
      <c r="SDS71" s="44"/>
      <c r="SDT71" s="44"/>
      <c r="SDU71" s="44"/>
      <c r="SDV71" s="44"/>
      <c r="SDW71" s="44"/>
      <c r="SDX71" s="44"/>
      <c r="SDY71" s="44"/>
      <c r="SDZ71" s="44"/>
      <c r="SEA71" s="44"/>
      <c r="SEB71" s="44"/>
      <c r="SEC71" s="44"/>
      <c r="SED71" s="44"/>
      <c r="SEE71" s="44"/>
      <c r="SEF71" s="44"/>
      <c r="SEG71" s="44"/>
      <c r="SEH71" s="44"/>
      <c r="SEI71" s="44"/>
      <c r="SEJ71" s="44"/>
      <c r="SEK71" s="44"/>
      <c r="SEL71" s="44"/>
      <c r="SEM71" s="44"/>
      <c r="SEN71" s="44"/>
      <c r="SEO71" s="44"/>
      <c r="SEP71" s="44"/>
      <c r="SEQ71" s="44"/>
      <c r="SER71" s="44"/>
      <c r="SES71" s="44"/>
      <c r="SET71" s="44"/>
      <c r="SEU71" s="44"/>
      <c r="SEV71" s="44"/>
      <c r="SEW71" s="44"/>
      <c r="SEX71" s="44"/>
      <c r="SEY71" s="44"/>
      <c r="SEZ71" s="44"/>
      <c r="SFA71" s="44"/>
      <c r="SFB71" s="44"/>
      <c r="SFC71" s="44"/>
      <c r="SFD71" s="44"/>
      <c r="SFE71" s="44"/>
      <c r="SFF71" s="44"/>
      <c r="SFG71" s="44"/>
      <c r="SFH71" s="44"/>
      <c r="SFI71" s="44"/>
      <c r="SFJ71" s="44"/>
      <c r="SFK71" s="44"/>
      <c r="SFL71" s="44"/>
      <c r="SFM71" s="44"/>
      <c r="SFN71" s="44"/>
      <c r="SFO71" s="44"/>
      <c r="SFP71" s="44"/>
      <c r="SFQ71" s="44"/>
      <c r="SFR71" s="44"/>
      <c r="SFS71" s="44"/>
      <c r="SFT71" s="44"/>
      <c r="SFU71" s="44"/>
      <c r="SFV71" s="44"/>
      <c r="SFW71" s="44"/>
      <c r="SFX71" s="44"/>
      <c r="SFY71" s="44"/>
      <c r="SFZ71" s="44"/>
      <c r="SGA71" s="44"/>
      <c r="SGB71" s="44"/>
      <c r="SGC71" s="44"/>
      <c r="SGD71" s="44"/>
      <c r="SGE71" s="44"/>
      <c r="SGF71" s="44"/>
      <c r="SGG71" s="44"/>
      <c r="SGH71" s="44"/>
      <c r="SGI71" s="44"/>
      <c r="SGJ71" s="44"/>
      <c r="SGK71" s="44"/>
      <c r="SGL71" s="44"/>
      <c r="SGM71" s="44"/>
      <c r="SGN71" s="44"/>
      <c r="SGO71" s="44"/>
      <c r="SGP71" s="44"/>
      <c r="SGQ71" s="44"/>
      <c r="SGR71" s="44"/>
      <c r="SGS71" s="44"/>
      <c r="SGT71" s="44"/>
      <c r="SGU71" s="44"/>
      <c r="SGV71" s="44"/>
      <c r="SGW71" s="44"/>
      <c r="SGX71" s="44"/>
      <c r="SGY71" s="44"/>
      <c r="SGZ71" s="44"/>
      <c r="SHA71" s="44"/>
      <c r="SHB71" s="44"/>
      <c r="SHC71" s="44"/>
      <c r="SHD71" s="44"/>
      <c r="SHE71" s="44"/>
      <c r="SHF71" s="44"/>
      <c r="SHG71" s="44"/>
      <c r="SHH71" s="44"/>
      <c r="SHI71" s="44"/>
      <c r="SHJ71" s="44"/>
      <c r="SHK71" s="44"/>
      <c r="SHL71" s="44"/>
      <c r="SHM71" s="44"/>
      <c r="SHN71" s="44"/>
      <c r="SHO71" s="44"/>
      <c r="SHP71" s="44"/>
      <c r="SHQ71" s="44"/>
      <c r="SHR71" s="44"/>
      <c r="SHS71" s="44"/>
      <c r="SHT71" s="44"/>
      <c r="SHU71" s="44"/>
      <c r="SHV71" s="44"/>
      <c r="SHW71" s="44"/>
      <c r="SHX71" s="44"/>
      <c r="SHY71" s="44"/>
      <c r="SHZ71" s="44"/>
      <c r="SIA71" s="44"/>
      <c r="SIB71" s="44"/>
      <c r="SIC71" s="44"/>
      <c r="SID71" s="44"/>
      <c r="SIE71" s="44"/>
      <c r="SIF71" s="44"/>
      <c r="SIG71" s="44"/>
      <c r="SIH71" s="44"/>
      <c r="SII71" s="44"/>
      <c r="SIJ71" s="44"/>
      <c r="SIK71" s="44"/>
      <c r="SIL71" s="44"/>
      <c r="SIM71" s="44"/>
      <c r="SIN71" s="44"/>
      <c r="SIO71" s="44"/>
      <c r="SIP71" s="44"/>
      <c r="SIQ71" s="44"/>
      <c r="SIR71" s="44"/>
      <c r="SIS71" s="44"/>
      <c r="SIT71" s="44"/>
      <c r="SIU71" s="44"/>
      <c r="SIV71" s="44"/>
      <c r="SIW71" s="44"/>
      <c r="SIX71" s="44"/>
      <c r="SIY71" s="44"/>
      <c r="SIZ71" s="44"/>
      <c r="SJA71" s="44"/>
      <c r="SJB71" s="44"/>
      <c r="SJC71" s="44"/>
      <c r="SJD71" s="44"/>
      <c r="SJE71" s="44"/>
      <c r="SJF71" s="44"/>
      <c r="SJG71" s="44"/>
      <c r="SJH71" s="44"/>
      <c r="SJI71" s="44"/>
      <c r="SJJ71" s="44"/>
      <c r="SJK71" s="44"/>
      <c r="SJL71" s="44"/>
      <c r="SJM71" s="44"/>
      <c r="SJN71" s="44"/>
      <c r="SJO71" s="44"/>
      <c r="SJP71" s="44"/>
      <c r="SJQ71" s="44"/>
      <c r="SJR71" s="44"/>
      <c r="SJS71" s="44"/>
      <c r="SJT71" s="44"/>
      <c r="SJU71" s="44"/>
      <c r="SJV71" s="44"/>
      <c r="SJW71" s="44"/>
      <c r="SJX71" s="44"/>
      <c r="SJY71" s="44"/>
      <c r="SJZ71" s="44"/>
      <c r="SKA71" s="44"/>
      <c r="SKB71" s="44"/>
      <c r="SKC71" s="44"/>
      <c r="SKD71" s="44"/>
      <c r="SKE71" s="44"/>
      <c r="SKF71" s="44"/>
      <c r="SKG71" s="44"/>
      <c r="SKH71" s="44"/>
      <c r="SKI71" s="44"/>
      <c r="SKJ71" s="44"/>
      <c r="SKK71" s="44"/>
      <c r="SKL71" s="44"/>
      <c r="SKM71" s="44"/>
      <c r="SKN71" s="44"/>
      <c r="SKO71" s="44"/>
      <c r="SKP71" s="44"/>
      <c r="SKQ71" s="44"/>
      <c r="SKR71" s="44"/>
      <c r="SKS71" s="44"/>
      <c r="SKT71" s="44"/>
      <c r="SKU71" s="44"/>
      <c r="SKV71" s="44"/>
      <c r="SKW71" s="44"/>
      <c r="SKX71" s="44"/>
      <c r="SKY71" s="44"/>
      <c r="SKZ71" s="44"/>
      <c r="SLA71" s="44"/>
      <c r="SLB71" s="44"/>
      <c r="SLC71" s="44"/>
      <c r="SLD71" s="44"/>
      <c r="SLE71" s="44"/>
      <c r="SLF71" s="44"/>
      <c r="SLG71" s="44"/>
      <c r="SLH71" s="44"/>
      <c r="SLI71" s="44"/>
      <c r="SLJ71" s="44"/>
      <c r="SLK71" s="44"/>
      <c r="SLL71" s="44"/>
      <c r="SLM71" s="44"/>
      <c r="SLN71" s="44"/>
      <c r="SLO71" s="44"/>
      <c r="SLP71" s="44"/>
      <c r="SLQ71" s="44"/>
      <c r="SLR71" s="44"/>
      <c r="SLS71" s="44"/>
      <c r="SLT71" s="44"/>
      <c r="SLU71" s="44"/>
      <c r="SLV71" s="44"/>
      <c r="SLW71" s="44"/>
      <c r="SLX71" s="44"/>
      <c r="SLY71" s="44"/>
      <c r="SLZ71" s="44"/>
      <c r="SMA71" s="44"/>
      <c r="SMB71" s="44"/>
      <c r="SMC71" s="44"/>
      <c r="SMD71" s="44"/>
      <c r="SME71" s="44"/>
      <c r="SMF71" s="44"/>
      <c r="SMG71" s="44"/>
      <c r="SMH71" s="44"/>
      <c r="SMI71" s="44"/>
      <c r="SMJ71" s="44"/>
      <c r="SMK71" s="44"/>
      <c r="SML71" s="44"/>
      <c r="SMM71" s="44"/>
      <c r="SMN71" s="44"/>
      <c r="SMO71" s="44"/>
      <c r="SMP71" s="44"/>
      <c r="SMQ71" s="44"/>
      <c r="SMR71" s="44"/>
      <c r="SMS71" s="44"/>
      <c r="SMT71" s="44"/>
      <c r="SMU71" s="44"/>
      <c r="SMV71" s="44"/>
      <c r="SMW71" s="44"/>
      <c r="SMX71" s="44"/>
      <c r="SMY71" s="44"/>
      <c r="SMZ71" s="44"/>
      <c r="SNA71" s="44"/>
      <c r="SNB71" s="44"/>
      <c r="SNC71" s="44"/>
      <c r="SND71" s="44"/>
      <c r="SNE71" s="44"/>
      <c r="SNF71" s="44"/>
      <c r="SNG71" s="44"/>
      <c r="SNH71" s="44"/>
      <c r="SNI71" s="44"/>
      <c r="SNJ71" s="44"/>
      <c r="SNK71" s="44"/>
      <c r="SNL71" s="44"/>
      <c r="SNM71" s="44"/>
      <c r="SNN71" s="44"/>
      <c r="SNO71" s="44"/>
      <c r="SNP71" s="44"/>
      <c r="SNQ71" s="44"/>
      <c r="SNR71" s="44"/>
      <c r="SNS71" s="44"/>
      <c r="SNT71" s="44"/>
      <c r="SNU71" s="44"/>
      <c r="SNV71" s="44"/>
      <c r="SNW71" s="44"/>
      <c r="SNX71" s="44"/>
      <c r="SNY71" s="44"/>
      <c r="SNZ71" s="44"/>
      <c r="SOA71" s="44"/>
      <c r="SOB71" s="44"/>
      <c r="SOC71" s="44"/>
      <c r="SOD71" s="44"/>
      <c r="SOE71" s="44"/>
      <c r="SOF71" s="44"/>
      <c r="SOG71" s="44"/>
      <c r="SOH71" s="44"/>
      <c r="SOI71" s="44"/>
      <c r="SOJ71" s="44"/>
      <c r="SOK71" s="44"/>
      <c r="SOL71" s="44"/>
      <c r="SOM71" s="44"/>
      <c r="SON71" s="44"/>
      <c r="SOO71" s="44"/>
      <c r="SOP71" s="44"/>
      <c r="SOQ71" s="44"/>
      <c r="SOR71" s="44"/>
      <c r="SOS71" s="44"/>
      <c r="SOT71" s="44"/>
      <c r="SOU71" s="44"/>
      <c r="SOV71" s="44"/>
      <c r="SOW71" s="44"/>
      <c r="SOX71" s="44"/>
      <c r="SOY71" s="44"/>
      <c r="SOZ71" s="44"/>
      <c r="SPA71" s="44"/>
      <c r="SPB71" s="44"/>
      <c r="SPC71" s="44"/>
      <c r="SPD71" s="44"/>
      <c r="SPE71" s="44"/>
      <c r="SPF71" s="44"/>
      <c r="SPG71" s="44"/>
      <c r="SPH71" s="44"/>
      <c r="SPI71" s="44"/>
      <c r="SPJ71" s="44"/>
      <c r="SPK71" s="44"/>
      <c r="SPL71" s="44"/>
      <c r="SPM71" s="44"/>
      <c r="SPN71" s="44"/>
      <c r="SPO71" s="44"/>
      <c r="SPP71" s="44"/>
      <c r="SPQ71" s="44"/>
      <c r="SPR71" s="44"/>
      <c r="SPS71" s="44"/>
      <c r="SPT71" s="44"/>
      <c r="SPU71" s="44"/>
      <c r="SPV71" s="44"/>
      <c r="SPW71" s="44"/>
      <c r="SPX71" s="44"/>
      <c r="SPY71" s="44"/>
      <c r="SPZ71" s="44"/>
      <c r="SQA71" s="44"/>
      <c r="SQB71" s="44"/>
      <c r="SQC71" s="44"/>
      <c r="SQD71" s="44"/>
      <c r="SQE71" s="44"/>
      <c r="SQF71" s="44"/>
      <c r="SQG71" s="44"/>
      <c r="SQH71" s="44"/>
      <c r="SQI71" s="44"/>
      <c r="SQJ71" s="44"/>
      <c r="SQK71" s="44"/>
      <c r="SQL71" s="44"/>
      <c r="SQM71" s="44"/>
      <c r="SQN71" s="44"/>
      <c r="SQO71" s="44"/>
      <c r="SQP71" s="44"/>
      <c r="SQQ71" s="44"/>
      <c r="SQR71" s="44"/>
      <c r="SQS71" s="44"/>
      <c r="SQT71" s="44"/>
      <c r="SQU71" s="44"/>
      <c r="SQV71" s="44"/>
      <c r="SQW71" s="44"/>
      <c r="SQX71" s="44"/>
      <c r="SQY71" s="44"/>
      <c r="SQZ71" s="44"/>
      <c r="SRA71" s="44"/>
      <c r="SRB71" s="44"/>
      <c r="SRC71" s="44"/>
      <c r="SRD71" s="44"/>
      <c r="SRE71" s="44"/>
      <c r="SRF71" s="44"/>
      <c r="SRG71" s="44"/>
      <c r="SRH71" s="44"/>
      <c r="SRI71" s="44"/>
      <c r="SRJ71" s="44"/>
      <c r="SRK71" s="44"/>
      <c r="SRL71" s="44"/>
      <c r="SRM71" s="44"/>
      <c r="SRN71" s="44"/>
      <c r="SRO71" s="44"/>
      <c r="SRP71" s="44"/>
      <c r="SRQ71" s="44"/>
      <c r="SRR71" s="44"/>
      <c r="SRS71" s="44"/>
      <c r="SRT71" s="44"/>
      <c r="SRU71" s="44"/>
      <c r="SRV71" s="44"/>
      <c r="SRW71" s="44"/>
      <c r="SRX71" s="44"/>
      <c r="SRY71" s="44"/>
      <c r="SRZ71" s="44"/>
      <c r="SSA71" s="44"/>
      <c r="SSB71" s="44"/>
      <c r="SSC71" s="44"/>
      <c r="SSD71" s="44"/>
      <c r="SSE71" s="44"/>
      <c r="SSF71" s="44"/>
      <c r="SSG71" s="44"/>
      <c r="SSH71" s="44"/>
      <c r="SSI71" s="44"/>
      <c r="SSJ71" s="44"/>
      <c r="SSK71" s="44"/>
      <c r="SSL71" s="44"/>
      <c r="SSM71" s="44"/>
      <c r="SSN71" s="44"/>
      <c r="SSO71" s="44"/>
      <c r="SSP71" s="44"/>
      <c r="SSQ71" s="44"/>
      <c r="SSR71" s="44"/>
      <c r="SSS71" s="44"/>
      <c r="SST71" s="44"/>
      <c r="SSU71" s="44"/>
      <c r="SSV71" s="44"/>
      <c r="SSW71" s="44"/>
      <c r="SSX71" s="44"/>
      <c r="SSY71" s="44"/>
      <c r="SSZ71" s="44"/>
      <c r="STA71" s="44"/>
      <c r="STB71" s="44"/>
      <c r="STC71" s="44"/>
      <c r="STD71" s="44"/>
      <c r="STE71" s="44"/>
      <c r="STF71" s="44"/>
      <c r="STG71" s="44"/>
      <c r="STH71" s="44"/>
      <c r="STI71" s="44"/>
      <c r="STJ71" s="44"/>
      <c r="STK71" s="44"/>
      <c r="STL71" s="44"/>
      <c r="STM71" s="44"/>
      <c r="STN71" s="44"/>
      <c r="STO71" s="44"/>
      <c r="STP71" s="44"/>
      <c r="STQ71" s="44"/>
      <c r="STR71" s="44"/>
      <c r="STS71" s="44"/>
      <c r="STT71" s="44"/>
      <c r="STU71" s="44"/>
      <c r="STV71" s="44"/>
      <c r="STW71" s="44"/>
      <c r="STX71" s="44"/>
      <c r="STY71" s="44"/>
      <c r="STZ71" s="44"/>
      <c r="SUA71" s="44"/>
      <c r="SUB71" s="44"/>
      <c r="SUC71" s="44"/>
      <c r="SUD71" s="44"/>
      <c r="SUE71" s="44"/>
      <c r="SUF71" s="44"/>
      <c r="SUG71" s="44"/>
      <c r="SUH71" s="44"/>
      <c r="SUI71" s="44"/>
      <c r="SUJ71" s="44"/>
      <c r="SUK71" s="44"/>
      <c r="SUL71" s="44"/>
      <c r="SUM71" s="44"/>
      <c r="SUN71" s="44"/>
      <c r="SUO71" s="44"/>
      <c r="SUP71" s="44"/>
      <c r="SUQ71" s="44"/>
      <c r="SUR71" s="44"/>
      <c r="SUS71" s="44"/>
      <c r="SUT71" s="44"/>
      <c r="SUU71" s="44"/>
      <c r="SUV71" s="44"/>
      <c r="SUW71" s="44"/>
      <c r="SUX71" s="44"/>
      <c r="SUY71" s="44"/>
      <c r="SUZ71" s="44"/>
      <c r="SVA71" s="44"/>
      <c r="SVB71" s="44"/>
      <c r="SVC71" s="44"/>
      <c r="SVD71" s="44"/>
      <c r="SVE71" s="44"/>
      <c r="SVF71" s="44"/>
      <c r="SVG71" s="44"/>
      <c r="SVH71" s="44"/>
      <c r="SVI71" s="44"/>
      <c r="SVJ71" s="44"/>
      <c r="SVK71" s="44"/>
      <c r="SVL71" s="44"/>
      <c r="SVM71" s="44"/>
      <c r="SVN71" s="44"/>
      <c r="SVO71" s="44"/>
      <c r="SVP71" s="44"/>
      <c r="SVQ71" s="44"/>
      <c r="SVR71" s="44"/>
      <c r="SVS71" s="44"/>
      <c r="SVT71" s="44"/>
      <c r="SVU71" s="44"/>
      <c r="SVV71" s="44"/>
      <c r="SVW71" s="44"/>
      <c r="SVX71" s="44"/>
      <c r="SVY71" s="44"/>
      <c r="SVZ71" s="44"/>
      <c r="SWA71" s="44"/>
      <c r="SWB71" s="44"/>
      <c r="SWC71" s="44"/>
      <c r="SWD71" s="44"/>
      <c r="SWE71" s="44"/>
      <c r="SWF71" s="44"/>
      <c r="SWG71" s="44"/>
      <c r="SWH71" s="44"/>
      <c r="SWI71" s="44"/>
      <c r="SWJ71" s="44"/>
      <c r="SWK71" s="44"/>
      <c r="SWL71" s="44"/>
      <c r="SWM71" s="44"/>
      <c r="SWN71" s="44"/>
      <c r="SWO71" s="44"/>
      <c r="SWP71" s="44"/>
      <c r="SWQ71" s="44"/>
      <c r="SWR71" s="44"/>
      <c r="SWS71" s="44"/>
      <c r="SWT71" s="44"/>
      <c r="SWU71" s="44"/>
      <c r="SWV71" s="44"/>
      <c r="SWW71" s="44"/>
      <c r="SWX71" s="44"/>
      <c r="SWY71" s="44"/>
      <c r="SWZ71" s="44"/>
      <c r="SXA71" s="44"/>
      <c r="SXB71" s="44"/>
      <c r="SXC71" s="44"/>
      <c r="SXD71" s="44"/>
      <c r="SXE71" s="44"/>
      <c r="SXF71" s="44"/>
      <c r="SXG71" s="44"/>
      <c r="SXH71" s="44"/>
      <c r="SXI71" s="44"/>
      <c r="SXJ71" s="44"/>
      <c r="SXK71" s="44"/>
      <c r="SXL71" s="44"/>
      <c r="SXM71" s="44"/>
      <c r="SXN71" s="44"/>
      <c r="SXO71" s="44"/>
      <c r="SXP71" s="44"/>
      <c r="SXQ71" s="44"/>
      <c r="SXR71" s="44"/>
      <c r="SXS71" s="44"/>
      <c r="SXT71" s="44"/>
      <c r="SXU71" s="44"/>
      <c r="SXV71" s="44"/>
      <c r="SXW71" s="44"/>
      <c r="SXX71" s="44"/>
      <c r="SXY71" s="44"/>
      <c r="SXZ71" s="44"/>
      <c r="SYA71" s="44"/>
      <c r="SYB71" s="44"/>
      <c r="SYC71" s="44"/>
      <c r="SYD71" s="44"/>
      <c r="SYE71" s="44"/>
      <c r="SYF71" s="44"/>
      <c r="SYG71" s="44"/>
      <c r="SYH71" s="44"/>
      <c r="SYI71" s="44"/>
      <c r="SYJ71" s="44"/>
      <c r="SYK71" s="44"/>
      <c r="SYL71" s="44"/>
      <c r="SYM71" s="44"/>
      <c r="SYN71" s="44"/>
      <c r="SYO71" s="44"/>
      <c r="SYP71" s="44"/>
      <c r="SYQ71" s="44"/>
      <c r="SYR71" s="44"/>
      <c r="SYS71" s="44"/>
      <c r="SYT71" s="44"/>
      <c r="SYU71" s="44"/>
      <c r="SYV71" s="44"/>
      <c r="SYW71" s="44"/>
      <c r="SYX71" s="44"/>
      <c r="SYY71" s="44"/>
      <c r="SYZ71" s="44"/>
      <c r="SZA71" s="44"/>
      <c r="SZB71" s="44"/>
      <c r="SZC71" s="44"/>
      <c r="SZD71" s="44"/>
      <c r="SZE71" s="44"/>
      <c r="SZF71" s="44"/>
      <c r="SZG71" s="44"/>
      <c r="SZH71" s="44"/>
      <c r="SZI71" s="44"/>
      <c r="SZJ71" s="44"/>
      <c r="SZK71" s="44"/>
      <c r="SZL71" s="44"/>
      <c r="SZM71" s="44"/>
      <c r="SZN71" s="44"/>
      <c r="SZO71" s="44"/>
      <c r="SZP71" s="44"/>
      <c r="SZQ71" s="44"/>
      <c r="SZR71" s="44"/>
      <c r="SZS71" s="44"/>
      <c r="SZT71" s="44"/>
      <c r="SZU71" s="44"/>
      <c r="SZV71" s="44"/>
      <c r="SZW71" s="44"/>
      <c r="SZX71" s="44"/>
      <c r="SZY71" s="44"/>
      <c r="SZZ71" s="44"/>
      <c r="TAA71" s="44"/>
      <c r="TAB71" s="44"/>
      <c r="TAC71" s="44"/>
      <c r="TAD71" s="44"/>
      <c r="TAE71" s="44"/>
      <c r="TAF71" s="44"/>
      <c r="TAG71" s="44"/>
      <c r="TAH71" s="44"/>
      <c r="TAI71" s="44"/>
      <c r="TAJ71" s="44"/>
      <c r="TAK71" s="44"/>
      <c r="TAL71" s="44"/>
      <c r="TAM71" s="44"/>
      <c r="TAN71" s="44"/>
      <c r="TAO71" s="44"/>
      <c r="TAP71" s="44"/>
      <c r="TAQ71" s="44"/>
      <c r="TAR71" s="44"/>
      <c r="TAS71" s="44"/>
      <c r="TAT71" s="44"/>
      <c r="TAU71" s="44"/>
      <c r="TAV71" s="44"/>
      <c r="TAW71" s="44"/>
      <c r="TAX71" s="44"/>
      <c r="TAY71" s="44"/>
      <c r="TAZ71" s="44"/>
      <c r="TBA71" s="44"/>
      <c r="TBB71" s="44"/>
      <c r="TBC71" s="44"/>
      <c r="TBD71" s="44"/>
      <c r="TBE71" s="44"/>
      <c r="TBF71" s="44"/>
      <c r="TBG71" s="44"/>
      <c r="TBH71" s="44"/>
      <c r="TBI71" s="44"/>
      <c r="TBJ71" s="44"/>
      <c r="TBK71" s="44"/>
      <c r="TBL71" s="44"/>
      <c r="TBM71" s="44"/>
      <c r="TBN71" s="44"/>
      <c r="TBO71" s="44"/>
      <c r="TBP71" s="44"/>
      <c r="TBQ71" s="44"/>
      <c r="TBR71" s="44"/>
      <c r="TBS71" s="44"/>
      <c r="TBT71" s="44"/>
      <c r="TBU71" s="44"/>
      <c r="TBV71" s="44"/>
      <c r="TBW71" s="44"/>
      <c r="TBX71" s="44"/>
      <c r="TBY71" s="44"/>
      <c r="TBZ71" s="44"/>
      <c r="TCA71" s="44"/>
      <c r="TCB71" s="44"/>
      <c r="TCC71" s="44"/>
      <c r="TCD71" s="44"/>
      <c r="TCE71" s="44"/>
      <c r="TCF71" s="44"/>
      <c r="TCG71" s="44"/>
      <c r="TCH71" s="44"/>
      <c r="TCI71" s="44"/>
      <c r="TCJ71" s="44"/>
      <c r="TCK71" s="44"/>
      <c r="TCL71" s="44"/>
      <c r="TCM71" s="44"/>
      <c r="TCN71" s="44"/>
      <c r="TCO71" s="44"/>
      <c r="TCP71" s="44"/>
      <c r="TCQ71" s="44"/>
      <c r="TCR71" s="44"/>
      <c r="TCS71" s="44"/>
      <c r="TCT71" s="44"/>
      <c r="TCU71" s="44"/>
      <c r="TCV71" s="44"/>
      <c r="TCW71" s="44"/>
      <c r="TCX71" s="44"/>
      <c r="TCY71" s="44"/>
      <c r="TCZ71" s="44"/>
      <c r="TDA71" s="44"/>
      <c r="TDB71" s="44"/>
      <c r="TDC71" s="44"/>
      <c r="TDD71" s="44"/>
      <c r="TDE71" s="44"/>
      <c r="TDF71" s="44"/>
      <c r="TDG71" s="44"/>
      <c r="TDH71" s="44"/>
      <c r="TDI71" s="44"/>
      <c r="TDJ71" s="44"/>
      <c r="TDK71" s="44"/>
      <c r="TDL71" s="44"/>
      <c r="TDM71" s="44"/>
      <c r="TDN71" s="44"/>
      <c r="TDO71" s="44"/>
      <c r="TDP71" s="44"/>
      <c r="TDQ71" s="44"/>
      <c r="TDR71" s="44"/>
      <c r="TDS71" s="44"/>
      <c r="TDT71" s="44"/>
      <c r="TDU71" s="44"/>
      <c r="TDV71" s="44"/>
      <c r="TDW71" s="44"/>
      <c r="TDX71" s="44"/>
      <c r="TDY71" s="44"/>
      <c r="TDZ71" s="44"/>
      <c r="TEA71" s="44"/>
      <c r="TEB71" s="44"/>
      <c r="TEC71" s="44"/>
      <c r="TED71" s="44"/>
      <c r="TEE71" s="44"/>
      <c r="TEF71" s="44"/>
      <c r="TEG71" s="44"/>
      <c r="TEH71" s="44"/>
      <c r="TEI71" s="44"/>
      <c r="TEJ71" s="44"/>
      <c r="TEK71" s="44"/>
      <c r="TEL71" s="44"/>
      <c r="TEM71" s="44"/>
      <c r="TEN71" s="44"/>
      <c r="TEO71" s="44"/>
      <c r="TEP71" s="44"/>
      <c r="TEQ71" s="44"/>
      <c r="TER71" s="44"/>
      <c r="TES71" s="44"/>
      <c r="TET71" s="44"/>
      <c r="TEU71" s="44"/>
      <c r="TEV71" s="44"/>
      <c r="TEW71" s="44"/>
      <c r="TEX71" s="44"/>
      <c r="TEY71" s="44"/>
      <c r="TEZ71" s="44"/>
      <c r="TFA71" s="44"/>
      <c r="TFB71" s="44"/>
      <c r="TFC71" s="44"/>
      <c r="TFD71" s="44"/>
      <c r="TFE71" s="44"/>
      <c r="TFF71" s="44"/>
      <c r="TFG71" s="44"/>
      <c r="TFH71" s="44"/>
      <c r="TFI71" s="44"/>
      <c r="TFJ71" s="44"/>
      <c r="TFK71" s="44"/>
      <c r="TFL71" s="44"/>
      <c r="TFM71" s="44"/>
      <c r="TFN71" s="44"/>
      <c r="TFO71" s="44"/>
      <c r="TFP71" s="44"/>
      <c r="TFQ71" s="44"/>
      <c r="TFR71" s="44"/>
      <c r="TFS71" s="44"/>
      <c r="TFT71" s="44"/>
      <c r="TFU71" s="44"/>
      <c r="TFV71" s="44"/>
      <c r="TFW71" s="44"/>
      <c r="TFX71" s="44"/>
      <c r="TFY71" s="44"/>
      <c r="TFZ71" s="44"/>
      <c r="TGA71" s="44"/>
      <c r="TGB71" s="44"/>
      <c r="TGC71" s="44"/>
      <c r="TGD71" s="44"/>
      <c r="TGE71" s="44"/>
      <c r="TGF71" s="44"/>
      <c r="TGG71" s="44"/>
      <c r="TGH71" s="44"/>
      <c r="TGI71" s="44"/>
      <c r="TGJ71" s="44"/>
      <c r="TGK71" s="44"/>
      <c r="TGL71" s="44"/>
      <c r="TGM71" s="44"/>
      <c r="TGN71" s="44"/>
      <c r="TGO71" s="44"/>
      <c r="TGP71" s="44"/>
      <c r="TGQ71" s="44"/>
      <c r="TGR71" s="44"/>
      <c r="TGS71" s="44"/>
      <c r="TGT71" s="44"/>
      <c r="TGU71" s="44"/>
      <c r="TGV71" s="44"/>
      <c r="TGW71" s="44"/>
      <c r="TGX71" s="44"/>
      <c r="TGY71" s="44"/>
      <c r="TGZ71" s="44"/>
      <c r="THA71" s="44"/>
      <c r="THB71" s="44"/>
      <c r="THC71" s="44"/>
      <c r="THD71" s="44"/>
      <c r="THE71" s="44"/>
      <c r="THF71" s="44"/>
      <c r="THG71" s="44"/>
      <c r="THH71" s="44"/>
      <c r="THI71" s="44"/>
      <c r="THJ71" s="44"/>
      <c r="THK71" s="44"/>
      <c r="THL71" s="44"/>
      <c r="THM71" s="44"/>
      <c r="THN71" s="44"/>
      <c r="THO71" s="44"/>
      <c r="THP71" s="44"/>
      <c r="THQ71" s="44"/>
      <c r="THR71" s="44"/>
      <c r="THS71" s="44"/>
      <c r="THT71" s="44"/>
      <c r="THU71" s="44"/>
      <c r="THV71" s="44"/>
      <c r="THW71" s="44"/>
      <c r="THX71" s="44"/>
      <c r="THY71" s="44"/>
      <c r="THZ71" s="44"/>
      <c r="TIA71" s="44"/>
      <c r="TIB71" s="44"/>
      <c r="TIC71" s="44"/>
      <c r="TID71" s="44"/>
      <c r="TIE71" s="44"/>
      <c r="TIF71" s="44"/>
      <c r="TIG71" s="44"/>
      <c r="TIH71" s="44"/>
      <c r="TII71" s="44"/>
      <c r="TIJ71" s="44"/>
      <c r="TIK71" s="44"/>
      <c r="TIL71" s="44"/>
      <c r="TIM71" s="44"/>
      <c r="TIN71" s="44"/>
      <c r="TIO71" s="44"/>
      <c r="TIP71" s="44"/>
      <c r="TIQ71" s="44"/>
      <c r="TIR71" s="44"/>
      <c r="TIS71" s="44"/>
      <c r="TIT71" s="44"/>
      <c r="TIU71" s="44"/>
      <c r="TIV71" s="44"/>
      <c r="TIW71" s="44"/>
      <c r="TIX71" s="44"/>
      <c r="TIY71" s="44"/>
      <c r="TIZ71" s="44"/>
      <c r="TJA71" s="44"/>
      <c r="TJB71" s="44"/>
      <c r="TJC71" s="44"/>
      <c r="TJD71" s="44"/>
      <c r="TJE71" s="44"/>
      <c r="TJF71" s="44"/>
      <c r="TJG71" s="44"/>
      <c r="TJH71" s="44"/>
      <c r="TJI71" s="44"/>
      <c r="TJJ71" s="44"/>
      <c r="TJK71" s="44"/>
      <c r="TJL71" s="44"/>
      <c r="TJM71" s="44"/>
      <c r="TJN71" s="44"/>
      <c r="TJO71" s="44"/>
      <c r="TJP71" s="44"/>
      <c r="TJQ71" s="44"/>
      <c r="TJR71" s="44"/>
      <c r="TJS71" s="44"/>
      <c r="TJT71" s="44"/>
      <c r="TJU71" s="44"/>
      <c r="TJV71" s="44"/>
      <c r="TJW71" s="44"/>
      <c r="TJX71" s="44"/>
      <c r="TJY71" s="44"/>
      <c r="TJZ71" s="44"/>
      <c r="TKA71" s="44"/>
      <c r="TKB71" s="44"/>
      <c r="TKC71" s="44"/>
      <c r="TKD71" s="44"/>
      <c r="TKE71" s="44"/>
      <c r="TKF71" s="44"/>
      <c r="TKG71" s="44"/>
      <c r="TKH71" s="44"/>
      <c r="TKI71" s="44"/>
      <c r="TKJ71" s="44"/>
      <c r="TKK71" s="44"/>
      <c r="TKL71" s="44"/>
      <c r="TKM71" s="44"/>
      <c r="TKN71" s="44"/>
      <c r="TKO71" s="44"/>
      <c r="TKP71" s="44"/>
      <c r="TKQ71" s="44"/>
      <c r="TKR71" s="44"/>
      <c r="TKS71" s="44"/>
      <c r="TKT71" s="44"/>
      <c r="TKU71" s="44"/>
      <c r="TKV71" s="44"/>
      <c r="TKW71" s="44"/>
      <c r="TKX71" s="44"/>
      <c r="TKY71" s="44"/>
      <c r="TKZ71" s="44"/>
      <c r="TLA71" s="44"/>
      <c r="TLB71" s="44"/>
      <c r="TLC71" s="44"/>
      <c r="TLD71" s="44"/>
      <c r="TLE71" s="44"/>
      <c r="TLF71" s="44"/>
      <c r="TLG71" s="44"/>
      <c r="TLH71" s="44"/>
      <c r="TLI71" s="44"/>
      <c r="TLJ71" s="44"/>
      <c r="TLK71" s="44"/>
      <c r="TLL71" s="44"/>
      <c r="TLM71" s="44"/>
      <c r="TLN71" s="44"/>
      <c r="TLO71" s="44"/>
      <c r="TLP71" s="44"/>
      <c r="TLQ71" s="44"/>
      <c r="TLR71" s="44"/>
      <c r="TLS71" s="44"/>
      <c r="TLT71" s="44"/>
      <c r="TLU71" s="44"/>
      <c r="TLV71" s="44"/>
      <c r="TLW71" s="44"/>
      <c r="TLX71" s="44"/>
      <c r="TLY71" s="44"/>
      <c r="TLZ71" s="44"/>
      <c r="TMA71" s="44"/>
      <c r="TMB71" s="44"/>
      <c r="TMC71" s="44"/>
      <c r="TMD71" s="44"/>
      <c r="TME71" s="44"/>
      <c r="TMF71" s="44"/>
      <c r="TMG71" s="44"/>
      <c r="TMH71" s="44"/>
      <c r="TMI71" s="44"/>
      <c r="TMJ71" s="44"/>
      <c r="TMK71" s="44"/>
      <c r="TML71" s="44"/>
      <c r="TMM71" s="44"/>
      <c r="TMN71" s="44"/>
      <c r="TMO71" s="44"/>
      <c r="TMP71" s="44"/>
      <c r="TMQ71" s="44"/>
      <c r="TMR71" s="44"/>
      <c r="TMS71" s="44"/>
      <c r="TMT71" s="44"/>
      <c r="TMU71" s="44"/>
      <c r="TMV71" s="44"/>
      <c r="TMW71" s="44"/>
      <c r="TMX71" s="44"/>
      <c r="TMY71" s="44"/>
      <c r="TMZ71" s="44"/>
      <c r="TNA71" s="44"/>
      <c r="TNB71" s="44"/>
      <c r="TNC71" s="44"/>
      <c r="TND71" s="44"/>
      <c r="TNE71" s="44"/>
      <c r="TNF71" s="44"/>
      <c r="TNG71" s="44"/>
      <c r="TNH71" s="44"/>
      <c r="TNI71" s="44"/>
      <c r="TNJ71" s="44"/>
      <c r="TNK71" s="44"/>
      <c r="TNL71" s="44"/>
      <c r="TNM71" s="44"/>
      <c r="TNN71" s="44"/>
      <c r="TNO71" s="44"/>
      <c r="TNP71" s="44"/>
      <c r="TNQ71" s="44"/>
      <c r="TNR71" s="44"/>
      <c r="TNS71" s="44"/>
      <c r="TNT71" s="44"/>
      <c r="TNU71" s="44"/>
      <c r="TNV71" s="44"/>
      <c r="TNW71" s="44"/>
      <c r="TNX71" s="44"/>
      <c r="TNY71" s="44"/>
      <c r="TNZ71" s="44"/>
      <c r="TOA71" s="44"/>
      <c r="TOB71" s="44"/>
      <c r="TOC71" s="44"/>
      <c r="TOD71" s="44"/>
      <c r="TOE71" s="44"/>
      <c r="TOF71" s="44"/>
      <c r="TOG71" s="44"/>
      <c r="TOH71" s="44"/>
      <c r="TOI71" s="44"/>
      <c r="TOJ71" s="44"/>
      <c r="TOK71" s="44"/>
      <c r="TOL71" s="44"/>
      <c r="TOM71" s="44"/>
      <c r="TON71" s="44"/>
      <c r="TOO71" s="44"/>
      <c r="TOP71" s="44"/>
      <c r="TOQ71" s="44"/>
      <c r="TOR71" s="44"/>
      <c r="TOS71" s="44"/>
      <c r="TOT71" s="44"/>
      <c r="TOU71" s="44"/>
      <c r="TOV71" s="44"/>
      <c r="TOW71" s="44"/>
      <c r="TOX71" s="44"/>
      <c r="TOY71" s="44"/>
      <c r="TOZ71" s="44"/>
      <c r="TPA71" s="44"/>
      <c r="TPB71" s="44"/>
      <c r="TPC71" s="44"/>
      <c r="TPD71" s="44"/>
      <c r="TPE71" s="44"/>
      <c r="TPF71" s="44"/>
      <c r="TPG71" s="44"/>
      <c r="TPH71" s="44"/>
      <c r="TPI71" s="44"/>
      <c r="TPJ71" s="44"/>
      <c r="TPK71" s="44"/>
      <c r="TPL71" s="44"/>
      <c r="TPM71" s="44"/>
      <c r="TPN71" s="44"/>
      <c r="TPO71" s="44"/>
      <c r="TPP71" s="44"/>
      <c r="TPQ71" s="44"/>
      <c r="TPR71" s="44"/>
      <c r="TPS71" s="44"/>
      <c r="TPT71" s="44"/>
      <c r="TPU71" s="44"/>
      <c r="TPV71" s="44"/>
      <c r="TPW71" s="44"/>
      <c r="TPX71" s="44"/>
      <c r="TPY71" s="44"/>
      <c r="TPZ71" s="44"/>
      <c r="TQA71" s="44"/>
      <c r="TQB71" s="44"/>
      <c r="TQC71" s="44"/>
      <c r="TQD71" s="44"/>
      <c r="TQE71" s="44"/>
      <c r="TQF71" s="44"/>
      <c r="TQG71" s="44"/>
      <c r="TQH71" s="44"/>
      <c r="TQI71" s="44"/>
      <c r="TQJ71" s="44"/>
      <c r="TQK71" s="44"/>
      <c r="TQL71" s="44"/>
      <c r="TQM71" s="44"/>
      <c r="TQN71" s="44"/>
      <c r="TQO71" s="44"/>
      <c r="TQP71" s="44"/>
      <c r="TQQ71" s="44"/>
      <c r="TQR71" s="44"/>
      <c r="TQS71" s="44"/>
      <c r="TQT71" s="44"/>
      <c r="TQU71" s="44"/>
      <c r="TQV71" s="44"/>
      <c r="TQW71" s="44"/>
      <c r="TQX71" s="44"/>
      <c r="TQY71" s="44"/>
      <c r="TQZ71" s="44"/>
      <c r="TRA71" s="44"/>
      <c r="TRB71" s="44"/>
      <c r="TRC71" s="44"/>
      <c r="TRD71" s="44"/>
      <c r="TRE71" s="44"/>
      <c r="TRF71" s="44"/>
      <c r="TRG71" s="44"/>
      <c r="TRH71" s="44"/>
      <c r="TRI71" s="44"/>
      <c r="TRJ71" s="44"/>
      <c r="TRK71" s="44"/>
      <c r="TRL71" s="44"/>
      <c r="TRM71" s="44"/>
      <c r="TRN71" s="44"/>
      <c r="TRO71" s="44"/>
      <c r="TRP71" s="44"/>
      <c r="TRQ71" s="44"/>
      <c r="TRR71" s="44"/>
      <c r="TRS71" s="44"/>
      <c r="TRT71" s="44"/>
      <c r="TRU71" s="44"/>
      <c r="TRV71" s="44"/>
      <c r="TRW71" s="44"/>
      <c r="TRX71" s="44"/>
      <c r="TRY71" s="44"/>
      <c r="TRZ71" s="44"/>
      <c r="TSA71" s="44"/>
      <c r="TSB71" s="44"/>
      <c r="TSC71" s="44"/>
      <c r="TSD71" s="44"/>
      <c r="TSE71" s="44"/>
      <c r="TSF71" s="44"/>
      <c r="TSG71" s="44"/>
      <c r="TSH71" s="44"/>
      <c r="TSI71" s="44"/>
      <c r="TSJ71" s="44"/>
      <c r="TSK71" s="44"/>
      <c r="TSL71" s="44"/>
      <c r="TSM71" s="44"/>
      <c r="TSN71" s="44"/>
      <c r="TSO71" s="44"/>
      <c r="TSP71" s="44"/>
      <c r="TSQ71" s="44"/>
      <c r="TSR71" s="44"/>
      <c r="TSS71" s="44"/>
      <c r="TST71" s="44"/>
      <c r="TSU71" s="44"/>
      <c r="TSV71" s="44"/>
      <c r="TSW71" s="44"/>
      <c r="TSX71" s="44"/>
      <c r="TSY71" s="44"/>
      <c r="TSZ71" s="44"/>
      <c r="TTA71" s="44"/>
      <c r="TTB71" s="44"/>
      <c r="TTC71" s="44"/>
      <c r="TTD71" s="44"/>
      <c r="TTE71" s="44"/>
      <c r="TTF71" s="44"/>
      <c r="TTG71" s="44"/>
      <c r="TTH71" s="44"/>
      <c r="TTI71" s="44"/>
      <c r="TTJ71" s="44"/>
      <c r="TTK71" s="44"/>
      <c r="TTL71" s="44"/>
      <c r="TTM71" s="44"/>
      <c r="TTN71" s="44"/>
      <c r="TTO71" s="44"/>
      <c r="TTP71" s="44"/>
      <c r="TTQ71" s="44"/>
      <c r="TTR71" s="44"/>
      <c r="TTS71" s="44"/>
      <c r="TTT71" s="44"/>
      <c r="TTU71" s="44"/>
      <c r="TTV71" s="44"/>
      <c r="TTW71" s="44"/>
      <c r="TTX71" s="44"/>
      <c r="TTY71" s="44"/>
      <c r="TTZ71" s="44"/>
      <c r="TUA71" s="44"/>
      <c r="TUB71" s="44"/>
      <c r="TUC71" s="44"/>
      <c r="TUD71" s="44"/>
      <c r="TUE71" s="44"/>
      <c r="TUF71" s="44"/>
      <c r="TUG71" s="44"/>
      <c r="TUH71" s="44"/>
      <c r="TUI71" s="44"/>
      <c r="TUJ71" s="44"/>
      <c r="TUK71" s="44"/>
      <c r="TUL71" s="44"/>
      <c r="TUM71" s="44"/>
      <c r="TUN71" s="44"/>
      <c r="TUO71" s="44"/>
      <c r="TUP71" s="44"/>
      <c r="TUQ71" s="44"/>
      <c r="TUR71" s="44"/>
      <c r="TUS71" s="44"/>
      <c r="TUT71" s="44"/>
      <c r="TUU71" s="44"/>
      <c r="TUV71" s="44"/>
      <c r="TUW71" s="44"/>
      <c r="TUX71" s="44"/>
      <c r="TUY71" s="44"/>
      <c r="TUZ71" s="44"/>
      <c r="TVA71" s="44"/>
      <c r="TVB71" s="44"/>
      <c r="TVC71" s="44"/>
      <c r="TVD71" s="44"/>
      <c r="TVE71" s="44"/>
      <c r="TVF71" s="44"/>
      <c r="TVG71" s="44"/>
      <c r="TVH71" s="44"/>
      <c r="TVI71" s="44"/>
      <c r="TVJ71" s="44"/>
      <c r="TVK71" s="44"/>
      <c r="TVL71" s="44"/>
      <c r="TVM71" s="44"/>
      <c r="TVN71" s="44"/>
      <c r="TVO71" s="44"/>
      <c r="TVP71" s="44"/>
      <c r="TVQ71" s="44"/>
      <c r="TVR71" s="44"/>
      <c r="TVS71" s="44"/>
      <c r="TVT71" s="44"/>
      <c r="TVU71" s="44"/>
      <c r="TVV71" s="44"/>
      <c r="TVW71" s="44"/>
      <c r="TVX71" s="44"/>
      <c r="TVY71" s="44"/>
      <c r="TVZ71" s="44"/>
      <c r="TWA71" s="44"/>
      <c r="TWB71" s="44"/>
      <c r="TWC71" s="44"/>
      <c r="TWD71" s="44"/>
      <c r="TWE71" s="44"/>
      <c r="TWF71" s="44"/>
      <c r="TWG71" s="44"/>
      <c r="TWH71" s="44"/>
      <c r="TWI71" s="44"/>
      <c r="TWJ71" s="44"/>
      <c r="TWK71" s="44"/>
      <c r="TWL71" s="44"/>
      <c r="TWM71" s="44"/>
      <c r="TWN71" s="44"/>
      <c r="TWO71" s="44"/>
      <c r="TWP71" s="44"/>
      <c r="TWQ71" s="44"/>
      <c r="TWR71" s="44"/>
      <c r="TWS71" s="44"/>
      <c r="TWT71" s="44"/>
      <c r="TWU71" s="44"/>
      <c r="TWV71" s="44"/>
      <c r="TWW71" s="44"/>
      <c r="TWX71" s="44"/>
      <c r="TWY71" s="44"/>
      <c r="TWZ71" s="44"/>
      <c r="TXA71" s="44"/>
      <c r="TXB71" s="44"/>
      <c r="TXC71" s="44"/>
      <c r="TXD71" s="44"/>
      <c r="TXE71" s="44"/>
      <c r="TXF71" s="44"/>
      <c r="TXG71" s="44"/>
      <c r="TXH71" s="44"/>
      <c r="TXI71" s="44"/>
      <c r="TXJ71" s="44"/>
      <c r="TXK71" s="44"/>
      <c r="TXL71" s="44"/>
      <c r="TXM71" s="44"/>
      <c r="TXN71" s="44"/>
      <c r="TXO71" s="44"/>
      <c r="TXP71" s="44"/>
      <c r="TXQ71" s="44"/>
      <c r="TXR71" s="44"/>
      <c r="TXS71" s="44"/>
      <c r="TXT71" s="44"/>
      <c r="TXU71" s="44"/>
      <c r="TXV71" s="44"/>
      <c r="TXW71" s="44"/>
      <c r="TXX71" s="44"/>
      <c r="TXY71" s="44"/>
      <c r="TXZ71" s="44"/>
      <c r="TYA71" s="44"/>
      <c r="TYB71" s="44"/>
      <c r="TYC71" s="44"/>
      <c r="TYD71" s="44"/>
      <c r="TYE71" s="44"/>
      <c r="TYF71" s="44"/>
      <c r="TYG71" s="44"/>
      <c r="TYH71" s="44"/>
      <c r="TYI71" s="44"/>
      <c r="TYJ71" s="44"/>
      <c r="TYK71" s="44"/>
      <c r="TYL71" s="44"/>
      <c r="TYM71" s="44"/>
      <c r="TYN71" s="44"/>
      <c r="TYO71" s="44"/>
      <c r="TYP71" s="44"/>
      <c r="TYQ71" s="44"/>
      <c r="TYR71" s="44"/>
      <c r="TYS71" s="44"/>
      <c r="TYT71" s="44"/>
      <c r="TYU71" s="44"/>
      <c r="TYV71" s="44"/>
      <c r="TYW71" s="44"/>
      <c r="TYX71" s="44"/>
      <c r="TYY71" s="44"/>
      <c r="TYZ71" s="44"/>
      <c r="TZA71" s="44"/>
      <c r="TZB71" s="44"/>
      <c r="TZC71" s="44"/>
      <c r="TZD71" s="44"/>
      <c r="TZE71" s="44"/>
      <c r="TZF71" s="44"/>
      <c r="TZG71" s="44"/>
      <c r="TZH71" s="44"/>
      <c r="TZI71" s="44"/>
      <c r="TZJ71" s="44"/>
      <c r="TZK71" s="44"/>
      <c r="TZL71" s="44"/>
      <c r="TZM71" s="44"/>
      <c r="TZN71" s="44"/>
      <c r="TZO71" s="44"/>
      <c r="TZP71" s="44"/>
      <c r="TZQ71" s="44"/>
      <c r="TZR71" s="44"/>
      <c r="TZS71" s="44"/>
      <c r="TZT71" s="44"/>
      <c r="TZU71" s="44"/>
      <c r="TZV71" s="44"/>
      <c r="TZW71" s="44"/>
      <c r="TZX71" s="44"/>
      <c r="TZY71" s="44"/>
      <c r="TZZ71" s="44"/>
      <c r="UAA71" s="44"/>
      <c r="UAB71" s="44"/>
      <c r="UAC71" s="44"/>
      <c r="UAD71" s="44"/>
      <c r="UAE71" s="44"/>
      <c r="UAF71" s="44"/>
      <c r="UAG71" s="44"/>
      <c r="UAH71" s="44"/>
      <c r="UAI71" s="44"/>
      <c r="UAJ71" s="44"/>
      <c r="UAK71" s="44"/>
      <c r="UAL71" s="44"/>
      <c r="UAM71" s="44"/>
      <c r="UAN71" s="44"/>
      <c r="UAO71" s="44"/>
      <c r="UAP71" s="44"/>
      <c r="UAQ71" s="44"/>
      <c r="UAR71" s="44"/>
      <c r="UAS71" s="44"/>
      <c r="UAT71" s="44"/>
      <c r="UAU71" s="44"/>
      <c r="UAV71" s="44"/>
      <c r="UAW71" s="44"/>
      <c r="UAX71" s="44"/>
      <c r="UAY71" s="44"/>
      <c r="UAZ71" s="44"/>
      <c r="UBA71" s="44"/>
      <c r="UBB71" s="44"/>
      <c r="UBC71" s="44"/>
      <c r="UBD71" s="44"/>
      <c r="UBE71" s="44"/>
      <c r="UBF71" s="44"/>
      <c r="UBG71" s="44"/>
      <c r="UBH71" s="44"/>
      <c r="UBI71" s="44"/>
      <c r="UBJ71" s="44"/>
      <c r="UBK71" s="44"/>
      <c r="UBL71" s="44"/>
      <c r="UBM71" s="44"/>
      <c r="UBN71" s="44"/>
      <c r="UBO71" s="44"/>
      <c r="UBP71" s="44"/>
      <c r="UBQ71" s="44"/>
      <c r="UBR71" s="44"/>
      <c r="UBS71" s="44"/>
      <c r="UBT71" s="44"/>
      <c r="UBU71" s="44"/>
      <c r="UBV71" s="44"/>
      <c r="UBW71" s="44"/>
      <c r="UBX71" s="44"/>
      <c r="UBY71" s="44"/>
      <c r="UBZ71" s="44"/>
      <c r="UCA71" s="44"/>
      <c r="UCB71" s="44"/>
      <c r="UCC71" s="44"/>
      <c r="UCD71" s="44"/>
      <c r="UCE71" s="44"/>
      <c r="UCF71" s="44"/>
      <c r="UCG71" s="44"/>
      <c r="UCH71" s="44"/>
      <c r="UCI71" s="44"/>
      <c r="UCJ71" s="44"/>
      <c r="UCK71" s="44"/>
      <c r="UCL71" s="44"/>
      <c r="UCM71" s="44"/>
      <c r="UCN71" s="44"/>
      <c r="UCO71" s="44"/>
      <c r="UCP71" s="44"/>
      <c r="UCQ71" s="44"/>
      <c r="UCR71" s="44"/>
      <c r="UCS71" s="44"/>
      <c r="UCT71" s="44"/>
      <c r="UCU71" s="44"/>
      <c r="UCV71" s="44"/>
      <c r="UCW71" s="44"/>
      <c r="UCX71" s="44"/>
      <c r="UCY71" s="44"/>
      <c r="UCZ71" s="44"/>
      <c r="UDA71" s="44"/>
      <c r="UDB71" s="44"/>
      <c r="UDC71" s="44"/>
      <c r="UDD71" s="44"/>
      <c r="UDE71" s="44"/>
      <c r="UDF71" s="44"/>
      <c r="UDG71" s="44"/>
      <c r="UDH71" s="44"/>
      <c r="UDI71" s="44"/>
      <c r="UDJ71" s="44"/>
      <c r="UDK71" s="44"/>
      <c r="UDL71" s="44"/>
      <c r="UDM71" s="44"/>
      <c r="UDN71" s="44"/>
      <c r="UDO71" s="44"/>
      <c r="UDP71" s="44"/>
      <c r="UDQ71" s="44"/>
      <c r="UDR71" s="44"/>
      <c r="UDS71" s="44"/>
      <c r="UDT71" s="44"/>
      <c r="UDU71" s="44"/>
      <c r="UDV71" s="44"/>
      <c r="UDW71" s="44"/>
      <c r="UDX71" s="44"/>
      <c r="UDY71" s="44"/>
      <c r="UDZ71" s="44"/>
      <c r="UEA71" s="44"/>
      <c r="UEB71" s="44"/>
      <c r="UEC71" s="44"/>
      <c r="UED71" s="44"/>
      <c r="UEE71" s="44"/>
      <c r="UEF71" s="44"/>
      <c r="UEG71" s="44"/>
      <c r="UEH71" s="44"/>
      <c r="UEI71" s="44"/>
      <c r="UEJ71" s="44"/>
      <c r="UEK71" s="44"/>
      <c r="UEL71" s="44"/>
      <c r="UEM71" s="44"/>
      <c r="UEN71" s="44"/>
      <c r="UEO71" s="44"/>
      <c r="UEP71" s="44"/>
      <c r="UEQ71" s="44"/>
      <c r="UER71" s="44"/>
      <c r="UES71" s="44"/>
      <c r="UET71" s="44"/>
      <c r="UEU71" s="44"/>
      <c r="UEV71" s="44"/>
      <c r="UEW71" s="44"/>
      <c r="UEX71" s="44"/>
      <c r="UEY71" s="44"/>
      <c r="UEZ71" s="44"/>
      <c r="UFA71" s="44"/>
      <c r="UFB71" s="44"/>
      <c r="UFC71" s="44"/>
      <c r="UFD71" s="44"/>
      <c r="UFE71" s="44"/>
      <c r="UFF71" s="44"/>
      <c r="UFG71" s="44"/>
      <c r="UFH71" s="44"/>
      <c r="UFI71" s="44"/>
      <c r="UFJ71" s="44"/>
      <c r="UFK71" s="44"/>
      <c r="UFL71" s="44"/>
      <c r="UFM71" s="44"/>
      <c r="UFN71" s="44"/>
      <c r="UFO71" s="44"/>
      <c r="UFP71" s="44"/>
      <c r="UFQ71" s="44"/>
      <c r="UFR71" s="44"/>
      <c r="UFS71" s="44"/>
      <c r="UFT71" s="44"/>
      <c r="UFU71" s="44"/>
      <c r="UFV71" s="44"/>
      <c r="UFW71" s="44"/>
      <c r="UFX71" s="44"/>
      <c r="UFY71" s="44"/>
      <c r="UFZ71" s="44"/>
      <c r="UGA71" s="44"/>
      <c r="UGB71" s="44"/>
      <c r="UGC71" s="44"/>
      <c r="UGD71" s="44"/>
      <c r="UGE71" s="44"/>
      <c r="UGF71" s="44"/>
      <c r="UGG71" s="44"/>
      <c r="UGH71" s="44"/>
      <c r="UGI71" s="44"/>
      <c r="UGJ71" s="44"/>
      <c r="UGK71" s="44"/>
      <c r="UGL71" s="44"/>
      <c r="UGM71" s="44"/>
      <c r="UGN71" s="44"/>
      <c r="UGO71" s="44"/>
      <c r="UGP71" s="44"/>
      <c r="UGQ71" s="44"/>
      <c r="UGR71" s="44"/>
      <c r="UGS71" s="44"/>
      <c r="UGT71" s="44"/>
      <c r="UGU71" s="44"/>
      <c r="UGV71" s="44"/>
      <c r="UGW71" s="44"/>
      <c r="UGX71" s="44"/>
      <c r="UGY71" s="44"/>
      <c r="UGZ71" s="44"/>
      <c r="UHA71" s="44"/>
      <c r="UHB71" s="44"/>
      <c r="UHC71" s="44"/>
      <c r="UHD71" s="44"/>
      <c r="UHE71" s="44"/>
      <c r="UHF71" s="44"/>
      <c r="UHG71" s="44"/>
      <c r="UHH71" s="44"/>
      <c r="UHI71" s="44"/>
      <c r="UHJ71" s="44"/>
      <c r="UHK71" s="44"/>
      <c r="UHL71" s="44"/>
      <c r="UHM71" s="44"/>
      <c r="UHN71" s="44"/>
      <c r="UHO71" s="44"/>
      <c r="UHP71" s="44"/>
      <c r="UHQ71" s="44"/>
      <c r="UHR71" s="44"/>
      <c r="UHS71" s="44"/>
      <c r="UHT71" s="44"/>
      <c r="UHU71" s="44"/>
      <c r="UHV71" s="44"/>
      <c r="UHW71" s="44"/>
      <c r="UHX71" s="44"/>
      <c r="UHY71" s="44"/>
      <c r="UHZ71" s="44"/>
      <c r="UIA71" s="44"/>
      <c r="UIB71" s="44"/>
      <c r="UIC71" s="44"/>
      <c r="UID71" s="44"/>
      <c r="UIE71" s="44"/>
      <c r="UIF71" s="44"/>
      <c r="UIG71" s="44"/>
      <c r="UIH71" s="44"/>
      <c r="UII71" s="44"/>
      <c r="UIJ71" s="44"/>
      <c r="UIK71" s="44"/>
      <c r="UIL71" s="44"/>
      <c r="UIM71" s="44"/>
      <c r="UIN71" s="44"/>
      <c r="UIO71" s="44"/>
      <c r="UIP71" s="44"/>
      <c r="UIQ71" s="44"/>
      <c r="UIR71" s="44"/>
      <c r="UIS71" s="44"/>
      <c r="UIT71" s="44"/>
      <c r="UIU71" s="44"/>
      <c r="UIV71" s="44"/>
      <c r="UIW71" s="44"/>
      <c r="UIX71" s="44"/>
      <c r="UIY71" s="44"/>
      <c r="UIZ71" s="44"/>
      <c r="UJA71" s="44"/>
      <c r="UJB71" s="44"/>
      <c r="UJC71" s="44"/>
      <c r="UJD71" s="44"/>
      <c r="UJE71" s="44"/>
      <c r="UJF71" s="44"/>
      <c r="UJG71" s="44"/>
      <c r="UJH71" s="44"/>
      <c r="UJI71" s="44"/>
      <c r="UJJ71" s="44"/>
      <c r="UJK71" s="44"/>
      <c r="UJL71" s="44"/>
      <c r="UJM71" s="44"/>
      <c r="UJN71" s="44"/>
      <c r="UJO71" s="44"/>
      <c r="UJP71" s="44"/>
      <c r="UJQ71" s="44"/>
      <c r="UJR71" s="44"/>
      <c r="UJS71" s="44"/>
      <c r="UJT71" s="44"/>
      <c r="UJU71" s="44"/>
      <c r="UJV71" s="44"/>
      <c r="UJW71" s="44"/>
      <c r="UJX71" s="44"/>
      <c r="UJY71" s="44"/>
      <c r="UJZ71" s="44"/>
      <c r="UKA71" s="44"/>
      <c r="UKB71" s="44"/>
      <c r="UKC71" s="44"/>
      <c r="UKD71" s="44"/>
      <c r="UKE71" s="44"/>
      <c r="UKF71" s="44"/>
      <c r="UKG71" s="44"/>
      <c r="UKH71" s="44"/>
      <c r="UKI71" s="44"/>
      <c r="UKJ71" s="44"/>
      <c r="UKK71" s="44"/>
      <c r="UKL71" s="44"/>
      <c r="UKM71" s="44"/>
      <c r="UKN71" s="44"/>
      <c r="UKO71" s="44"/>
      <c r="UKP71" s="44"/>
      <c r="UKQ71" s="44"/>
      <c r="UKR71" s="44"/>
      <c r="UKS71" s="44"/>
      <c r="UKT71" s="44"/>
      <c r="UKU71" s="44"/>
      <c r="UKV71" s="44"/>
      <c r="UKW71" s="44"/>
      <c r="UKX71" s="44"/>
      <c r="UKY71" s="44"/>
      <c r="UKZ71" s="44"/>
      <c r="ULA71" s="44"/>
      <c r="ULB71" s="44"/>
      <c r="ULC71" s="44"/>
      <c r="ULD71" s="44"/>
      <c r="ULE71" s="44"/>
      <c r="ULF71" s="44"/>
      <c r="ULG71" s="44"/>
      <c r="ULH71" s="44"/>
      <c r="ULI71" s="44"/>
      <c r="ULJ71" s="44"/>
      <c r="ULK71" s="44"/>
      <c r="ULL71" s="44"/>
      <c r="ULM71" s="44"/>
      <c r="ULN71" s="44"/>
      <c r="ULO71" s="44"/>
      <c r="ULP71" s="44"/>
      <c r="ULQ71" s="44"/>
      <c r="ULR71" s="44"/>
      <c r="ULS71" s="44"/>
      <c r="ULT71" s="44"/>
      <c r="ULU71" s="44"/>
      <c r="ULV71" s="44"/>
      <c r="ULW71" s="44"/>
      <c r="ULX71" s="44"/>
      <c r="ULY71" s="44"/>
      <c r="ULZ71" s="44"/>
      <c r="UMA71" s="44"/>
      <c r="UMB71" s="44"/>
      <c r="UMC71" s="44"/>
      <c r="UMD71" s="44"/>
      <c r="UME71" s="44"/>
      <c r="UMF71" s="44"/>
      <c r="UMG71" s="44"/>
      <c r="UMH71" s="44"/>
      <c r="UMI71" s="44"/>
      <c r="UMJ71" s="44"/>
      <c r="UMK71" s="44"/>
      <c r="UML71" s="44"/>
      <c r="UMM71" s="44"/>
      <c r="UMN71" s="44"/>
      <c r="UMO71" s="44"/>
      <c r="UMP71" s="44"/>
      <c r="UMQ71" s="44"/>
      <c r="UMR71" s="44"/>
      <c r="UMS71" s="44"/>
      <c r="UMT71" s="44"/>
      <c r="UMU71" s="44"/>
      <c r="UMV71" s="44"/>
      <c r="UMW71" s="44"/>
      <c r="UMX71" s="44"/>
      <c r="UMY71" s="44"/>
      <c r="UMZ71" s="44"/>
      <c r="UNA71" s="44"/>
      <c r="UNB71" s="44"/>
      <c r="UNC71" s="44"/>
      <c r="UND71" s="44"/>
      <c r="UNE71" s="44"/>
      <c r="UNF71" s="44"/>
      <c r="UNG71" s="44"/>
      <c r="UNH71" s="44"/>
      <c r="UNI71" s="44"/>
      <c r="UNJ71" s="44"/>
      <c r="UNK71" s="44"/>
      <c r="UNL71" s="44"/>
      <c r="UNM71" s="44"/>
      <c r="UNN71" s="44"/>
      <c r="UNO71" s="44"/>
      <c r="UNP71" s="44"/>
      <c r="UNQ71" s="44"/>
      <c r="UNR71" s="44"/>
      <c r="UNS71" s="44"/>
      <c r="UNT71" s="44"/>
      <c r="UNU71" s="44"/>
      <c r="UNV71" s="44"/>
      <c r="UNW71" s="44"/>
      <c r="UNX71" s="44"/>
      <c r="UNY71" s="44"/>
      <c r="UNZ71" s="44"/>
      <c r="UOA71" s="44"/>
      <c r="UOB71" s="44"/>
      <c r="UOC71" s="44"/>
      <c r="UOD71" s="44"/>
      <c r="UOE71" s="44"/>
      <c r="UOF71" s="44"/>
      <c r="UOG71" s="44"/>
      <c r="UOH71" s="44"/>
      <c r="UOI71" s="44"/>
      <c r="UOJ71" s="44"/>
      <c r="UOK71" s="44"/>
      <c r="UOL71" s="44"/>
      <c r="UOM71" s="44"/>
      <c r="UON71" s="44"/>
      <c r="UOO71" s="44"/>
      <c r="UOP71" s="44"/>
      <c r="UOQ71" s="44"/>
      <c r="UOR71" s="44"/>
      <c r="UOS71" s="44"/>
      <c r="UOT71" s="44"/>
      <c r="UOU71" s="44"/>
      <c r="UOV71" s="44"/>
      <c r="UOW71" s="44"/>
      <c r="UOX71" s="44"/>
      <c r="UOY71" s="44"/>
      <c r="UOZ71" s="44"/>
      <c r="UPA71" s="44"/>
      <c r="UPB71" s="44"/>
      <c r="UPC71" s="44"/>
      <c r="UPD71" s="44"/>
      <c r="UPE71" s="44"/>
      <c r="UPF71" s="44"/>
      <c r="UPG71" s="44"/>
      <c r="UPH71" s="44"/>
      <c r="UPI71" s="44"/>
      <c r="UPJ71" s="44"/>
      <c r="UPK71" s="44"/>
      <c r="UPL71" s="44"/>
      <c r="UPM71" s="44"/>
      <c r="UPN71" s="44"/>
      <c r="UPO71" s="44"/>
      <c r="UPP71" s="44"/>
      <c r="UPQ71" s="44"/>
      <c r="UPR71" s="44"/>
      <c r="UPS71" s="44"/>
      <c r="UPT71" s="44"/>
      <c r="UPU71" s="44"/>
      <c r="UPV71" s="44"/>
      <c r="UPW71" s="44"/>
      <c r="UPX71" s="44"/>
      <c r="UPY71" s="44"/>
      <c r="UPZ71" s="44"/>
      <c r="UQA71" s="44"/>
      <c r="UQB71" s="44"/>
      <c r="UQC71" s="44"/>
      <c r="UQD71" s="44"/>
      <c r="UQE71" s="44"/>
      <c r="UQF71" s="44"/>
      <c r="UQG71" s="44"/>
      <c r="UQH71" s="44"/>
      <c r="UQI71" s="44"/>
      <c r="UQJ71" s="44"/>
      <c r="UQK71" s="44"/>
      <c r="UQL71" s="44"/>
      <c r="UQM71" s="44"/>
      <c r="UQN71" s="44"/>
      <c r="UQO71" s="44"/>
      <c r="UQP71" s="44"/>
      <c r="UQQ71" s="44"/>
      <c r="UQR71" s="44"/>
      <c r="UQS71" s="44"/>
      <c r="UQT71" s="44"/>
      <c r="UQU71" s="44"/>
      <c r="UQV71" s="44"/>
      <c r="UQW71" s="44"/>
      <c r="UQX71" s="44"/>
      <c r="UQY71" s="44"/>
      <c r="UQZ71" s="44"/>
      <c r="URA71" s="44"/>
      <c r="URB71" s="44"/>
      <c r="URC71" s="44"/>
      <c r="URD71" s="44"/>
      <c r="URE71" s="44"/>
      <c r="URF71" s="44"/>
      <c r="URG71" s="44"/>
      <c r="URH71" s="44"/>
      <c r="URI71" s="44"/>
      <c r="URJ71" s="44"/>
      <c r="URK71" s="44"/>
      <c r="URL71" s="44"/>
      <c r="URM71" s="44"/>
      <c r="URN71" s="44"/>
      <c r="URO71" s="44"/>
      <c r="URP71" s="44"/>
      <c r="URQ71" s="44"/>
      <c r="URR71" s="44"/>
      <c r="URS71" s="44"/>
      <c r="URT71" s="44"/>
      <c r="URU71" s="44"/>
      <c r="URV71" s="44"/>
      <c r="URW71" s="44"/>
      <c r="URX71" s="44"/>
      <c r="URY71" s="44"/>
      <c r="URZ71" s="44"/>
      <c r="USA71" s="44"/>
      <c r="USB71" s="44"/>
      <c r="USC71" s="44"/>
      <c r="USD71" s="44"/>
      <c r="USE71" s="44"/>
      <c r="USF71" s="44"/>
      <c r="USG71" s="44"/>
      <c r="USH71" s="44"/>
      <c r="USI71" s="44"/>
      <c r="USJ71" s="44"/>
      <c r="USK71" s="44"/>
      <c r="USL71" s="44"/>
      <c r="USM71" s="44"/>
      <c r="USN71" s="44"/>
      <c r="USO71" s="44"/>
      <c r="USP71" s="44"/>
      <c r="USQ71" s="44"/>
      <c r="USR71" s="44"/>
      <c r="USS71" s="44"/>
      <c r="UST71" s="44"/>
      <c r="USU71" s="44"/>
      <c r="USV71" s="44"/>
      <c r="USW71" s="44"/>
      <c r="USX71" s="44"/>
      <c r="USY71" s="44"/>
      <c r="USZ71" s="44"/>
      <c r="UTA71" s="44"/>
      <c r="UTB71" s="44"/>
      <c r="UTC71" s="44"/>
      <c r="UTD71" s="44"/>
      <c r="UTE71" s="44"/>
      <c r="UTF71" s="44"/>
      <c r="UTG71" s="44"/>
      <c r="UTH71" s="44"/>
      <c r="UTI71" s="44"/>
      <c r="UTJ71" s="44"/>
      <c r="UTK71" s="44"/>
      <c r="UTL71" s="44"/>
      <c r="UTM71" s="44"/>
      <c r="UTN71" s="44"/>
      <c r="UTO71" s="44"/>
      <c r="UTP71" s="44"/>
      <c r="UTQ71" s="44"/>
      <c r="UTR71" s="44"/>
      <c r="UTS71" s="44"/>
      <c r="UTT71" s="44"/>
      <c r="UTU71" s="44"/>
      <c r="UTV71" s="44"/>
      <c r="UTW71" s="44"/>
      <c r="UTX71" s="44"/>
      <c r="UTY71" s="44"/>
      <c r="UTZ71" s="44"/>
      <c r="UUA71" s="44"/>
      <c r="UUB71" s="44"/>
      <c r="UUC71" s="44"/>
      <c r="UUD71" s="44"/>
      <c r="UUE71" s="44"/>
      <c r="UUF71" s="44"/>
      <c r="UUG71" s="44"/>
      <c r="UUH71" s="44"/>
      <c r="UUI71" s="44"/>
      <c r="UUJ71" s="44"/>
      <c r="UUK71" s="44"/>
      <c r="UUL71" s="44"/>
      <c r="UUM71" s="44"/>
      <c r="UUN71" s="44"/>
      <c r="UUO71" s="44"/>
      <c r="UUP71" s="44"/>
      <c r="UUQ71" s="44"/>
      <c r="UUR71" s="44"/>
      <c r="UUS71" s="44"/>
      <c r="UUT71" s="44"/>
      <c r="UUU71" s="44"/>
      <c r="UUV71" s="44"/>
      <c r="UUW71" s="44"/>
      <c r="UUX71" s="44"/>
      <c r="UUY71" s="44"/>
      <c r="UUZ71" s="44"/>
      <c r="UVA71" s="44"/>
      <c r="UVB71" s="44"/>
      <c r="UVC71" s="44"/>
      <c r="UVD71" s="44"/>
      <c r="UVE71" s="44"/>
      <c r="UVF71" s="44"/>
      <c r="UVG71" s="44"/>
      <c r="UVH71" s="44"/>
      <c r="UVI71" s="44"/>
      <c r="UVJ71" s="44"/>
      <c r="UVK71" s="44"/>
      <c r="UVL71" s="44"/>
      <c r="UVM71" s="44"/>
      <c r="UVN71" s="44"/>
      <c r="UVO71" s="44"/>
      <c r="UVP71" s="44"/>
      <c r="UVQ71" s="44"/>
      <c r="UVR71" s="44"/>
      <c r="UVS71" s="44"/>
      <c r="UVT71" s="44"/>
      <c r="UVU71" s="44"/>
      <c r="UVV71" s="44"/>
      <c r="UVW71" s="44"/>
      <c r="UVX71" s="44"/>
      <c r="UVY71" s="44"/>
      <c r="UVZ71" s="44"/>
      <c r="UWA71" s="44"/>
      <c r="UWB71" s="44"/>
      <c r="UWC71" s="44"/>
      <c r="UWD71" s="44"/>
      <c r="UWE71" s="44"/>
      <c r="UWF71" s="44"/>
      <c r="UWG71" s="44"/>
      <c r="UWH71" s="44"/>
      <c r="UWI71" s="44"/>
      <c r="UWJ71" s="44"/>
      <c r="UWK71" s="44"/>
      <c r="UWL71" s="44"/>
      <c r="UWM71" s="44"/>
      <c r="UWN71" s="44"/>
      <c r="UWO71" s="44"/>
      <c r="UWP71" s="44"/>
      <c r="UWQ71" s="44"/>
      <c r="UWR71" s="44"/>
      <c r="UWS71" s="44"/>
      <c r="UWT71" s="44"/>
      <c r="UWU71" s="44"/>
      <c r="UWV71" s="44"/>
      <c r="UWW71" s="44"/>
      <c r="UWX71" s="44"/>
      <c r="UWY71" s="44"/>
      <c r="UWZ71" s="44"/>
      <c r="UXA71" s="44"/>
      <c r="UXB71" s="44"/>
      <c r="UXC71" s="44"/>
      <c r="UXD71" s="44"/>
      <c r="UXE71" s="44"/>
      <c r="UXF71" s="44"/>
      <c r="UXG71" s="44"/>
      <c r="UXH71" s="44"/>
      <c r="UXI71" s="44"/>
      <c r="UXJ71" s="44"/>
      <c r="UXK71" s="44"/>
      <c r="UXL71" s="44"/>
      <c r="UXM71" s="44"/>
      <c r="UXN71" s="44"/>
      <c r="UXO71" s="44"/>
      <c r="UXP71" s="44"/>
      <c r="UXQ71" s="44"/>
      <c r="UXR71" s="44"/>
      <c r="UXS71" s="44"/>
      <c r="UXT71" s="44"/>
      <c r="UXU71" s="44"/>
      <c r="UXV71" s="44"/>
      <c r="UXW71" s="44"/>
      <c r="UXX71" s="44"/>
      <c r="UXY71" s="44"/>
      <c r="UXZ71" s="44"/>
      <c r="UYA71" s="44"/>
      <c r="UYB71" s="44"/>
      <c r="UYC71" s="44"/>
      <c r="UYD71" s="44"/>
      <c r="UYE71" s="44"/>
      <c r="UYF71" s="44"/>
      <c r="UYG71" s="44"/>
      <c r="UYH71" s="44"/>
      <c r="UYI71" s="44"/>
      <c r="UYJ71" s="44"/>
      <c r="UYK71" s="44"/>
      <c r="UYL71" s="44"/>
      <c r="UYM71" s="44"/>
      <c r="UYN71" s="44"/>
      <c r="UYO71" s="44"/>
      <c r="UYP71" s="44"/>
      <c r="UYQ71" s="44"/>
      <c r="UYR71" s="44"/>
      <c r="UYS71" s="44"/>
      <c r="UYT71" s="44"/>
      <c r="UYU71" s="44"/>
      <c r="UYV71" s="44"/>
      <c r="UYW71" s="44"/>
      <c r="UYX71" s="44"/>
      <c r="UYY71" s="44"/>
      <c r="UYZ71" s="44"/>
      <c r="UZA71" s="44"/>
      <c r="UZB71" s="44"/>
      <c r="UZC71" s="44"/>
      <c r="UZD71" s="44"/>
      <c r="UZE71" s="44"/>
      <c r="UZF71" s="44"/>
      <c r="UZG71" s="44"/>
      <c r="UZH71" s="44"/>
      <c r="UZI71" s="44"/>
      <c r="UZJ71" s="44"/>
      <c r="UZK71" s="44"/>
      <c r="UZL71" s="44"/>
      <c r="UZM71" s="44"/>
      <c r="UZN71" s="44"/>
      <c r="UZO71" s="44"/>
      <c r="UZP71" s="44"/>
      <c r="UZQ71" s="44"/>
      <c r="UZR71" s="44"/>
      <c r="UZS71" s="44"/>
      <c r="UZT71" s="44"/>
      <c r="UZU71" s="44"/>
      <c r="UZV71" s="44"/>
      <c r="UZW71" s="44"/>
      <c r="UZX71" s="44"/>
      <c r="UZY71" s="44"/>
      <c r="UZZ71" s="44"/>
      <c r="VAA71" s="44"/>
      <c r="VAB71" s="44"/>
      <c r="VAC71" s="44"/>
      <c r="VAD71" s="44"/>
      <c r="VAE71" s="44"/>
      <c r="VAF71" s="44"/>
      <c r="VAG71" s="44"/>
      <c r="VAH71" s="44"/>
      <c r="VAI71" s="44"/>
      <c r="VAJ71" s="44"/>
      <c r="VAK71" s="44"/>
      <c r="VAL71" s="44"/>
      <c r="VAM71" s="44"/>
      <c r="VAN71" s="44"/>
      <c r="VAO71" s="44"/>
      <c r="VAP71" s="44"/>
      <c r="VAQ71" s="44"/>
      <c r="VAR71" s="44"/>
      <c r="VAS71" s="44"/>
      <c r="VAT71" s="44"/>
      <c r="VAU71" s="44"/>
      <c r="VAV71" s="44"/>
      <c r="VAW71" s="44"/>
      <c r="VAX71" s="44"/>
      <c r="VAY71" s="44"/>
      <c r="VAZ71" s="44"/>
      <c r="VBA71" s="44"/>
      <c r="VBB71" s="44"/>
      <c r="VBC71" s="44"/>
      <c r="VBD71" s="44"/>
      <c r="VBE71" s="44"/>
      <c r="VBF71" s="44"/>
      <c r="VBG71" s="44"/>
      <c r="VBH71" s="44"/>
      <c r="VBI71" s="44"/>
      <c r="VBJ71" s="44"/>
      <c r="VBK71" s="44"/>
      <c r="VBL71" s="44"/>
      <c r="VBM71" s="44"/>
      <c r="VBN71" s="44"/>
      <c r="VBO71" s="44"/>
      <c r="VBP71" s="44"/>
      <c r="VBQ71" s="44"/>
      <c r="VBR71" s="44"/>
      <c r="VBS71" s="44"/>
      <c r="VBT71" s="44"/>
      <c r="VBU71" s="44"/>
      <c r="VBV71" s="44"/>
      <c r="VBW71" s="44"/>
      <c r="VBX71" s="44"/>
      <c r="VBY71" s="44"/>
      <c r="VBZ71" s="44"/>
      <c r="VCA71" s="44"/>
      <c r="VCB71" s="44"/>
      <c r="VCC71" s="44"/>
      <c r="VCD71" s="44"/>
      <c r="VCE71" s="44"/>
      <c r="VCF71" s="44"/>
      <c r="VCG71" s="44"/>
      <c r="VCH71" s="44"/>
      <c r="VCI71" s="44"/>
      <c r="VCJ71" s="44"/>
      <c r="VCK71" s="44"/>
      <c r="VCL71" s="44"/>
      <c r="VCM71" s="44"/>
      <c r="VCN71" s="44"/>
      <c r="VCO71" s="44"/>
      <c r="VCP71" s="44"/>
      <c r="VCQ71" s="44"/>
      <c r="VCR71" s="44"/>
      <c r="VCS71" s="44"/>
      <c r="VCT71" s="44"/>
      <c r="VCU71" s="44"/>
      <c r="VCV71" s="44"/>
      <c r="VCW71" s="44"/>
      <c r="VCX71" s="44"/>
      <c r="VCY71" s="44"/>
      <c r="VCZ71" s="44"/>
      <c r="VDA71" s="44"/>
      <c r="VDB71" s="44"/>
      <c r="VDC71" s="44"/>
      <c r="VDD71" s="44"/>
      <c r="VDE71" s="44"/>
      <c r="VDF71" s="44"/>
      <c r="VDG71" s="44"/>
      <c r="VDH71" s="44"/>
      <c r="VDI71" s="44"/>
      <c r="VDJ71" s="44"/>
      <c r="VDK71" s="44"/>
      <c r="VDL71" s="44"/>
      <c r="VDM71" s="44"/>
      <c r="VDN71" s="44"/>
      <c r="VDO71" s="44"/>
      <c r="VDP71" s="44"/>
      <c r="VDQ71" s="44"/>
      <c r="VDR71" s="44"/>
      <c r="VDS71" s="44"/>
      <c r="VDT71" s="44"/>
      <c r="VDU71" s="44"/>
      <c r="VDV71" s="44"/>
      <c r="VDW71" s="44"/>
      <c r="VDX71" s="44"/>
      <c r="VDY71" s="44"/>
      <c r="VDZ71" s="44"/>
      <c r="VEA71" s="44"/>
      <c r="VEB71" s="44"/>
      <c r="VEC71" s="44"/>
      <c r="VED71" s="44"/>
      <c r="VEE71" s="44"/>
      <c r="VEF71" s="44"/>
      <c r="VEG71" s="44"/>
      <c r="VEH71" s="44"/>
      <c r="VEI71" s="44"/>
      <c r="VEJ71" s="44"/>
      <c r="VEK71" s="44"/>
      <c r="VEL71" s="44"/>
      <c r="VEM71" s="44"/>
      <c r="VEN71" s="44"/>
      <c r="VEO71" s="44"/>
      <c r="VEP71" s="44"/>
      <c r="VEQ71" s="44"/>
      <c r="VER71" s="44"/>
      <c r="VES71" s="44"/>
      <c r="VET71" s="44"/>
      <c r="VEU71" s="44"/>
      <c r="VEV71" s="44"/>
      <c r="VEW71" s="44"/>
      <c r="VEX71" s="44"/>
      <c r="VEY71" s="44"/>
      <c r="VEZ71" s="44"/>
      <c r="VFA71" s="44"/>
      <c r="VFB71" s="44"/>
      <c r="VFC71" s="44"/>
      <c r="VFD71" s="44"/>
      <c r="VFE71" s="44"/>
      <c r="VFF71" s="44"/>
      <c r="VFG71" s="44"/>
      <c r="VFH71" s="44"/>
      <c r="VFI71" s="44"/>
      <c r="VFJ71" s="44"/>
      <c r="VFK71" s="44"/>
      <c r="VFL71" s="44"/>
      <c r="VFM71" s="44"/>
      <c r="VFN71" s="44"/>
      <c r="VFO71" s="44"/>
      <c r="VFP71" s="44"/>
      <c r="VFQ71" s="44"/>
      <c r="VFR71" s="44"/>
      <c r="VFS71" s="44"/>
      <c r="VFT71" s="44"/>
      <c r="VFU71" s="44"/>
      <c r="VFV71" s="44"/>
      <c r="VFW71" s="44"/>
      <c r="VFX71" s="44"/>
      <c r="VFY71" s="44"/>
      <c r="VFZ71" s="44"/>
      <c r="VGA71" s="44"/>
      <c r="VGB71" s="44"/>
      <c r="VGC71" s="44"/>
      <c r="VGD71" s="44"/>
      <c r="VGE71" s="44"/>
      <c r="VGF71" s="44"/>
      <c r="VGG71" s="44"/>
      <c r="VGH71" s="44"/>
      <c r="VGI71" s="44"/>
      <c r="VGJ71" s="44"/>
      <c r="VGK71" s="44"/>
      <c r="VGL71" s="44"/>
      <c r="VGM71" s="44"/>
      <c r="VGN71" s="44"/>
      <c r="VGO71" s="44"/>
      <c r="VGP71" s="44"/>
      <c r="VGQ71" s="44"/>
      <c r="VGR71" s="44"/>
      <c r="VGS71" s="44"/>
      <c r="VGT71" s="44"/>
      <c r="VGU71" s="44"/>
      <c r="VGV71" s="44"/>
      <c r="VGW71" s="44"/>
      <c r="VGX71" s="44"/>
      <c r="VGY71" s="44"/>
      <c r="VGZ71" s="44"/>
      <c r="VHA71" s="44"/>
      <c r="VHB71" s="44"/>
      <c r="VHC71" s="44"/>
      <c r="VHD71" s="44"/>
      <c r="VHE71" s="44"/>
      <c r="VHF71" s="44"/>
      <c r="VHG71" s="44"/>
      <c r="VHH71" s="44"/>
      <c r="VHI71" s="44"/>
      <c r="VHJ71" s="44"/>
      <c r="VHK71" s="44"/>
      <c r="VHL71" s="44"/>
      <c r="VHM71" s="44"/>
      <c r="VHN71" s="44"/>
      <c r="VHO71" s="44"/>
      <c r="VHP71" s="44"/>
      <c r="VHQ71" s="44"/>
      <c r="VHR71" s="44"/>
      <c r="VHS71" s="44"/>
      <c r="VHT71" s="44"/>
      <c r="VHU71" s="44"/>
      <c r="VHV71" s="44"/>
      <c r="VHW71" s="44"/>
      <c r="VHX71" s="44"/>
      <c r="VHY71" s="44"/>
      <c r="VHZ71" s="44"/>
      <c r="VIA71" s="44"/>
      <c r="VIB71" s="44"/>
      <c r="VIC71" s="44"/>
      <c r="VID71" s="44"/>
      <c r="VIE71" s="44"/>
      <c r="VIF71" s="44"/>
      <c r="VIG71" s="44"/>
      <c r="VIH71" s="44"/>
      <c r="VII71" s="44"/>
      <c r="VIJ71" s="44"/>
      <c r="VIK71" s="44"/>
      <c r="VIL71" s="44"/>
      <c r="VIM71" s="44"/>
      <c r="VIN71" s="44"/>
      <c r="VIO71" s="44"/>
      <c r="VIP71" s="44"/>
      <c r="VIQ71" s="44"/>
      <c r="VIR71" s="44"/>
      <c r="VIS71" s="44"/>
      <c r="VIT71" s="44"/>
      <c r="VIU71" s="44"/>
      <c r="VIV71" s="44"/>
      <c r="VIW71" s="44"/>
      <c r="VIX71" s="44"/>
      <c r="VIY71" s="44"/>
      <c r="VIZ71" s="44"/>
      <c r="VJA71" s="44"/>
      <c r="VJB71" s="44"/>
      <c r="VJC71" s="44"/>
      <c r="VJD71" s="44"/>
      <c r="VJE71" s="44"/>
      <c r="VJF71" s="44"/>
      <c r="VJG71" s="44"/>
      <c r="VJH71" s="44"/>
      <c r="VJI71" s="44"/>
      <c r="VJJ71" s="44"/>
      <c r="VJK71" s="44"/>
      <c r="VJL71" s="44"/>
      <c r="VJM71" s="44"/>
      <c r="VJN71" s="44"/>
      <c r="VJO71" s="44"/>
      <c r="VJP71" s="44"/>
      <c r="VJQ71" s="44"/>
      <c r="VJR71" s="44"/>
      <c r="VJS71" s="44"/>
      <c r="VJT71" s="44"/>
      <c r="VJU71" s="44"/>
      <c r="VJV71" s="44"/>
      <c r="VJW71" s="44"/>
      <c r="VJX71" s="44"/>
      <c r="VJY71" s="44"/>
      <c r="VJZ71" s="44"/>
      <c r="VKA71" s="44"/>
      <c r="VKB71" s="44"/>
      <c r="VKC71" s="44"/>
      <c r="VKD71" s="44"/>
      <c r="VKE71" s="44"/>
      <c r="VKF71" s="44"/>
      <c r="VKG71" s="44"/>
      <c r="VKH71" s="44"/>
      <c r="VKI71" s="44"/>
      <c r="VKJ71" s="44"/>
      <c r="VKK71" s="44"/>
      <c r="VKL71" s="44"/>
      <c r="VKM71" s="44"/>
      <c r="VKN71" s="44"/>
      <c r="VKO71" s="44"/>
      <c r="VKP71" s="44"/>
      <c r="VKQ71" s="44"/>
      <c r="VKR71" s="44"/>
      <c r="VKS71" s="44"/>
      <c r="VKT71" s="44"/>
      <c r="VKU71" s="44"/>
      <c r="VKV71" s="44"/>
      <c r="VKW71" s="44"/>
      <c r="VKX71" s="44"/>
      <c r="VKY71" s="44"/>
      <c r="VKZ71" s="44"/>
      <c r="VLA71" s="44"/>
      <c r="VLB71" s="44"/>
      <c r="VLC71" s="44"/>
      <c r="VLD71" s="44"/>
      <c r="VLE71" s="44"/>
      <c r="VLF71" s="44"/>
      <c r="VLG71" s="44"/>
      <c r="VLH71" s="44"/>
      <c r="VLI71" s="44"/>
      <c r="VLJ71" s="44"/>
      <c r="VLK71" s="44"/>
      <c r="VLL71" s="44"/>
      <c r="VLM71" s="44"/>
      <c r="VLN71" s="44"/>
      <c r="VLO71" s="44"/>
      <c r="VLP71" s="44"/>
      <c r="VLQ71" s="44"/>
      <c r="VLR71" s="44"/>
      <c r="VLS71" s="44"/>
      <c r="VLT71" s="44"/>
      <c r="VLU71" s="44"/>
      <c r="VLV71" s="44"/>
      <c r="VLW71" s="44"/>
      <c r="VLX71" s="44"/>
      <c r="VLY71" s="44"/>
      <c r="VLZ71" s="44"/>
      <c r="VMA71" s="44"/>
      <c r="VMB71" s="44"/>
      <c r="VMC71" s="44"/>
      <c r="VMD71" s="44"/>
      <c r="VME71" s="44"/>
      <c r="VMF71" s="44"/>
      <c r="VMG71" s="44"/>
      <c r="VMH71" s="44"/>
      <c r="VMI71" s="44"/>
      <c r="VMJ71" s="44"/>
      <c r="VMK71" s="44"/>
      <c r="VML71" s="44"/>
      <c r="VMM71" s="44"/>
      <c r="VMN71" s="44"/>
      <c r="VMO71" s="44"/>
      <c r="VMP71" s="44"/>
      <c r="VMQ71" s="44"/>
      <c r="VMR71" s="44"/>
      <c r="VMS71" s="44"/>
      <c r="VMT71" s="44"/>
      <c r="VMU71" s="44"/>
      <c r="VMV71" s="44"/>
      <c r="VMW71" s="44"/>
      <c r="VMX71" s="44"/>
      <c r="VMY71" s="44"/>
      <c r="VMZ71" s="44"/>
      <c r="VNA71" s="44"/>
      <c r="VNB71" s="44"/>
      <c r="VNC71" s="44"/>
      <c r="VND71" s="44"/>
      <c r="VNE71" s="44"/>
      <c r="VNF71" s="44"/>
      <c r="VNG71" s="44"/>
      <c r="VNH71" s="44"/>
      <c r="VNI71" s="44"/>
      <c r="VNJ71" s="44"/>
      <c r="VNK71" s="44"/>
      <c r="VNL71" s="44"/>
      <c r="VNM71" s="44"/>
      <c r="VNN71" s="44"/>
      <c r="VNO71" s="44"/>
      <c r="VNP71" s="44"/>
      <c r="VNQ71" s="44"/>
      <c r="VNR71" s="44"/>
      <c r="VNS71" s="44"/>
      <c r="VNT71" s="44"/>
      <c r="VNU71" s="44"/>
      <c r="VNV71" s="44"/>
      <c r="VNW71" s="44"/>
      <c r="VNX71" s="44"/>
      <c r="VNY71" s="44"/>
      <c r="VNZ71" s="44"/>
      <c r="VOA71" s="44"/>
      <c r="VOB71" s="44"/>
      <c r="VOC71" s="44"/>
      <c r="VOD71" s="44"/>
      <c r="VOE71" s="44"/>
      <c r="VOF71" s="44"/>
      <c r="VOG71" s="44"/>
      <c r="VOH71" s="44"/>
      <c r="VOI71" s="44"/>
      <c r="VOJ71" s="44"/>
      <c r="VOK71" s="44"/>
      <c r="VOL71" s="44"/>
      <c r="VOM71" s="44"/>
      <c r="VON71" s="44"/>
      <c r="VOO71" s="44"/>
      <c r="VOP71" s="44"/>
      <c r="VOQ71" s="44"/>
      <c r="VOR71" s="44"/>
      <c r="VOS71" s="44"/>
      <c r="VOT71" s="44"/>
      <c r="VOU71" s="44"/>
      <c r="VOV71" s="44"/>
      <c r="VOW71" s="44"/>
      <c r="VOX71" s="44"/>
      <c r="VOY71" s="44"/>
      <c r="VOZ71" s="44"/>
      <c r="VPA71" s="44"/>
      <c r="VPB71" s="44"/>
      <c r="VPC71" s="44"/>
      <c r="VPD71" s="44"/>
      <c r="VPE71" s="44"/>
      <c r="VPF71" s="44"/>
      <c r="VPG71" s="44"/>
      <c r="VPH71" s="44"/>
      <c r="VPI71" s="44"/>
      <c r="VPJ71" s="44"/>
      <c r="VPK71" s="44"/>
      <c r="VPL71" s="44"/>
      <c r="VPM71" s="44"/>
      <c r="VPN71" s="44"/>
      <c r="VPO71" s="44"/>
      <c r="VPP71" s="44"/>
      <c r="VPQ71" s="44"/>
      <c r="VPR71" s="44"/>
      <c r="VPS71" s="44"/>
      <c r="VPT71" s="44"/>
      <c r="VPU71" s="44"/>
      <c r="VPV71" s="44"/>
      <c r="VPW71" s="44"/>
      <c r="VPX71" s="44"/>
      <c r="VPY71" s="44"/>
      <c r="VPZ71" s="44"/>
      <c r="VQA71" s="44"/>
      <c r="VQB71" s="44"/>
      <c r="VQC71" s="44"/>
      <c r="VQD71" s="44"/>
      <c r="VQE71" s="44"/>
      <c r="VQF71" s="44"/>
      <c r="VQG71" s="44"/>
      <c r="VQH71" s="44"/>
      <c r="VQI71" s="44"/>
      <c r="VQJ71" s="44"/>
      <c r="VQK71" s="44"/>
      <c r="VQL71" s="44"/>
      <c r="VQM71" s="44"/>
      <c r="VQN71" s="44"/>
      <c r="VQO71" s="44"/>
      <c r="VQP71" s="44"/>
      <c r="VQQ71" s="44"/>
      <c r="VQR71" s="44"/>
      <c r="VQS71" s="44"/>
      <c r="VQT71" s="44"/>
      <c r="VQU71" s="44"/>
      <c r="VQV71" s="44"/>
      <c r="VQW71" s="44"/>
      <c r="VQX71" s="44"/>
      <c r="VQY71" s="44"/>
      <c r="VQZ71" s="44"/>
      <c r="VRA71" s="44"/>
      <c r="VRB71" s="44"/>
      <c r="VRC71" s="44"/>
      <c r="VRD71" s="44"/>
      <c r="VRE71" s="44"/>
      <c r="VRF71" s="44"/>
      <c r="VRG71" s="44"/>
      <c r="VRH71" s="44"/>
      <c r="VRI71" s="44"/>
      <c r="VRJ71" s="44"/>
      <c r="VRK71" s="44"/>
      <c r="VRL71" s="44"/>
      <c r="VRM71" s="44"/>
      <c r="VRN71" s="44"/>
      <c r="VRO71" s="44"/>
      <c r="VRP71" s="44"/>
      <c r="VRQ71" s="44"/>
      <c r="VRR71" s="44"/>
      <c r="VRS71" s="44"/>
      <c r="VRT71" s="44"/>
      <c r="VRU71" s="44"/>
      <c r="VRV71" s="44"/>
      <c r="VRW71" s="44"/>
      <c r="VRX71" s="44"/>
      <c r="VRY71" s="44"/>
      <c r="VRZ71" s="44"/>
      <c r="VSA71" s="44"/>
      <c r="VSB71" s="44"/>
      <c r="VSC71" s="44"/>
      <c r="VSD71" s="44"/>
      <c r="VSE71" s="44"/>
      <c r="VSF71" s="44"/>
      <c r="VSG71" s="44"/>
      <c r="VSH71" s="44"/>
      <c r="VSI71" s="44"/>
      <c r="VSJ71" s="44"/>
      <c r="VSK71" s="44"/>
      <c r="VSL71" s="44"/>
      <c r="VSM71" s="44"/>
      <c r="VSN71" s="44"/>
      <c r="VSO71" s="44"/>
      <c r="VSP71" s="44"/>
      <c r="VSQ71" s="44"/>
      <c r="VSR71" s="44"/>
      <c r="VSS71" s="44"/>
      <c r="VST71" s="44"/>
      <c r="VSU71" s="44"/>
      <c r="VSV71" s="44"/>
      <c r="VSW71" s="44"/>
      <c r="VSX71" s="44"/>
      <c r="VSY71" s="44"/>
      <c r="VSZ71" s="44"/>
      <c r="VTA71" s="44"/>
      <c r="VTB71" s="44"/>
      <c r="VTC71" s="44"/>
      <c r="VTD71" s="44"/>
      <c r="VTE71" s="44"/>
      <c r="VTF71" s="44"/>
      <c r="VTG71" s="44"/>
      <c r="VTH71" s="44"/>
      <c r="VTI71" s="44"/>
      <c r="VTJ71" s="44"/>
      <c r="VTK71" s="44"/>
      <c r="VTL71" s="44"/>
      <c r="VTM71" s="44"/>
      <c r="VTN71" s="44"/>
      <c r="VTO71" s="44"/>
      <c r="VTP71" s="44"/>
      <c r="VTQ71" s="44"/>
      <c r="VTR71" s="44"/>
      <c r="VTS71" s="44"/>
      <c r="VTT71" s="44"/>
      <c r="VTU71" s="44"/>
      <c r="VTV71" s="44"/>
      <c r="VTW71" s="44"/>
      <c r="VTX71" s="44"/>
      <c r="VTY71" s="44"/>
      <c r="VTZ71" s="44"/>
      <c r="VUA71" s="44"/>
      <c r="VUB71" s="44"/>
      <c r="VUC71" s="44"/>
      <c r="VUD71" s="44"/>
      <c r="VUE71" s="44"/>
      <c r="VUF71" s="44"/>
      <c r="VUG71" s="44"/>
      <c r="VUH71" s="44"/>
      <c r="VUI71" s="44"/>
      <c r="VUJ71" s="44"/>
      <c r="VUK71" s="44"/>
      <c r="VUL71" s="44"/>
      <c r="VUM71" s="44"/>
      <c r="VUN71" s="44"/>
      <c r="VUO71" s="44"/>
      <c r="VUP71" s="44"/>
      <c r="VUQ71" s="44"/>
      <c r="VUR71" s="44"/>
      <c r="VUS71" s="44"/>
      <c r="VUT71" s="44"/>
      <c r="VUU71" s="44"/>
      <c r="VUV71" s="44"/>
      <c r="VUW71" s="44"/>
      <c r="VUX71" s="44"/>
      <c r="VUY71" s="44"/>
      <c r="VUZ71" s="44"/>
      <c r="VVA71" s="44"/>
      <c r="VVB71" s="44"/>
      <c r="VVC71" s="44"/>
      <c r="VVD71" s="44"/>
      <c r="VVE71" s="44"/>
      <c r="VVF71" s="44"/>
      <c r="VVG71" s="44"/>
      <c r="VVH71" s="44"/>
      <c r="VVI71" s="44"/>
      <c r="VVJ71" s="44"/>
      <c r="VVK71" s="44"/>
      <c r="VVL71" s="44"/>
      <c r="VVM71" s="44"/>
      <c r="VVN71" s="44"/>
      <c r="VVO71" s="44"/>
      <c r="VVP71" s="44"/>
      <c r="VVQ71" s="44"/>
      <c r="VVR71" s="44"/>
      <c r="VVS71" s="44"/>
      <c r="VVT71" s="44"/>
      <c r="VVU71" s="44"/>
      <c r="VVV71" s="44"/>
      <c r="VVW71" s="44"/>
      <c r="VVX71" s="44"/>
      <c r="VVY71" s="44"/>
      <c r="VVZ71" s="44"/>
      <c r="VWA71" s="44"/>
      <c r="VWB71" s="44"/>
      <c r="VWC71" s="44"/>
      <c r="VWD71" s="44"/>
      <c r="VWE71" s="44"/>
      <c r="VWF71" s="44"/>
      <c r="VWG71" s="44"/>
      <c r="VWH71" s="44"/>
      <c r="VWI71" s="44"/>
      <c r="VWJ71" s="44"/>
      <c r="VWK71" s="44"/>
      <c r="VWL71" s="44"/>
      <c r="VWM71" s="44"/>
      <c r="VWN71" s="44"/>
      <c r="VWO71" s="44"/>
      <c r="VWP71" s="44"/>
      <c r="VWQ71" s="44"/>
      <c r="VWR71" s="44"/>
      <c r="VWS71" s="44"/>
      <c r="VWT71" s="44"/>
      <c r="VWU71" s="44"/>
      <c r="VWV71" s="44"/>
      <c r="VWW71" s="44"/>
      <c r="VWX71" s="44"/>
      <c r="VWY71" s="44"/>
      <c r="VWZ71" s="44"/>
      <c r="VXA71" s="44"/>
      <c r="VXB71" s="44"/>
      <c r="VXC71" s="44"/>
      <c r="VXD71" s="44"/>
      <c r="VXE71" s="44"/>
      <c r="VXF71" s="44"/>
      <c r="VXG71" s="44"/>
      <c r="VXH71" s="44"/>
      <c r="VXI71" s="44"/>
      <c r="VXJ71" s="44"/>
      <c r="VXK71" s="44"/>
      <c r="VXL71" s="44"/>
      <c r="VXM71" s="44"/>
      <c r="VXN71" s="44"/>
      <c r="VXO71" s="44"/>
      <c r="VXP71" s="44"/>
      <c r="VXQ71" s="44"/>
      <c r="VXR71" s="44"/>
      <c r="VXS71" s="44"/>
      <c r="VXT71" s="44"/>
      <c r="VXU71" s="44"/>
      <c r="VXV71" s="44"/>
      <c r="VXW71" s="44"/>
      <c r="VXX71" s="44"/>
      <c r="VXY71" s="44"/>
      <c r="VXZ71" s="44"/>
      <c r="VYA71" s="44"/>
      <c r="VYB71" s="44"/>
      <c r="VYC71" s="44"/>
      <c r="VYD71" s="44"/>
      <c r="VYE71" s="44"/>
      <c r="VYF71" s="44"/>
      <c r="VYG71" s="44"/>
      <c r="VYH71" s="44"/>
      <c r="VYI71" s="44"/>
      <c r="VYJ71" s="44"/>
      <c r="VYK71" s="44"/>
      <c r="VYL71" s="44"/>
      <c r="VYM71" s="44"/>
      <c r="VYN71" s="44"/>
      <c r="VYO71" s="44"/>
      <c r="VYP71" s="44"/>
      <c r="VYQ71" s="44"/>
      <c r="VYR71" s="44"/>
      <c r="VYS71" s="44"/>
      <c r="VYT71" s="44"/>
      <c r="VYU71" s="44"/>
      <c r="VYV71" s="44"/>
      <c r="VYW71" s="44"/>
      <c r="VYX71" s="44"/>
      <c r="VYY71" s="44"/>
      <c r="VYZ71" s="44"/>
      <c r="VZA71" s="44"/>
      <c r="VZB71" s="44"/>
      <c r="VZC71" s="44"/>
      <c r="VZD71" s="44"/>
      <c r="VZE71" s="44"/>
      <c r="VZF71" s="44"/>
      <c r="VZG71" s="44"/>
      <c r="VZH71" s="44"/>
      <c r="VZI71" s="44"/>
      <c r="VZJ71" s="44"/>
      <c r="VZK71" s="44"/>
      <c r="VZL71" s="44"/>
      <c r="VZM71" s="44"/>
      <c r="VZN71" s="44"/>
      <c r="VZO71" s="44"/>
      <c r="VZP71" s="44"/>
      <c r="VZQ71" s="44"/>
      <c r="VZR71" s="44"/>
      <c r="VZS71" s="44"/>
      <c r="VZT71" s="44"/>
      <c r="VZU71" s="44"/>
      <c r="VZV71" s="44"/>
      <c r="VZW71" s="44"/>
      <c r="VZX71" s="44"/>
      <c r="VZY71" s="44"/>
      <c r="VZZ71" s="44"/>
      <c r="WAA71" s="44"/>
      <c r="WAB71" s="44"/>
      <c r="WAC71" s="44"/>
      <c r="WAD71" s="44"/>
      <c r="WAE71" s="44"/>
      <c r="WAF71" s="44"/>
      <c r="WAG71" s="44"/>
      <c r="WAH71" s="44"/>
      <c r="WAI71" s="44"/>
      <c r="WAJ71" s="44"/>
      <c r="WAK71" s="44"/>
      <c r="WAL71" s="44"/>
      <c r="WAM71" s="44"/>
      <c r="WAN71" s="44"/>
      <c r="WAO71" s="44"/>
      <c r="WAP71" s="44"/>
      <c r="WAQ71" s="44"/>
      <c r="WAR71" s="44"/>
      <c r="WAS71" s="44"/>
      <c r="WAT71" s="44"/>
      <c r="WAU71" s="44"/>
      <c r="WAV71" s="44"/>
      <c r="WAW71" s="44"/>
      <c r="WAX71" s="44"/>
      <c r="WAY71" s="44"/>
      <c r="WAZ71" s="44"/>
      <c r="WBA71" s="44"/>
      <c r="WBB71" s="44"/>
      <c r="WBC71" s="44"/>
      <c r="WBD71" s="44"/>
      <c r="WBE71" s="44"/>
      <c r="WBF71" s="44"/>
      <c r="WBG71" s="44"/>
      <c r="WBH71" s="44"/>
      <c r="WBI71" s="44"/>
      <c r="WBJ71" s="44"/>
      <c r="WBK71" s="44"/>
      <c r="WBL71" s="44"/>
      <c r="WBM71" s="44"/>
      <c r="WBN71" s="44"/>
      <c r="WBO71" s="44"/>
      <c r="WBP71" s="44"/>
      <c r="WBQ71" s="44"/>
      <c r="WBR71" s="44"/>
      <c r="WBS71" s="44"/>
      <c r="WBT71" s="44"/>
      <c r="WBU71" s="44"/>
      <c r="WBV71" s="44"/>
      <c r="WBW71" s="44"/>
      <c r="WBX71" s="44"/>
      <c r="WBY71" s="44"/>
      <c r="WBZ71" s="44"/>
      <c r="WCA71" s="44"/>
      <c r="WCB71" s="44"/>
      <c r="WCC71" s="44"/>
      <c r="WCD71" s="44"/>
      <c r="WCE71" s="44"/>
      <c r="WCF71" s="44"/>
      <c r="WCG71" s="44"/>
      <c r="WCH71" s="44"/>
      <c r="WCI71" s="44"/>
      <c r="WCJ71" s="44"/>
      <c r="WCK71" s="44"/>
      <c r="WCL71" s="44"/>
      <c r="WCM71" s="44"/>
      <c r="WCN71" s="44"/>
      <c r="WCO71" s="44"/>
      <c r="WCP71" s="44"/>
      <c r="WCQ71" s="44"/>
      <c r="WCR71" s="44"/>
      <c r="WCS71" s="44"/>
      <c r="WCT71" s="44"/>
      <c r="WCU71" s="44"/>
      <c r="WCV71" s="44"/>
      <c r="WCW71" s="44"/>
      <c r="WCX71" s="44"/>
      <c r="WCY71" s="44"/>
      <c r="WCZ71" s="44"/>
      <c r="WDA71" s="44"/>
      <c r="WDB71" s="44"/>
      <c r="WDC71" s="44"/>
      <c r="WDD71" s="44"/>
      <c r="WDE71" s="44"/>
      <c r="WDF71" s="44"/>
      <c r="WDG71" s="44"/>
      <c r="WDH71" s="44"/>
      <c r="WDI71" s="44"/>
      <c r="WDJ71" s="44"/>
      <c r="WDK71" s="44"/>
      <c r="WDL71" s="44"/>
      <c r="WDM71" s="44"/>
      <c r="WDN71" s="44"/>
      <c r="WDO71" s="44"/>
      <c r="WDP71" s="44"/>
      <c r="WDQ71" s="44"/>
      <c r="WDR71" s="44"/>
      <c r="WDS71" s="44"/>
      <c r="WDT71" s="44"/>
      <c r="WDU71" s="44"/>
      <c r="WDV71" s="44"/>
      <c r="WDW71" s="44"/>
      <c r="WDX71" s="44"/>
      <c r="WDY71" s="44"/>
      <c r="WDZ71" s="44"/>
      <c r="WEA71" s="44"/>
      <c r="WEB71" s="44"/>
      <c r="WEC71" s="44"/>
      <c r="WED71" s="44"/>
      <c r="WEE71" s="44"/>
      <c r="WEF71" s="44"/>
      <c r="WEG71" s="44"/>
      <c r="WEH71" s="44"/>
      <c r="WEI71" s="44"/>
      <c r="WEJ71" s="44"/>
      <c r="WEK71" s="44"/>
      <c r="WEL71" s="44"/>
      <c r="WEM71" s="44"/>
      <c r="WEN71" s="44"/>
      <c r="WEO71" s="44"/>
      <c r="WEP71" s="44"/>
      <c r="WEQ71" s="44"/>
      <c r="WER71" s="44"/>
      <c r="WES71" s="44"/>
      <c r="WET71" s="44"/>
      <c r="WEU71" s="44"/>
      <c r="WEV71" s="44"/>
      <c r="WEW71" s="44"/>
      <c r="WEX71" s="44"/>
      <c r="WEY71" s="44"/>
      <c r="WEZ71" s="44"/>
      <c r="WFA71" s="44"/>
      <c r="WFB71" s="44"/>
      <c r="WFC71" s="44"/>
      <c r="WFD71" s="44"/>
      <c r="WFE71" s="44"/>
      <c r="WFF71" s="44"/>
      <c r="WFG71" s="44"/>
      <c r="WFH71" s="44"/>
      <c r="WFI71" s="44"/>
      <c r="WFJ71" s="44"/>
      <c r="WFK71" s="44"/>
      <c r="WFL71" s="44"/>
      <c r="WFM71" s="44"/>
      <c r="WFN71" s="44"/>
      <c r="WFO71" s="44"/>
      <c r="WFP71" s="44"/>
      <c r="WFQ71" s="44"/>
      <c r="WFR71" s="44"/>
      <c r="WFS71" s="44"/>
      <c r="WFT71" s="44"/>
      <c r="WFU71" s="44"/>
      <c r="WFV71" s="44"/>
      <c r="WFW71" s="44"/>
      <c r="WFX71" s="44"/>
      <c r="WFY71" s="44"/>
      <c r="WFZ71" s="44"/>
      <c r="WGA71" s="44"/>
      <c r="WGB71" s="44"/>
      <c r="WGC71" s="44"/>
      <c r="WGD71" s="44"/>
      <c r="WGE71" s="44"/>
      <c r="WGF71" s="44"/>
      <c r="WGG71" s="44"/>
      <c r="WGH71" s="44"/>
      <c r="WGI71" s="44"/>
      <c r="WGJ71" s="44"/>
      <c r="WGK71" s="44"/>
      <c r="WGL71" s="44"/>
      <c r="WGM71" s="44"/>
      <c r="WGN71" s="44"/>
      <c r="WGO71" s="44"/>
      <c r="WGP71" s="44"/>
      <c r="WGQ71" s="44"/>
      <c r="WGR71" s="44"/>
      <c r="WGS71" s="44"/>
      <c r="WGT71" s="44"/>
      <c r="WGU71" s="44"/>
      <c r="WGV71" s="44"/>
      <c r="WGW71" s="44"/>
      <c r="WGX71" s="44"/>
      <c r="WGY71" s="44"/>
      <c r="WGZ71" s="44"/>
      <c r="WHA71" s="44"/>
      <c r="WHB71" s="44"/>
      <c r="WHC71" s="44"/>
      <c r="WHD71" s="44"/>
      <c r="WHE71" s="44"/>
      <c r="WHF71" s="44"/>
      <c r="WHG71" s="44"/>
      <c r="WHH71" s="44"/>
      <c r="WHI71" s="44"/>
      <c r="WHJ71" s="44"/>
      <c r="WHK71" s="44"/>
      <c r="WHL71" s="44"/>
      <c r="WHM71" s="44"/>
      <c r="WHN71" s="44"/>
      <c r="WHO71" s="44"/>
      <c r="WHP71" s="44"/>
      <c r="WHQ71" s="44"/>
      <c r="WHR71" s="44"/>
      <c r="WHS71" s="44"/>
      <c r="WHT71" s="44"/>
      <c r="WHU71" s="44"/>
      <c r="WHV71" s="44"/>
      <c r="WHW71" s="44"/>
      <c r="WHX71" s="44"/>
      <c r="WHY71" s="44"/>
      <c r="WHZ71" s="44"/>
      <c r="WIA71" s="44"/>
      <c r="WIB71" s="44"/>
      <c r="WIC71" s="44"/>
      <c r="WID71" s="44"/>
      <c r="WIE71" s="44"/>
      <c r="WIF71" s="44"/>
      <c r="WIG71" s="44"/>
      <c r="WIH71" s="44"/>
      <c r="WII71" s="44"/>
      <c r="WIJ71" s="44"/>
      <c r="WIK71" s="44"/>
      <c r="WIL71" s="44"/>
      <c r="WIM71" s="44"/>
      <c r="WIN71" s="44"/>
      <c r="WIO71" s="44"/>
      <c r="WIP71" s="44"/>
      <c r="WIQ71" s="44"/>
      <c r="WIR71" s="44"/>
      <c r="WIS71" s="44"/>
      <c r="WIT71" s="44"/>
      <c r="WIU71" s="44"/>
      <c r="WIV71" s="44"/>
      <c r="WIW71" s="44"/>
      <c r="WIX71" s="44"/>
      <c r="WIY71" s="44"/>
      <c r="WIZ71" s="44"/>
      <c r="WJA71" s="44"/>
      <c r="WJB71" s="44"/>
      <c r="WJC71" s="44"/>
      <c r="WJD71" s="44"/>
      <c r="WJE71" s="44"/>
      <c r="WJF71" s="44"/>
      <c r="WJG71" s="44"/>
      <c r="WJH71" s="44"/>
      <c r="WJI71" s="44"/>
      <c r="WJJ71" s="44"/>
      <c r="WJK71" s="44"/>
      <c r="WJL71" s="44"/>
      <c r="WJM71" s="44"/>
      <c r="WJN71" s="44"/>
      <c r="WJO71" s="44"/>
      <c r="WJP71" s="44"/>
      <c r="WJQ71" s="44"/>
      <c r="WJR71" s="44"/>
      <c r="WJS71" s="44"/>
      <c r="WJT71" s="44"/>
      <c r="WJU71" s="44"/>
      <c r="WJV71" s="44"/>
      <c r="WJW71" s="44"/>
      <c r="WJX71" s="44"/>
      <c r="WJY71" s="44"/>
      <c r="WJZ71" s="44"/>
      <c r="WKA71" s="44"/>
      <c r="WKB71" s="44"/>
      <c r="WKC71" s="44"/>
      <c r="WKD71" s="44"/>
      <c r="WKE71" s="44"/>
      <c r="WKF71" s="44"/>
      <c r="WKG71" s="44"/>
      <c r="WKH71" s="44"/>
      <c r="WKI71" s="44"/>
      <c r="WKJ71" s="44"/>
      <c r="WKK71" s="44"/>
      <c r="WKL71" s="44"/>
      <c r="WKM71" s="44"/>
      <c r="WKN71" s="44"/>
      <c r="WKO71" s="44"/>
      <c r="WKP71" s="44"/>
      <c r="WKQ71" s="44"/>
      <c r="WKR71" s="44"/>
      <c r="WKS71" s="44"/>
      <c r="WKT71" s="44"/>
      <c r="WKU71" s="44"/>
      <c r="WKV71" s="44"/>
      <c r="WKW71" s="44"/>
      <c r="WKX71" s="44"/>
      <c r="WKY71" s="44"/>
      <c r="WKZ71" s="44"/>
      <c r="WLA71" s="44"/>
      <c r="WLB71" s="44"/>
      <c r="WLC71" s="44"/>
      <c r="WLD71" s="44"/>
      <c r="WLE71" s="44"/>
      <c r="WLF71" s="44"/>
      <c r="WLG71" s="44"/>
      <c r="WLH71" s="44"/>
      <c r="WLI71" s="44"/>
      <c r="WLJ71" s="44"/>
      <c r="WLK71" s="44"/>
      <c r="WLL71" s="44"/>
      <c r="WLM71" s="44"/>
      <c r="WLN71" s="44"/>
      <c r="WLO71" s="44"/>
      <c r="WLP71" s="44"/>
      <c r="WLQ71" s="44"/>
      <c r="WLR71" s="44"/>
      <c r="WLS71" s="44"/>
      <c r="WLT71" s="44"/>
      <c r="WLU71" s="44"/>
      <c r="WLV71" s="44"/>
      <c r="WLW71" s="44"/>
      <c r="WLX71" s="44"/>
      <c r="WLY71" s="44"/>
      <c r="WLZ71" s="44"/>
      <c r="WMA71" s="44"/>
      <c r="WMB71" s="44"/>
      <c r="WMC71" s="44"/>
      <c r="WMD71" s="44"/>
      <c r="WME71" s="44"/>
      <c r="WMF71" s="44"/>
      <c r="WMG71" s="44"/>
      <c r="WMH71" s="44"/>
      <c r="WMI71" s="44"/>
      <c r="WMJ71" s="44"/>
      <c r="WMK71" s="44"/>
      <c r="WML71" s="44"/>
      <c r="WMM71" s="44"/>
      <c r="WMN71" s="44"/>
      <c r="WMO71" s="44"/>
      <c r="WMP71" s="44"/>
      <c r="WMQ71" s="44"/>
      <c r="WMR71" s="44"/>
      <c r="WMS71" s="44"/>
      <c r="WMT71" s="44"/>
      <c r="WMU71" s="44"/>
      <c r="WMV71" s="44"/>
      <c r="WMW71" s="44"/>
      <c r="WMX71" s="44"/>
      <c r="WMY71" s="44"/>
      <c r="WMZ71" s="44"/>
      <c r="WNA71" s="44"/>
      <c r="WNB71" s="44"/>
      <c r="WNC71" s="44"/>
      <c r="WND71" s="44"/>
      <c r="WNE71" s="44"/>
      <c r="WNF71" s="44"/>
      <c r="WNG71" s="44"/>
      <c r="WNH71" s="44"/>
      <c r="WNI71" s="44"/>
      <c r="WNJ71" s="44"/>
      <c r="WNK71" s="44"/>
      <c r="WNL71" s="44"/>
      <c r="WNM71" s="44"/>
      <c r="WNN71" s="44"/>
      <c r="WNO71" s="44"/>
      <c r="WNP71" s="44"/>
      <c r="WNQ71" s="44"/>
      <c r="WNR71" s="44"/>
      <c r="WNS71" s="44"/>
      <c r="WNT71" s="44"/>
      <c r="WNU71" s="44"/>
      <c r="WNV71" s="44"/>
      <c r="WNW71" s="44"/>
      <c r="WNX71" s="44"/>
      <c r="WNY71" s="44"/>
      <c r="WNZ71" s="44"/>
      <c r="WOA71" s="44"/>
      <c r="WOB71" s="44"/>
      <c r="WOC71" s="44"/>
      <c r="WOD71" s="44"/>
      <c r="WOE71" s="44"/>
      <c r="WOF71" s="44"/>
      <c r="WOG71" s="44"/>
      <c r="WOH71" s="44"/>
      <c r="WOI71" s="44"/>
      <c r="WOJ71" s="44"/>
      <c r="WOK71" s="44"/>
      <c r="WOL71" s="44"/>
      <c r="WOM71" s="44"/>
      <c r="WON71" s="44"/>
      <c r="WOO71" s="44"/>
      <c r="WOP71" s="44"/>
      <c r="WOQ71" s="44"/>
      <c r="WOR71" s="44"/>
      <c r="WOS71" s="44"/>
      <c r="WOT71" s="44"/>
      <c r="WOU71" s="44"/>
      <c r="WOV71" s="44"/>
      <c r="WOW71" s="44"/>
      <c r="WOX71" s="44"/>
      <c r="WOY71" s="44"/>
      <c r="WOZ71" s="44"/>
      <c r="WPA71" s="44"/>
      <c r="WPB71" s="44"/>
      <c r="WPC71" s="44"/>
      <c r="WPD71" s="44"/>
      <c r="WPE71" s="44"/>
      <c r="WPF71" s="44"/>
      <c r="WPG71" s="44"/>
      <c r="WPH71" s="44"/>
      <c r="WPI71" s="44"/>
      <c r="WPJ71" s="44"/>
      <c r="WPK71" s="44"/>
      <c r="WPL71" s="44"/>
      <c r="WPM71" s="44"/>
      <c r="WPN71" s="44"/>
      <c r="WPO71" s="44"/>
      <c r="WPP71" s="44"/>
      <c r="WPQ71" s="44"/>
      <c r="WPR71" s="44"/>
      <c r="WPS71" s="44"/>
      <c r="WPT71" s="44"/>
      <c r="WPU71" s="44"/>
      <c r="WPV71" s="44"/>
      <c r="WPW71" s="44"/>
      <c r="WPX71" s="44"/>
      <c r="WPY71" s="44"/>
      <c r="WPZ71" s="44"/>
      <c r="WQA71" s="44"/>
      <c r="WQB71" s="44"/>
      <c r="WQC71" s="44"/>
      <c r="WQD71" s="44"/>
      <c r="WQE71" s="44"/>
      <c r="WQF71" s="44"/>
      <c r="WQG71" s="44"/>
      <c r="WQH71" s="44"/>
      <c r="WQI71" s="44"/>
      <c r="WQJ71" s="44"/>
      <c r="WQK71" s="44"/>
      <c r="WQL71" s="44"/>
      <c r="WQM71" s="44"/>
      <c r="WQN71" s="44"/>
      <c r="WQO71" s="44"/>
      <c r="WQP71" s="44"/>
      <c r="WQQ71" s="44"/>
      <c r="WQR71" s="44"/>
      <c r="WQS71" s="44"/>
      <c r="WQT71" s="44"/>
      <c r="WQU71" s="44"/>
      <c r="WQV71" s="44"/>
      <c r="WQW71" s="44"/>
      <c r="WQX71" s="44"/>
      <c r="WQY71" s="44"/>
      <c r="WQZ71" s="44"/>
      <c r="WRA71" s="44"/>
      <c r="WRB71" s="44"/>
      <c r="WRC71" s="44"/>
      <c r="WRD71" s="44"/>
      <c r="WRE71" s="44"/>
      <c r="WRF71" s="44"/>
      <c r="WRG71" s="44"/>
      <c r="WRH71" s="44"/>
      <c r="WRI71" s="44"/>
      <c r="WRJ71" s="44"/>
      <c r="WRK71" s="44"/>
      <c r="WRL71" s="44"/>
      <c r="WRM71" s="44"/>
      <c r="WRN71" s="44"/>
      <c r="WRO71" s="44"/>
      <c r="WRP71" s="44"/>
      <c r="WRQ71" s="44"/>
      <c r="WRR71" s="44"/>
      <c r="WRS71" s="44"/>
      <c r="WRT71" s="44"/>
      <c r="WRU71" s="44"/>
      <c r="WRV71" s="44"/>
      <c r="WRW71" s="44"/>
      <c r="WRX71" s="44"/>
      <c r="WRY71" s="44"/>
      <c r="WRZ71" s="44"/>
      <c r="WSA71" s="44"/>
      <c r="WSB71" s="44"/>
      <c r="WSC71" s="44"/>
      <c r="WSD71" s="44"/>
      <c r="WSE71" s="44"/>
      <c r="WSF71" s="44"/>
      <c r="WSG71" s="44"/>
      <c r="WSH71" s="44"/>
      <c r="WSI71" s="44"/>
      <c r="WSJ71" s="44"/>
      <c r="WSK71" s="44"/>
      <c r="WSL71" s="44"/>
      <c r="WSM71" s="44"/>
      <c r="WSN71" s="44"/>
      <c r="WSO71" s="44"/>
      <c r="WSP71" s="44"/>
      <c r="WSQ71" s="44"/>
      <c r="WSR71" s="44"/>
      <c r="WSS71" s="44"/>
      <c r="WST71" s="44"/>
      <c r="WSU71" s="44"/>
      <c r="WSV71" s="44"/>
      <c r="WSW71" s="44"/>
      <c r="WSX71" s="44"/>
      <c r="WSY71" s="44"/>
      <c r="WSZ71" s="44"/>
      <c r="WTA71" s="44"/>
      <c r="WTB71" s="44"/>
      <c r="WTC71" s="44"/>
      <c r="WTD71" s="44"/>
      <c r="WTE71" s="44"/>
      <c r="WTF71" s="44"/>
      <c r="WTG71" s="44"/>
      <c r="WTH71" s="44"/>
      <c r="WTI71" s="44"/>
      <c r="WTJ71" s="44"/>
      <c r="WTK71" s="44"/>
      <c r="WTL71" s="44"/>
      <c r="WTM71" s="44"/>
      <c r="WTN71" s="44"/>
      <c r="WTO71" s="44"/>
      <c r="WTP71" s="44"/>
      <c r="WTQ71" s="44"/>
      <c r="WTR71" s="44"/>
      <c r="WTS71" s="44"/>
      <c r="WTT71" s="44"/>
      <c r="WTU71" s="44"/>
      <c r="WTV71" s="44"/>
      <c r="WTW71" s="44"/>
      <c r="WTX71" s="44"/>
      <c r="WTY71" s="44"/>
      <c r="WTZ71" s="44"/>
      <c r="WUA71" s="44"/>
      <c r="WUB71" s="44"/>
      <c r="WUC71" s="44"/>
      <c r="WUD71" s="44"/>
      <c r="WUE71" s="44"/>
      <c r="WUF71" s="44"/>
      <c r="WUG71" s="44"/>
      <c r="WUH71" s="44"/>
      <c r="WUI71" s="44"/>
      <c r="WUJ71" s="44"/>
      <c r="WUK71" s="44"/>
      <c r="WUL71" s="44"/>
      <c r="WUM71" s="44"/>
      <c r="WUN71" s="44"/>
      <c r="WUO71" s="44"/>
      <c r="WUP71" s="44"/>
      <c r="WUQ71" s="44"/>
      <c r="WUR71" s="44"/>
      <c r="WUS71" s="44"/>
      <c r="WUT71" s="44"/>
      <c r="WUU71" s="44"/>
      <c r="WUV71" s="44"/>
      <c r="WUW71" s="44"/>
      <c r="WUX71" s="44"/>
      <c r="WUY71" s="44"/>
      <c r="WUZ71" s="44"/>
      <c r="WVA71" s="44"/>
      <c r="WVB71" s="44"/>
      <c r="WVC71" s="44"/>
      <c r="WVD71" s="44"/>
      <c r="WVE71" s="44"/>
      <c r="WVF71" s="44"/>
      <c r="WVG71" s="44"/>
      <c r="WVH71" s="44"/>
      <c r="WVI71" s="44"/>
      <c r="WVJ71" s="44"/>
      <c r="WVK71" s="44"/>
      <c r="WVL71" s="44"/>
      <c r="WVM71" s="44"/>
      <c r="WVN71" s="44"/>
      <c r="WVO71" s="44"/>
      <c r="WVP71" s="44"/>
      <c r="WVQ71" s="44"/>
      <c r="WVR71" s="44"/>
      <c r="WVS71" s="44"/>
      <c r="WVT71" s="44"/>
      <c r="WVU71" s="44"/>
      <c r="WVV71" s="44"/>
      <c r="WVW71" s="44"/>
      <c r="WVX71" s="44"/>
      <c r="WVY71" s="44"/>
      <c r="WVZ71" s="44"/>
      <c r="WWA71" s="44"/>
      <c r="WWB71" s="44"/>
      <c r="WWC71" s="44"/>
      <c r="WWD71" s="44"/>
      <c r="WWE71" s="44"/>
      <c r="WWF71" s="44"/>
      <c r="WWG71" s="44"/>
      <c r="WWH71" s="44"/>
      <c r="WWI71" s="44"/>
      <c r="WWJ71" s="44"/>
      <c r="WWK71" s="44"/>
      <c r="WWL71" s="44"/>
      <c r="WWM71" s="44"/>
      <c r="WWN71" s="44"/>
      <c r="WWO71" s="44"/>
      <c r="WWP71" s="44"/>
      <c r="WWQ71" s="44"/>
      <c r="WWR71" s="44"/>
      <c r="WWS71" s="44"/>
      <c r="WWT71" s="44"/>
      <c r="WWU71" s="44"/>
      <c r="WWV71" s="44"/>
      <c r="WWW71" s="44"/>
      <c r="WWX71" s="44"/>
      <c r="WWY71" s="44"/>
      <c r="WWZ71" s="44"/>
      <c r="WXA71" s="44"/>
      <c r="WXB71" s="44"/>
      <c r="WXC71" s="44"/>
      <c r="WXD71" s="44"/>
      <c r="WXE71" s="44"/>
      <c r="WXF71" s="44"/>
      <c r="WXG71" s="44"/>
      <c r="WXH71" s="44"/>
      <c r="WXI71" s="44"/>
      <c r="WXJ71" s="44"/>
      <c r="WXK71" s="44"/>
      <c r="WXL71" s="44"/>
      <c r="WXM71" s="44"/>
      <c r="WXN71" s="44"/>
      <c r="WXO71" s="44"/>
      <c r="WXP71" s="44"/>
      <c r="WXQ71" s="44"/>
      <c r="WXR71" s="44"/>
      <c r="WXS71" s="44"/>
      <c r="WXT71" s="44"/>
      <c r="WXU71" s="44"/>
      <c r="WXV71" s="44"/>
      <c r="WXW71" s="44"/>
      <c r="WXX71" s="44"/>
      <c r="WXY71" s="44"/>
      <c r="WXZ71" s="44"/>
      <c r="WYA71" s="44"/>
      <c r="WYB71" s="44"/>
      <c r="WYC71" s="44"/>
      <c r="WYD71" s="44"/>
      <c r="WYE71" s="44"/>
      <c r="WYF71" s="44"/>
      <c r="WYG71" s="44"/>
      <c r="WYH71" s="44"/>
      <c r="WYI71" s="44"/>
      <c r="WYJ71" s="44"/>
      <c r="WYK71" s="44"/>
      <c r="WYL71" s="44"/>
      <c r="WYM71" s="44"/>
      <c r="WYN71" s="44"/>
      <c r="WYO71" s="44"/>
      <c r="WYP71" s="44"/>
      <c r="WYQ71" s="44"/>
      <c r="WYR71" s="44"/>
      <c r="WYS71" s="44"/>
      <c r="WYT71" s="44"/>
      <c r="WYU71" s="44"/>
      <c r="WYV71" s="44"/>
      <c r="WYW71" s="44"/>
      <c r="WYX71" s="44"/>
      <c r="WYY71" s="44"/>
      <c r="WYZ71" s="44"/>
      <c r="WZA71" s="44"/>
      <c r="WZB71" s="44"/>
      <c r="WZC71" s="44"/>
      <c r="WZD71" s="44"/>
      <c r="WZE71" s="44"/>
      <c r="WZF71" s="44"/>
      <c r="WZG71" s="44"/>
      <c r="WZH71" s="44"/>
      <c r="WZI71" s="44"/>
      <c r="WZJ71" s="44"/>
      <c r="WZK71" s="44"/>
      <c r="WZL71" s="44"/>
      <c r="WZM71" s="44"/>
      <c r="WZN71" s="44"/>
      <c r="WZO71" s="44"/>
      <c r="WZP71" s="44"/>
      <c r="WZQ71" s="44"/>
      <c r="WZR71" s="44"/>
      <c r="WZS71" s="44"/>
      <c r="WZT71" s="44"/>
      <c r="WZU71" s="44"/>
      <c r="WZV71" s="44"/>
      <c r="WZW71" s="44"/>
      <c r="WZX71" s="44"/>
      <c r="WZY71" s="44"/>
      <c r="WZZ71" s="44"/>
      <c r="XAA71" s="44"/>
      <c r="XAB71" s="44"/>
      <c r="XAC71" s="44"/>
      <c r="XAD71" s="44"/>
      <c r="XAE71" s="44"/>
      <c r="XAF71" s="44"/>
      <c r="XAG71" s="44"/>
      <c r="XAH71" s="44"/>
      <c r="XAI71" s="44"/>
      <c r="XAJ71" s="44"/>
      <c r="XAK71" s="44"/>
      <c r="XAL71" s="44"/>
      <c r="XAM71" s="44"/>
      <c r="XAN71" s="44"/>
      <c r="XAO71" s="44"/>
      <c r="XAP71" s="44"/>
      <c r="XAQ71" s="44"/>
      <c r="XAR71" s="44"/>
      <c r="XAS71" s="44"/>
      <c r="XAT71" s="44"/>
      <c r="XAU71" s="44"/>
      <c r="XAV71" s="44"/>
      <c r="XAW71" s="44"/>
      <c r="XAX71" s="44"/>
      <c r="XAY71" s="44"/>
      <c r="XAZ71" s="44"/>
      <c r="XBA71" s="44"/>
      <c r="XBB71" s="44"/>
      <c r="XBC71" s="44"/>
      <c r="XBD71" s="44"/>
      <c r="XBE71" s="44"/>
      <c r="XBF71" s="44"/>
      <c r="XBG71" s="44"/>
      <c r="XBH71" s="44"/>
      <c r="XBI71" s="44"/>
      <c r="XBJ71" s="44"/>
      <c r="XBK71" s="44"/>
      <c r="XBL71" s="44"/>
      <c r="XBM71" s="44"/>
      <c r="XBN71" s="44"/>
      <c r="XBO71" s="44"/>
      <c r="XBP71" s="44"/>
      <c r="XBQ71" s="44"/>
      <c r="XBR71" s="44"/>
      <c r="XBS71" s="44"/>
      <c r="XBT71" s="44"/>
      <c r="XBU71" s="44"/>
      <c r="XBV71" s="44"/>
      <c r="XBW71" s="44"/>
      <c r="XBX71" s="44"/>
      <c r="XBY71" s="44"/>
      <c r="XBZ71" s="44"/>
      <c r="XCA71" s="44"/>
      <c r="XCB71" s="44"/>
      <c r="XCC71" s="44"/>
      <c r="XCD71" s="44"/>
      <c r="XCE71" s="44"/>
      <c r="XCF71" s="44"/>
      <c r="XCG71" s="44"/>
      <c r="XCH71" s="44"/>
      <c r="XCI71" s="44"/>
      <c r="XCJ71" s="44"/>
      <c r="XCK71" s="44"/>
      <c r="XCL71" s="44"/>
      <c r="XCM71" s="44"/>
      <c r="XCN71" s="44"/>
      <c r="XCO71" s="44"/>
      <c r="XCP71" s="44"/>
      <c r="XCQ71" s="44"/>
      <c r="XCR71" s="44"/>
      <c r="XCS71" s="44"/>
      <c r="XCT71" s="44"/>
      <c r="XCU71" s="44"/>
      <c r="XCV71" s="44"/>
      <c r="XCW71" s="44"/>
      <c r="XCX71" s="44"/>
      <c r="XCY71" s="44"/>
      <c r="XCZ71" s="44"/>
      <c r="XDA71" s="44"/>
      <c r="XDB71" s="44"/>
      <c r="XDC71" s="44"/>
      <c r="XDD71" s="44"/>
      <c r="XDE71" s="44"/>
      <c r="XDF71" s="44"/>
      <c r="XDG71" s="44"/>
      <c r="XDH71" s="44"/>
      <c r="XDI71" s="44"/>
      <c r="XDJ71" s="44"/>
      <c r="XDK71" s="44"/>
      <c r="XDL71" s="44"/>
      <c r="XDM71" s="44"/>
      <c r="XDN71" s="44"/>
      <c r="XDO71" s="44"/>
      <c r="XDP71" s="44"/>
      <c r="XDQ71" s="44"/>
      <c r="XDR71" s="44"/>
      <c r="XDS71" s="44"/>
      <c r="XDT71" s="44"/>
      <c r="XDU71" s="44"/>
      <c r="XDV71" s="44"/>
      <c r="XDW71" s="44"/>
      <c r="XDX71" s="44"/>
      <c r="XDY71" s="44"/>
      <c r="XDZ71" s="44"/>
      <c r="XEA71" s="44"/>
      <c r="XEB71" s="44"/>
      <c r="XEC71" s="44"/>
      <c r="XED71" s="44"/>
      <c r="XEE71" s="44"/>
      <c r="XEF71" s="44"/>
      <c r="XEG71" s="44"/>
      <c r="XEH71" s="44"/>
      <c r="XEI71" s="44"/>
      <c r="XEJ71" s="44"/>
      <c r="XEK71" s="44"/>
      <c r="XEL71" s="44"/>
      <c r="XEM71" s="44"/>
      <c r="XEN71" s="44"/>
      <c r="XEO71" s="44"/>
      <c r="XEP71" s="44"/>
      <c r="XEQ71" s="44"/>
      <c r="XER71" s="44"/>
      <c r="XES71" s="44"/>
      <c r="XET71" s="44"/>
      <c r="XEU71" s="44"/>
      <c r="XEV71" s="44"/>
      <c r="XEW71" s="44"/>
      <c r="XEX71" s="44"/>
      <c r="XEY71" s="44"/>
      <c r="XEZ71" s="44"/>
      <c r="XFA71" s="44"/>
      <c r="XFB71" s="44"/>
      <c r="XFC71" s="44"/>
      <c r="XFD71" s="44"/>
    </row>
    <row r="72" spans="1:16384" x14ac:dyDescent="0.15">
      <c r="A72" s="187"/>
      <c r="B72" s="188"/>
      <c r="C72" s="189"/>
      <c r="D72" s="190"/>
    </row>
    <row r="73" spans="1:16384" hidden="1" x14ac:dyDescent="0.15">
      <c r="B73" s="192"/>
      <c r="C73" s="193"/>
    </row>
    <row r="74" spans="1:16384" hidden="1" x14ac:dyDescent="0.15">
      <c r="B74" s="192"/>
    </row>
    <row r="75" spans="1:16384" hidden="1" x14ac:dyDescent="0.15">
      <c r="B75" s="192"/>
      <c r="C75" s="193"/>
    </row>
    <row r="76" spans="1:16384" hidden="1" x14ac:dyDescent="0.15">
      <c r="B76" s="194"/>
    </row>
    <row r="77" spans="1:16384" hidden="1" x14ac:dyDescent="0.15">
      <c r="B77" s="194"/>
    </row>
    <row r="78" spans="1:16384" hidden="1" x14ac:dyDescent="0.15">
      <c r="B78" s="194"/>
    </row>
    <row r="79" spans="1:16384" hidden="1" x14ac:dyDescent="0.15">
      <c r="B79" s="194"/>
    </row>
    <row r="80" spans="1:16384" hidden="1" x14ac:dyDescent="0.15">
      <c r="B80" s="194"/>
    </row>
    <row r="81" spans="2:2" hidden="1" x14ac:dyDescent="0.15">
      <c r="B81" s="194"/>
    </row>
    <row r="82" spans="2:2" hidden="1" x14ac:dyDescent="0.15">
      <c r="B82" s="194"/>
    </row>
    <row r="83" spans="2:2" hidden="1" x14ac:dyDescent="0.15">
      <c r="B83" s="194"/>
    </row>
    <row r="84" spans="2:2" hidden="1" x14ac:dyDescent="0.15">
      <c r="B84" s="194"/>
    </row>
    <row r="85" spans="2:2" hidden="1" x14ac:dyDescent="0.15">
      <c r="B85" s="194"/>
    </row>
    <row r="86" spans="2:2" hidden="1" x14ac:dyDescent="0.15">
      <c r="B86" s="194"/>
    </row>
    <row r="87" spans="2:2" hidden="1" x14ac:dyDescent="0.15">
      <c r="B87" s="194"/>
    </row>
    <row r="88" spans="2:2" hidden="1" x14ac:dyDescent="0.15">
      <c r="B88" s="194"/>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F2824-C51A-45FB-BA69-5A19F7EC2B79}">
  <sheetPr codeName="Blad9">
    <tabColor theme="7" tint="0.79998168889431442"/>
  </sheetPr>
  <dimension ref="A1:AK227"/>
  <sheetViews>
    <sheetView showGridLines="0" workbookViewId="0">
      <selection activeCell="A6" sqref="A6:A7"/>
    </sheetView>
  </sheetViews>
  <sheetFormatPr defaultColWidth="0" defaultRowHeight="10.5" zeroHeight="1" x14ac:dyDescent="0.15"/>
  <cols>
    <col min="1" max="26" width="9" style="44" customWidth="1"/>
    <col min="27" max="28" width="14.5" style="44" bestFit="1" customWidth="1"/>
    <col min="29" max="29" width="11.75" style="44" bestFit="1" customWidth="1"/>
    <col min="30" max="30" width="10.5" style="44" bestFit="1" customWidth="1"/>
    <col min="31" max="37" width="9" style="44" customWidth="1"/>
    <col min="38" max="16384" width="9" style="44" hidden="1"/>
  </cols>
  <sheetData>
    <row r="1" spans="1:37" x14ac:dyDescent="0.15">
      <c r="A1" s="42" t="s">
        <v>191</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147"/>
    </row>
    <row r="2" spans="1:37" x14ac:dyDescent="0.15">
      <c r="A2" s="2" t="s">
        <v>192</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7"/>
    </row>
    <row r="3" spans="1:37"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7"/>
    </row>
    <row r="4" spans="1:37" x14ac:dyDescent="0.15">
      <c r="A4" s="45" t="s">
        <v>92</v>
      </c>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148"/>
    </row>
    <row r="5" spans="1:37" x14ac:dyDescent="0.1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7"/>
    </row>
    <row r="6" spans="1:37" x14ac:dyDescent="0.15">
      <c r="A6" s="67" t="s">
        <v>431</v>
      </c>
      <c r="B6" s="117"/>
      <c r="C6" s="68"/>
      <c r="D6" s="129">
        <v>0</v>
      </c>
      <c r="E6" s="6"/>
      <c r="F6" s="15" t="s">
        <v>426</v>
      </c>
      <c r="G6" s="16"/>
      <c r="H6" s="16"/>
      <c r="I6" s="16"/>
      <c r="J6" s="16"/>
      <c r="K6" s="16"/>
      <c r="L6" s="16"/>
      <c r="M6" s="16"/>
      <c r="N6" s="17"/>
      <c r="O6" s="6"/>
      <c r="P6" s="6"/>
      <c r="Q6" s="6"/>
      <c r="R6" s="6"/>
      <c r="S6" s="6"/>
      <c r="T6" s="6"/>
      <c r="U6" s="6"/>
      <c r="V6" s="6"/>
      <c r="W6" s="6"/>
      <c r="X6" s="6"/>
      <c r="Y6" s="6"/>
      <c r="Z6" s="6"/>
      <c r="AA6" s="6"/>
      <c r="AB6" s="6"/>
      <c r="AC6" s="6"/>
      <c r="AD6" s="6"/>
      <c r="AE6" s="6"/>
      <c r="AF6" s="6"/>
      <c r="AG6" s="6"/>
      <c r="AH6" s="6"/>
      <c r="AI6" s="6"/>
      <c r="AJ6" s="6"/>
      <c r="AK6" s="7"/>
    </row>
    <row r="7" spans="1:37" x14ac:dyDescent="0.15">
      <c r="A7" s="67" t="s">
        <v>432</v>
      </c>
      <c r="B7" s="117"/>
      <c r="C7" s="68"/>
      <c r="D7" s="129">
        <v>1</v>
      </c>
      <c r="E7" s="6"/>
      <c r="F7" s="15" t="s">
        <v>427</v>
      </c>
      <c r="G7" s="16"/>
      <c r="H7" s="16"/>
      <c r="I7" s="16"/>
      <c r="J7" s="16"/>
      <c r="K7" s="16"/>
      <c r="L7" s="16"/>
      <c r="M7" s="16"/>
      <c r="N7" s="17"/>
      <c r="O7" s="6"/>
      <c r="P7" s="6"/>
      <c r="Q7" s="6"/>
      <c r="R7" s="6"/>
      <c r="S7" s="6"/>
      <c r="T7" s="6"/>
      <c r="U7" s="6"/>
      <c r="V7" s="6"/>
      <c r="W7" s="6"/>
      <c r="X7" s="6"/>
      <c r="Y7" s="6"/>
      <c r="Z7" s="6"/>
      <c r="AA7" s="6"/>
      <c r="AB7" s="6"/>
      <c r="AC7" s="6"/>
      <c r="AD7" s="6"/>
      <c r="AE7" s="6"/>
      <c r="AF7" s="6"/>
      <c r="AG7" s="6"/>
      <c r="AH7" s="6"/>
      <c r="AI7" s="6"/>
      <c r="AJ7" s="6"/>
      <c r="AK7" s="7"/>
    </row>
    <row r="8" spans="1:37" x14ac:dyDescent="0.15">
      <c r="A8" s="67" t="s">
        <v>78</v>
      </c>
      <c r="B8" s="117"/>
      <c r="C8" s="68"/>
      <c r="D8" s="81">
        <f>SUM(D6:D7)</f>
        <v>1</v>
      </c>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7"/>
    </row>
    <row r="9" spans="1:37" x14ac:dyDescent="0.15">
      <c r="A9" s="67" t="s">
        <v>93</v>
      </c>
      <c r="B9" s="117"/>
      <c r="C9" s="68"/>
      <c r="D9" s="130">
        <v>1878</v>
      </c>
      <c r="E9" s="6"/>
      <c r="F9" s="15" t="s">
        <v>111</v>
      </c>
      <c r="G9" s="16"/>
      <c r="H9" s="16"/>
      <c r="I9" s="16"/>
      <c r="J9" s="16"/>
      <c r="K9" s="16"/>
      <c r="L9" s="16"/>
      <c r="M9" s="16"/>
      <c r="N9" s="17"/>
      <c r="O9" s="6"/>
      <c r="P9" s="6"/>
      <c r="Q9" s="6"/>
      <c r="R9" s="6"/>
      <c r="S9" s="6"/>
      <c r="T9" s="6"/>
      <c r="U9" s="6"/>
      <c r="V9" s="6"/>
      <c r="W9" s="6"/>
      <c r="X9" s="6"/>
      <c r="Y9" s="6"/>
      <c r="Z9" s="6"/>
      <c r="AA9" s="6"/>
      <c r="AB9" s="6"/>
      <c r="AC9" s="6"/>
      <c r="AD9" s="6"/>
      <c r="AE9" s="6"/>
      <c r="AF9" s="6"/>
      <c r="AG9" s="6"/>
      <c r="AH9" s="6"/>
      <c r="AI9" s="6"/>
      <c r="AJ9" s="6"/>
      <c r="AK9" s="7"/>
    </row>
    <row r="10" spans="1:37" x14ac:dyDescent="0.15">
      <c r="A10" s="67" t="s">
        <v>94</v>
      </c>
      <c r="B10" s="117"/>
      <c r="C10" s="68"/>
      <c r="D10" s="130">
        <v>12</v>
      </c>
      <c r="E10" s="6"/>
      <c r="F10" s="15" t="s">
        <v>110</v>
      </c>
      <c r="G10" s="16"/>
      <c r="H10" s="16"/>
      <c r="I10" s="16"/>
      <c r="J10" s="16"/>
      <c r="K10" s="16"/>
      <c r="L10" s="16"/>
      <c r="M10" s="16"/>
      <c r="N10" s="17"/>
      <c r="O10" s="6"/>
      <c r="P10" s="6"/>
      <c r="Q10" s="6"/>
      <c r="R10" s="6"/>
      <c r="S10" s="6"/>
      <c r="T10" s="6"/>
      <c r="U10" s="6"/>
      <c r="V10" s="6"/>
      <c r="W10" s="6"/>
      <c r="X10" s="6"/>
      <c r="Y10" s="6"/>
      <c r="Z10" s="6"/>
      <c r="AA10" s="6"/>
      <c r="AB10" s="6"/>
      <c r="AC10" s="6"/>
      <c r="AD10" s="6"/>
      <c r="AE10" s="6"/>
      <c r="AF10" s="6"/>
      <c r="AG10" s="6"/>
      <c r="AH10" s="6"/>
      <c r="AI10" s="6"/>
      <c r="AJ10" s="6"/>
      <c r="AK10" s="7"/>
    </row>
    <row r="11" spans="1:37" x14ac:dyDescent="0.15">
      <c r="A11" s="47"/>
      <c r="B11" s="47"/>
      <c r="C11" s="47"/>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7"/>
    </row>
    <row r="12" spans="1:37" x14ac:dyDescent="0.15">
      <c r="A12" s="45" t="s">
        <v>0</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148"/>
    </row>
    <row r="13" spans="1:37" x14ac:dyDescent="0.15">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6"/>
      <c r="AA13" s="6"/>
      <c r="AB13" s="6"/>
      <c r="AC13" s="6"/>
      <c r="AD13" s="6"/>
      <c r="AE13" s="6"/>
      <c r="AF13" s="6"/>
      <c r="AG13" s="6"/>
      <c r="AH13" s="6"/>
      <c r="AI13" s="6"/>
      <c r="AJ13" s="6"/>
      <c r="AK13" s="7"/>
    </row>
    <row r="14" spans="1:37" x14ac:dyDescent="0.15">
      <c r="A14" s="70" t="s">
        <v>17</v>
      </c>
      <c r="B14" s="71"/>
      <c r="C14" s="71"/>
      <c r="D14" s="71"/>
      <c r="E14" s="71"/>
      <c r="F14" s="71"/>
      <c r="G14" s="71"/>
      <c r="H14" s="70" t="s">
        <v>1</v>
      </c>
      <c r="I14" s="71"/>
      <c r="J14" s="71"/>
      <c r="K14" s="71"/>
      <c r="L14" s="71"/>
      <c r="M14" s="71"/>
      <c r="N14" s="71"/>
      <c r="O14" s="70" t="s">
        <v>218</v>
      </c>
      <c r="P14" s="71"/>
      <c r="Q14" s="71"/>
      <c r="R14" s="71"/>
      <c r="S14" s="71"/>
      <c r="T14" s="71"/>
      <c r="U14" s="71"/>
      <c r="V14" s="70" t="s">
        <v>222</v>
      </c>
      <c r="W14" s="71"/>
      <c r="X14" s="71"/>
      <c r="Y14" s="71"/>
      <c r="Z14" s="4"/>
      <c r="AA14" s="6"/>
      <c r="AB14" s="6"/>
      <c r="AC14" s="6"/>
      <c r="AD14" s="6"/>
      <c r="AE14" s="6"/>
      <c r="AF14" s="6"/>
      <c r="AG14" s="6"/>
      <c r="AH14" s="6"/>
      <c r="AI14" s="6"/>
      <c r="AJ14" s="6"/>
      <c r="AK14" s="7"/>
    </row>
    <row r="15" spans="1:37" ht="11.25" thickBot="1" x14ac:dyDescent="0.2">
      <c r="A15" s="72" t="s">
        <v>11</v>
      </c>
      <c r="B15" s="72" t="s">
        <v>16</v>
      </c>
      <c r="C15" s="72" t="s">
        <v>15</v>
      </c>
      <c r="D15" s="72" t="s">
        <v>12</v>
      </c>
      <c r="E15" s="72" t="s">
        <v>14</v>
      </c>
      <c r="F15" s="73" t="s">
        <v>13</v>
      </c>
      <c r="G15" s="71"/>
      <c r="H15" s="72" t="s">
        <v>11</v>
      </c>
      <c r="I15" s="72" t="s">
        <v>16</v>
      </c>
      <c r="J15" s="72" t="s">
        <v>15</v>
      </c>
      <c r="K15" s="72" t="s">
        <v>12</v>
      </c>
      <c r="L15" s="72" t="s">
        <v>14</v>
      </c>
      <c r="M15" s="73" t="s">
        <v>13</v>
      </c>
      <c r="N15" s="71"/>
      <c r="O15" s="72" t="s">
        <v>11</v>
      </c>
      <c r="P15" s="72" t="s">
        <v>16</v>
      </c>
      <c r="Q15" s="72" t="s">
        <v>15</v>
      </c>
      <c r="R15" s="72" t="s">
        <v>12</v>
      </c>
      <c r="S15" s="72" t="s">
        <v>14</v>
      </c>
      <c r="T15" s="73" t="s">
        <v>13</v>
      </c>
      <c r="U15" s="71"/>
      <c r="V15" s="72" t="s">
        <v>11</v>
      </c>
      <c r="W15" s="72" t="s">
        <v>16</v>
      </c>
      <c r="X15" s="72" t="s">
        <v>15</v>
      </c>
      <c r="Y15" s="72" t="s">
        <v>12</v>
      </c>
      <c r="Z15" s="141" t="s">
        <v>14</v>
      </c>
      <c r="AA15" s="141" t="s">
        <v>193</v>
      </c>
      <c r="AB15" s="141" t="s">
        <v>219</v>
      </c>
      <c r="AC15" s="141" t="s">
        <v>221</v>
      </c>
      <c r="AD15" s="141" t="s">
        <v>216</v>
      </c>
      <c r="AE15" s="6"/>
      <c r="AF15" s="6"/>
      <c r="AG15" s="6"/>
      <c r="AH15" s="6"/>
      <c r="AI15" s="6"/>
      <c r="AJ15" s="6"/>
      <c r="AK15" s="7"/>
    </row>
    <row r="16" spans="1:37" x14ac:dyDescent="0.15">
      <c r="A16" s="52">
        <v>5</v>
      </c>
      <c r="B16" s="60">
        <v>0</v>
      </c>
      <c r="C16" s="60">
        <v>1</v>
      </c>
      <c r="D16" s="52">
        <f>B16</f>
        <v>0</v>
      </c>
      <c r="E16" s="52" t="str">
        <f>A16&amp;"_"&amp;D16</f>
        <v>5_0</v>
      </c>
      <c r="F16" s="52">
        <v>1501</v>
      </c>
      <c r="G16" s="28"/>
      <c r="H16" s="52">
        <v>5</v>
      </c>
      <c r="I16" s="60">
        <v>0</v>
      </c>
      <c r="J16" s="60">
        <v>1</v>
      </c>
      <c r="K16" s="52">
        <f t="shared" ref="K16:K79" si="0">I16</f>
        <v>0</v>
      </c>
      <c r="L16" s="52" t="str">
        <f t="shared" ref="L16:L79" si="1">H16&amp;"_"&amp;K16</f>
        <v>5_0</v>
      </c>
      <c r="M16" s="52">
        <v>1552</v>
      </c>
      <c r="N16" s="28"/>
      <c r="O16" s="52">
        <v>5</v>
      </c>
      <c r="P16" s="60">
        <v>0</v>
      </c>
      <c r="Q16" s="60">
        <v>1</v>
      </c>
      <c r="R16" s="52">
        <f t="shared" ref="R16:R79" si="2">P16</f>
        <v>0</v>
      </c>
      <c r="S16" s="52" t="str">
        <f t="shared" ref="S16:S79" si="3">O16&amp;"_"&amp;R16</f>
        <v>5_0</v>
      </c>
      <c r="T16" s="52">
        <v>1601</v>
      </c>
      <c r="U16" s="28"/>
      <c r="V16" s="52">
        <v>5</v>
      </c>
      <c r="W16" s="60">
        <v>0</v>
      </c>
      <c r="X16" s="60">
        <v>1</v>
      </c>
      <c r="Y16" s="52">
        <f t="shared" ref="Y16:Y79" si="4">W16</f>
        <v>0</v>
      </c>
      <c r="Z16" s="54" t="str">
        <f t="shared" ref="Z16:Z79" si="5">V16&amp;"_"&amp;Y16</f>
        <v>5_0</v>
      </c>
      <c r="AA16" s="4">
        <f>INDEX($M$16:$M$224,MATCH(Z16,$L$16:$L$224,0))</f>
        <v>1552</v>
      </c>
      <c r="AB16" s="4">
        <f>INDEX($T$16:$T$224,MATCH(Z16,$S$16:$S$224,0))</f>
        <v>1601</v>
      </c>
      <c r="AC16" s="156">
        <f>$D$6*AA16+$D$7*AB16</f>
        <v>1601</v>
      </c>
      <c r="AD16" s="47">
        <f>AC16*$D$10/$D$9</f>
        <v>10.230031948881789</v>
      </c>
      <c r="AE16" s="6"/>
      <c r="AF16" s="6"/>
      <c r="AG16" s="6"/>
      <c r="AH16" s="6"/>
      <c r="AI16" s="6"/>
      <c r="AJ16" s="6"/>
      <c r="AK16" s="7"/>
    </row>
    <row r="17" spans="1:37" x14ac:dyDescent="0.15">
      <c r="A17" s="52">
        <v>5</v>
      </c>
      <c r="B17" s="60">
        <v>1</v>
      </c>
      <c r="C17" s="60">
        <v>2</v>
      </c>
      <c r="D17" s="52">
        <f>B17</f>
        <v>1</v>
      </c>
      <c r="E17" s="52" t="str">
        <f t="shared" ref="E17:E80" si="6">A17&amp;"_"&amp;D17</f>
        <v>5_1</v>
      </c>
      <c r="F17" s="52">
        <v>1528</v>
      </c>
      <c r="G17" s="28"/>
      <c r="H17" s="52">
        <v>5</v>
      </c>
      <c r="I17" s="60">
        <v>1</v>
      </c>
      <c r="J17" s="60">
        <v>2</v>
      </c>
      <c r="K17" s="52">
        <f t="shared" si="0"/>
        <v>1</v>
      </c>
      <c r="L17" s="52" t="str">
        <f t="shared" si="1"/>
        <v>5_1</v>
      </c>
      <c r="M17" s="52">
        <v>1580</v>
      </c>
      <c r="N17" s="74"/>
      <c r="O17" s="52">
        <v>5</v>
      </c>
      <c r="P17" s="60">
        <v>1</v>
      </c>
      <c r="Q17" s="60">
        <v>2</v>
      </c>
      <c r="R17" s="52">
        <f t="shared" si="2"/>
        <v>1</v>
      </c>
      <c r="S17" s="52" t="str">
        <f t="shared" si="3"/>
        <v>5_1</v>
      </c>
      <c r="T17" s="52">
        <v>1630</v>
      </c>
      <c r="U17" s="74"/>
      <c r="V17" s="52">
        <v>5</v>
      </c>
      <c r="W17" s="60">
        <v>1</v>
      </c>
      <c r="X17" s="60">
        <v>2</v>
      </c>
      <c r="Y17" s="52">
        <f t="shared" si="4"/>
        <v>1</v>
      </c>
      <c r="Z17" s="54" t="str">
        <f t="shared" si="5"/>
        <v>5_1</v>
      </c>
      <c r="AA17" s="4">
        <f t="shared" ref="AA17:AA80" si="7">INDEX($M$16:$M$224,MATCH(Z17,$L$16:$L$224,0))</f>
        <v>1580</v>
      </c>
      <c r="AB17" s="4">
        <f t="shared" ref="AB17:AB80" si="8">INDEX($T$16:$T$224,MATCH(Z17,$S$16:$S$224,0))</f>
        <v>1630</v>
      </c>
      <c r="AC17" s="156">
        <f>$D$6*AA17+$D$7*AB17</f>
        <v>1630</v>
      </c>
      <c r="AD17" s="47">
        <f t="shared" ref="AD17:AD80" si="9">AC17*$D$10/$D$9</f>
        <v>10.415335463258787</v>
      </c>
      <c r="AE17" s="6"/>
      <c r="AF17" s="6"/>
      <c r="AG17" s="6"/>
      <c r="AH17" s="6"/>
      <c r="AI17" s="6"/>
      <c r="AJ17" s="6"/>
      <c r="AK17" s="7"/>
    </row>
    <row r="18" spans="1:37" x14ac:dyDescent="0.15">
      <c r="A18" s="52">
        <v>5</v>
      </c>
      <c r="B18" s="60">
        <v>2</v>
      </c>
      <c r="C18" s="60">
        <v>3</v>
      </c>
      <c r="D18" s="52">
        <f t="shared" ref="D18:D80" si="10">B18</f>
        <v>2</v>
      </c>
      <c r="E18" s="52" t="str">
        <f t="shared" si="6"/>
        <v>5_2</v>
      </c>
      <c r="F18" s="52">
        <v>1556</v>
      </c>
      <c r="G18" s="28"/>
      <c r="H18" s="52">
        <v>5</v>
      </c>
      <c r="I18" s="60">
        <v>2</v>
      </c>
      <c r="J18" s="60">
        <v>3</v>
      </c>
      <c r="K18" s="52">
        <f t="shared" si="0"/>
        <v>2</v>
      </c>
      <c r="L18" s="52" t="str">
        <f t="shared" si="1"/>
        <v>5_2</v>
      </c>
      <c r="M18" s="52">
        <v>1609</v>
      </c>
      <c r="N18" s="74"/>
      <c r="O18" s="52">
        <v>5</v>
      </c>
      <c r="P18" s="60">
        <v>2</v>
      </c>
      <c r="Q18" s="60">
        <v>3</v>
      </c>
      <c r="R18" s="52">
        <f t="shared" si="2"/>
        <v>2</v>
      </c>
      <c r="S18" s="52" t="str">
        <f t="shared" si="3"/>
        <v>5_2</v>
      </c>
      <c r="T18" s="52">
        <v>1660</v>
      </c>
      <c r="U18" s="74"/>
      <c r="V18" s="52">
        <v>5</v>
      </c>
      <c r="W18" s="60">
        <v>2</v>
      </c>
      <c r="X18" s="60">
        <v>3</v>
      </c>
      <c r="Y18" s="52">
        <f t="shared" si="4"/>
        <v>2</v>
      </c>
      <c r="Z18" s="54" t="str">
        <f t="shared" si="5"/>
        <v>5_2</v>
      </c>
      <c r="AA18" s="4">
        <f t="shared" si="7"/>
        <v>1609</v>
      </c>
      <c r="AB18" s="4">
        <f t="shared" si="8"/>
        <v>1660</v>
      </c>
      <c r="AC18" s="156">
        <f>$D$6*AA18+$D$7*AB18</f>
        <v>1660</v>
      </c>
      <c r="AD18" s="47">
        <f>AC18*$D$10/$D$9</f>
        <v>10.60702875399361</v>
      </c>
      <c r="AE18" s="6"/>
      <c r="AF18" s="6"/>
      <c r="AG18" s="6"/>
      <c r="AH18" s="6"/>
      <c r="AI18" s="6"/>
      <c r="AJ18" s="6"/>
      <c r="AK18" s="7"/>
    </row>
    <row r="19" spans="1:37" x14ac:dyDescent="0.15">
      <c r="A19" s="52">
        <v>5</v>
      </c>
      <c r="B19" s="60">
        <v>3</v>
      </c>
      <c r="C19" s="60">
        <v>4</v>
      </c>
      <c r="D19" s="52">
        <f t="shared" si="10"/>
        <v>3</v>
      </c>
      <c r="E19" s="52" t="str">
        <f t="shared" si="6"/>
        <v>5_3</v>
      </c>
      <c r="F19" s="52">
        <v>1616</v>
      </c>
      <c r="G19" s="28"/>
      <c r="H19" s="52">
        <v>5</v>
      </c>
      <c r="I19" s="60">
        <v>3</v>
      </c>
      <c r="J19" s="60">
        <v>4</v>
      </c>
      <c r="K19" s="52">
        <f t="shared" si="0"/>
        <v>3</v>
      </c>
      <c r="L19" s="52" t="str">
        <f t="shared" si="1"/>
        <v>5_3</v>
      </c>
      <c r="M19" s="52">
        <v>1671</v>
      </c>
      <c r="N19" s="74"/>
      <c r="O19" s="52">
        <v>5</v>
      </c>
      <c r="P19" s="60">
        <v>3</v>
      </c>
      <c r="Q19" s="60">
        <v>4</v>
      </c>
      <c r="R19" s="52">
        <f t="shared" si="2"/>
        <v>3</v>
      </c>
      <c r="S19" s="52" t="str">
        <f t="shared" si="3"/>
        <v>5_3</v>
      </c>
      <c r="T19" s="52">
        <v>1724</v>
      </c>
      <c r="U19" s="74"/>
      <c r="V19" s="52">
        <v>5</v>
      </c>
      <c r="W19" s="60">
        <v>3</v>
      </c>
      <c r="X19" s="60">
        <v>4</v>
      </c>
      <c r="Y19" s="52">
        <f t="shared" si="4"/>
        <v>3</v>
      </c>
      <c r="Z19" s="54" t="str">
        <f t="shared" si="5"/>
        <v>5_3</v>
      </c>
      <c r="AA19" s="4">
        <f t="shared" si="7"/>
        <v>1671</v>
      </c>
      <c r="AB19" s="4">
        <f>INDEX($T$16:$T$224,MATCH(Z19,$S$16:$S$224,0))</f>
        <v>1724</v>
      </c>
      <c r="AC19" s="156">
        <f>$D$6*AA19+$D$7*AB19</f>
        <v>1724</v>
      </c>
      <c r="AD19" s="47">
        <f>AC19*$D$10/$D$9</f>
        <v>11.015974440894569</v>
      </c>
      <c r="AE19" s="6"/>
      <c r="AF19" s="6"/>
      <c r="AG19" s="6"/>
      <c r="AH19" s="6"/>
      <c r="AI19" s="6"/>
      <c r="AJ19" s="6"/>
      <c r="AK19" s="7"/>
    </row>
    <row r="20" spans="1:37" x14ac:dyDescent="0.15">
      <c r="A20" s="52">
        <v>5</v>
      </c>
      <c r="B20" s="60">
        <v>4</v>
      </c>
      <c r="C20" s="60">
        <v>5</v>
      </c>
      <c r="D20" s="52">
        <f t="shared" si="10"/>
        <v>4</v>
      </c>
      <c r="E20" s="52" t="str">
        <f t="shared" si="6"/>
        <v>5_4</v>
      </c>
      <c r="F20" s="52">
        <v>1676</v>
      </c>
      <c r="G20" s="28"/>
      <c r="H20" s="52">
        <v>5</v>
      </c>
      <c r="I20" s="60">
        <v>4</v>
      </c>
      <c r="J20" s="60">
        <v>5</v>
      </c>
      <c r="K20" s="52">
        <f t="shared" si="0"/>
        <v>4</v>
      </c>
      <c r="L20" s="52" t="str">
        <f t="shared" si="1"/>
        <v>5_4</v>
      </c>
      <c r="M20" s="52">
        <v>1733</v>
      </c>
      <c r="N20" s="74"/>
      <c r="O20" s="52">
        <v>5</v>
      </c>
      <c r="P20" s="60">
        <v>4</v>
      </c>
      <c r="Q20" s="60">
        <v>5</v>
      </c>
      <c r="R20" s="52">
        <f t="shared" si="2"/>
        <v>4</v>
      </c>
      <c r="S20" s="52" t="str">
        <f t="shared" si="3"/>
        <v>5_4</v>
      </c>
      <c r="T20" s="52">
        <v>1788</v>
      </c>
      <c r="U20" s="74"/>
      <c r="V20" s="52">
        <v>5</v>
      </c>
      <c r="W20" s="60">
        <v>4</v>
      </c>
      <c r="X20" s="60">
        <v>5</v>
      </c>
      <c r="Y20" s="52">
        <f t="shared" si="4"/>
        <v>4</v>
      </c>
      <c r="Z20" s="54" t="str">
        <f t="shared" si="5"/>
        <v>5_4</v>
      </c>
      <c r="AA20" s="4">
        <f t="shared" si="7"/>
        <v>1733</v>
      </c>
      <c r="AB20" s="4">
        <f t="shared" si="8"/>
        <v>1788</v>
      </c>
      <c r="AC20" s="156">
        <f>$D$6*AA20+$D$7*AB20</f>
        <v>1788</v>
      </c>
      <c r="AD20" s="47">
        <f t="shared" si="9"/>
        <v>11.424920127795527</v>
      </c>
      <c r="AE20" s="6"/>
      <c r="AF20" s="6"/>
      <c r="AG20" s="6"/>
      <c r="AH20" s="6"/>
      <c r="AI20" s="6"/>
      <c r="AJ20" s="6"/>
      <c r="AK20" s="7"/>
    </row>
    <row r="21" spans="1:37" x14ac:dyDescent="0.15">
      <c r="A21" s="52">
        <v>5</v>
      </c>
      <c r="B21" s="60">
        <v>5</v>
      </c>
      <c r="C21" s="60">
        <v>6</v>
      </c>
      <c r="D21" s="52">
        <f t="shared" si="10"/>
        <v>5</v>
      </c>
      <c r="E21" s="52" t="str">
        <f t="shared" si="6"/>
        <v>5_5</v>
      </c>
      <c r="F21" s="52">
        <v>1707</v>
      </c>
      <c r="G21" s="28"/>
      <c r="H21" s="52">
        <v>5</v>
      </c>
      <c r="I21" s="60">
        <v>5</v>
      </c>
      <c r="J21" s="60">
        <v>6</v>
      </c>
      <c r="K21" s="52">
        <f t="shared" si="0"/>
        <v>5</v>
      </c>
      <c r="L21" s="52" t="str">
        <f t="shared" si="1"/>
        <v>5_5</v>
      </c>
      <c r="M21" s="52">
        <v>1765</v>
      </c>
      <c r="N21" s="74"/>
      <c r="O21" s="52">
        <v>5</v>
      </c>
      <c r="P21" s="60">
        <v>5</v>
      </c>
      <c r="Q21" s="60">
        <v>6</v>
      </c>
      <c r="R21" s="52">
        <f t="shared" si="2"/>
        <v>5</v>
      </c>
      <c r="S21" s="52" t="str">
        <f t="shared" si="3"/>
        <v>5_5</v>
      </c>
      <c r="T21" s="52">
        <v>1821</v>
      </c>
      <c r="U21" s="74"/>
      <c r="V21" s="52">
        <v>5</v>
      </c>
      <c r="W21" s="60">
        <v>5</v>
      </c>
      <c r="X21" s="60">
        <v>6</v>
      </c>
      <c r="Y21" s="52">
        <f t="shared" si="4"/>
        <v>5</v>
      </c>
      <c r="Z21" s="54" t="str">
        <f t="shared" si="5"/>
        <v>5_5</v>
      </c>
      <c r="AA21" s="4">
        <f>INDEX($M$16:$M$224,MATCH(Z21,$L$16:$L$224,0))</f>
        <v>1765</v>
      </c>
      <c r="AB21" s="4">
        <f t="shared" si="8"/>
        <v>1821</v>
      </c>
      <c r="AC21" s="156">
        <f t="shared" ref="AC21:AC80" si="11">$D$6*AA21+$D$7*AB21</f>
        <v>1821</v>
      </c>
      <c r="AD21" s="47">
        <f>AC21*$D$10/$D$9</f>
        <v>11.635782747603834</v>
      </c>
      <c r="AE21" s="6"/>
      <c r="AF21" s="6"/>
      <c r="AG21" s="6"/>
      <c r="AH21" s="6"/>
      <c r="AI21" s="6"/>
      <c r="AJ21" s="6"/>
      <c r="AK21" s="7"/>
    </row>
    <row r="22" spans="1:37" x14ac:dyDescent="0.15">
      <c r="A22" s="52">
        <v>5</v>
      </c>
      <c r="B22" s="60">
        <v>6</v>
      </c>
      <c r="C22" s="60">
        <v>7</v>
      </c>
      <c r="D22" s="52">
        <f t="shared" si="10"/>
        <v>6</v>
      </c>
      <c r="E22" s="52" t="str">
        <f t="shared" si="6"/>
        <v>5_6</v>
      </c>
      <c r="F22" s="52">
        <v>1755</v>
      </c>
      <c r="G22" s="28"/>
      <c r="H22" s="52">
        <v>5</v>
      </c>
      <c r="I22" s="60">
        <v>6</v>
      </c>
      <c r="J22" s="60">
        <v>7</v>
      </c>
      <c r="K22" s="52">
        <f t="shared" si="0"/>
        <v>6</v>
      </c>
      <c r="L22" s="52" t="str">
        <f t="shared" si="1"/>
        <v>5_6</v>
      </c>
      <c r="M22" s="52">
        <v>1815</v>
      </c>
      <c r="N22" s="74"/>
      <c r="O22" s="52">
        <v>5</v>
      </c>
      <c r="P22" s="60">
        <v>6</v>
      </c>
      <c r="Q22" s="60">
        <v>7</v>
      </c>
      <c r="R22" s="52">
        <f t="shared" si="2"/>
        <v>6</v>
      </c>
      <c r="S22" s="52" t="str">
        <f t="shared" si="3"/>
        <v>5_6</v>
      </c>
      <c r="T22" s="52">
        <v>1872</v>
      </c>
      <c r="U22" s="74"/>
      <c r="V22" s="52">
        <v>5</v>
      </c>
      <c r="W22" s="60">
        <v>6</v>
      </c>
      <c r="X22" s="60">
        <v>7</v>
      </c>
      <c r="Y22" s="52">
        <f t="shared" si="4"/>
        <v>6</v>
      </c>
      <c r="Z22" s="54" t="str">
        <f t="shared" si="5"/>
        <v>5_6</v>
      </c>
      <c r="AA22" s="4">
        <f t="shared" si="7"/>
        <v>1815</v>
      </c>
      <c r="AB22" s="4">
        <f>INDEX($T$16:$T$224,MATCH(Z22,$S$16:$S$224,0))</f>
        <v>1872</v>
      </c>
      <c r="AC22" s="156">
        <f t="shared" si="11"/>
        <v>1872</v>
      </c>
      <c r="AD22" s="47">
        <f t="shared" si="9"/>
        <v>11.961661341853036</v>
      </c>
      <c r="AE22" s="6"/>
      <c r="AF22" s="6"/>
      <c r="AG22" s="6"/>
      <c r="AH22" s="6"/>
      <c r="AI22" s="6"/>
      <c r="AJ22" s="6"/>
      <c r="AK22" s="7"/>
    </row>
    <row r="23" spans="1:37" x14ac:dyDescent="0.15">
      <c r="A23" s="52">
        <v>5</v>
      </c>
      <c r="B23" s="60">
        <v>7</v>
      </c>
      <c r="C23" s="60">
        <v>8</v>
      </c>
      <c r="D23" s="52">
        <f t="shared" si="10"/>
        <v>7</v>
      </c>
      <c r="E23" s="52" t="str">
        <f t="shared" si="6"/>
        <v>5_7</v>
      </c>
      <c r="F23" s="52">
        <v>1800</v>
      </c>
      <c r="G23" s="28"/>
      <c r="H23" s="52">
        <v>5</v>
      </c>
      <c r="I23" s="60">
        <v>7</v>
      </c>
      <c r="J23" s="60">
        <v>8</v>
      </c>
      <c r="K23" s="52">
        <f t="shared" si="0"/>
        <v>7</v>
      </c>
      <c r="L23" s="52" t="str">
        <f t="shared" si="1"/>
        <v>5_7</v>
      </c>
      <c r="M23" s="52">
        <v>1861</v>
      </c>
      <c r="N23" s="74"/>
      <c r="O23" s="52">
        <v>5</v>
      </c>
      <c r="P23" s="60">
        <v>7</v>
      </c>
      <c r="Q23" s="60">
        <v>8</v>
      </c>
      <c r="R23" s="52">
        <f t="shared" si="2"/>
        <v>7</v>
      </c>
      <c r="S23" s="52" t="str">
        <f t="shared" si="3"/>
        <v>5_7</v>
      </c>
      <c r="T23" s="52">
        <v>1920</v>
      </c>
      <c r="U23" s="74"/>
      <c r="V23" s="52">
        <v>5</v>
      </c>
      <c r="W23" s="60">
        <v>7</v>
      </c>
      <c r="X23" s="60">
        <v>8</v>
      </c>
      <c r="Y23" s="52">
        <f t="shared" si="4"/>
        <v>7</v>
      </c>
      <c r="Z23" s="54" t="str">
        <f t="shared" si="5"/>
        <v>5_7</v>
      </c>
      <c r="AA23" s="4">
        <f t="shared" si="7"/>
        <v>1861</v>
      </c>
      <c r="AB23" s="4">
        <f t="shared" si="8"/>
        <v>1920</v>
      </c>
      <c r="AC23" s="156">
        <f t="shared" si="11"/>
        <v>1920</v>
      </c>
      <c r="AD23" s="47">
        <f t="shared" si="9"/>
        <v>12.268370607028753</v>
      </c>
      <c r="AE23" s="6"/>
      <c r="AF23" s="6"/>
      <c r="AG23" s="6"/>
      <c r="AH23" s="6"/>
      <c r="AI23" s="6"/>
      <c r="AJ23" s="6"/>
      <c r="AK23" s="7"/>
    </row>
    <row r="24" spans="1:37" x14ac:dyDescent="0.15">
      <c r="A24" s="52">
        <v>5</v>
      </c>
      <c r="B24" s="60">
        <v>8</v>
      </c>
      <c r="C24" s="60">
        <v>9</v>
      </c>
      <c r="D24" s="52">
        <f t="shared" si="10"/>
        <v>8</v>
      </c>
      <c r="E24" s="52" t="str">
        <f t="shared" si="6"/>
        <v>5_8</v>
      </c>
      <c r="F24" s="52">
        <v>1846</v>
      </c>
      <c r="G24" s="28"/>
      <c r="H24" s="52">
        <v>5</v>
      </c>
      <c r="I24" s="60">
        <v>8</v>
      </c>
      <c r="J24" s="60">
        <v>9</v>
      </c>
      <c r="K24" s="52">
        <f t="shared" si="0"/>
        <v>8</v>
      </c>
      <c r="L24" s="52" t="str">
        <f t="shared" si="1"/>
        <v>5_8</v>
      </c>
      <c r="M24" s="52">
        <v>1909</v>
      </c>
      <c r="N24" s="74"/>
      <c r="O24" s="52">
        <v>5</v>
      </c>
      <c r="P24" s="60">
        <v>8</v>
      </c>
      <c r="Q24" s="60">
        <v>9</v>
      </c>
      <c r="R24" s="52">
        <f t="shared" si="2"/>
        <v>8</v>
      </c>
      <c r="S24" s="52" t="str">
        <f t="shared" si="3"/>
        <v>5_8</v>
      </c>
      <c r="T24" s="52">
        <v>1969</v>
      </c>
      <c r="U24" s="74"/>
      <c r="V24" s="52">
        <v>5</v>
      </c>
      <c r="W24" s="60">
        <v>8</v>
      </c>
      <c r="X24" s="60">
        <v>9</v>
      </c>
      <c r="Y24" s="52">
        <f t="shared" si="4"/>
        <v>8</v>
      </c>
      <c r="Z24" s="54" t="str">
        <f t="shared" si="5"/>
        <v>5_8</v>
      </c>
      <c r="AA24" s="4">
        <f>INDEX($M$16:$M$224,MATCH(Z24,$L$16:$L$224,0))</f>
        <v>1909</v>
      </c>
      <c r="AB24" s="4">
        <f>INDEX($T$16:$T$224,MATCH(Z24,$S$16:$S$224,0))</f>
        <v>1969</v>
      </c>
      <c r="AC24" s="156">
        <f t="shared" si="11"/>
        <v>1969</v>
      </c>
      <c r="AD24" s="47">
        <f t="shared" si="9"/>
        <v>12.581469648562301</v>
      </c>
      <c r="AE24" s="6"/>
      <c r="AF24" s="6"/>
      <c r="AG24" s="6"/>
      <c r="AH24" s="6"/>
      <c r="AI24" s="6"/>
      <c r="AJ24" s="6"/>
      <c r="AK24" s="7"/>
    </row>
    <row r="25" spans="1:37" x14ac:dyDescent="0.15">
      <c r="A25" s="52">
        <v>5</v>
      </c>
      <c r="B25" s="60">
        <v>9</v>
      </c>
      <c r="C25" s="60">
        <v>10</v>
      </c>
      <c r="D25" s="52">
        <f t="shared" si="10"/>
        <v>9</v>
      </c>
      <c r="E25" s="52" t="str">
        <f t="shared" si="6"/>
        <v>5_9</v>
      </c>
      <c r="F25" s="52">
        <v>1898</v>
      </c>
      <c r="G25" s="28"/>
      <c r="H25" s="52">
        <v>5</v>
      </c>
      <c r="I25" s="60">
        <v>9</v>
      </c>
      <c r="J25" s="60">
        <v>10</v>
      </c>
      <c r="K25" s="52">
        <f t="shared" si="0"/>
        <v>9</v>
      </c>
      <c r="L25" s="52" t="str">
        <f t="shared" si="1"/>
        <v>5_9</v>
      </c>
      <c r="M25" s="52">
        <v>1963</v>
      </c>
      <c r="N25" s="74"/>
      <c r="O25" s="52">
        <v>5</v>
      </c>
      <c r="P25" s="60">
        <v>9</v>
      </c>
      <c r="Q25" s="60">
        <v>10</v>
      </c>
      <c r="R25" s="52">
        <f t="shared" si="2"/>
        <v>9</v>
      </c>
      <c r="S25" s="52" t="str">
        <f t="shared" si="3"/>
        <v>5_9</v>
      </c>
      <c r="T25" s="52">
        <v>2025</v>
      </c>
      <c r="U25" s="74"/>
      <c r="V25" s="52">
        <v>5</v>
      </c>
      <c r="W25" s="60">
        <v>9</v>
      </c>
      <c r="X25" s="60">
        <v>10</v>
      </c>
      <c r="Y25" s="52">
        <f t="shared" si="4"/>
        <v>9</v>
      </c>
      <c r="Z25" s="54" t="str">
        <f t="shared" si="5"/>
        <v>5_9</v>
      </c>
      <c r="AA25" s="4">
        <f t="shared" si="7"/>
        <v>1963</v>
      </c>
      <c r="AB25" s="4">
        <f t="shared" si="8"/>
        <v>2025</v>
      </c>
      <c r="AC25" s="156">
        <f t="shared" si="11"/>
        <v>2025</v>
      </c>
      <c r="AD25" s="47">
        <f t="shared" si="9"/>
        <v>12.939297124600639</v>
      </c>
      <c r="AE25" s="6"/>
      <c r="AF25" s="6"/>
      <c r="AG25" s="6"/>
      <c r="AH25" s="6"/>
      <c r="AI25" s="6"/>
      <c r="AJ25" s="6"/>
      <c r="AK25" s="7"/>
    </row>
    <row r="26" spans="1:37" x14ac:dyDescent="0.15">
      <c r="A26" s="52">
        <v>10</v>
      </c>
      <c r="B26" s="60">
        <v>0</v>
      </c>
      <c r="C26" s="60">
        <v>2</v>
      </c>
      <c r="D26" s="52">
        <f t="shared" si="10"/>
        <v>0</v>
      </c>
      <c r="E26" s="52" t="str">
        <f t="shared" si="6"/>
        <v>10_0</v>
      </c>
      <c r="F26" s="52">
        <v>1528</v>
      </c>
      <c r="G26" s="28"/>
      <c r="H26" s="52">
        <v>10</v>
      </c>
      <c r="I26" s="60">
        <v>0</v>
      </c>
      <c r="J26" s="60">
        <v>2</v>
      </c>
      <c r="K26" s="52">
        <f t="shared" si="0"/>
        <v>0</v>
      </c>
      <c r="L26" s="52" t="str">
        <f t="shared" si="1"/>
        <v>10_0</v>
      </c>
      <c r="M26" s="52">
        <v>1580</v>
      </c>
      <c r="N26" s="74"/>
      <c r="O26" s="52">
        <v>10</v>
      </c>
      <c r="P26" s="60">
        <v>0</v>
      </c>
      <c r="Q26" s="60">
        <v>2</v>
      </c>
      <c r="R26" s="52">
        <f t="shared" si="2"/>
        <v>0</v>
      </c>
      <c r="S26" s="52" t="str">
        <f t="shared" si="3"/>
        <v>10_0</v>
      </c>
      <c r="T26" s="52">
        <v>1630</v>
      </c>
      <c r="U26" s="74"/>
      <c r="V26" s="52">
        <v>10</v>
      </c>
      <c r="W26" s="60">
        <v>0</v>
      </c>
      <c r="X26" s="60">
        <v>2</v>
      </c>
      <c r="Y26" s="52">
        <f t="shared" si="4"/>
        <v>0</v>
      </c>
      <c r="Z26" s="54" t="str">
        <f t="shared" si="5"/>
        <v>10_0</v>
      </c>
      <c r="AA26" s="4">
        <f t="shared" si="7"/>
        <v>1580</v>
      </c>
      <c r="AB26" s="4">
        <f t="shared" si="8"/>
        <v>1630</v>
      </c>
      <c r="AC26" s="156">
        <f t="shared" si="11"/>
        <v>1630</v>
      </c>
      <c r="AD26" s="47">
        <f t="shared" si="9"/>
        <v>10.415335463258787</v>
      </c>
      <c r="AE26" s="6"/>
      <c r="AF26" s="6"/>
      <c r="AG26" s="6"/>
      <c r="AH26" s="6"/>
      <c r="AI26" s="6"/>
      <c r="AJ26" s="6"/>
      <c r="AK26" s="7"/>
    </row>
    <row r="27" spans="1:37" x14ac:dyDescent="0.15">
      <c r="A27" s="52">
        <v>10</v>
      </c>
      <c r="B27" s="60">
        <v>1</v>
      </c>
      <c r="C27" s="60">
        <v>3</v>
      </c>
      <c r="D27" s="52">
        <f t="shared" si="10"/>
        <v>1</v>
      </c>
      <c r="E27" s="52" t="str">
        <f t="shared" si="6"/>
        <v>10_1</v>
      </c>
      <c r="F27" s="52">
        <v>1556</v>
      </c>
      <c r="G27" s="28"/>
      <c r="H27" s="52">
        <v>10</v>
      </c>
      <c r="I27" s="60">
        <v>1</v>
      </c>
      <c r="J27" s="60">
        <v>3</v>
      </c>
      <c r="K27" s="52">
        <f t="shared" si="0"/>
        <v>1</v>
      </c>
      <c r="L27" s="52" t="str">
        <f t="shared" si="1"/>
        <v>10_1</v>
      </c>
      <c r="M27" s="52">
        <v>1609</v>
      </c>
      <c r="N27" s="74"/>
      <c r="O27" s="52">
        <v>10</v>
      </c>
      <c r="P27" s="60">
        <v>1</v>
      </c>
      <c r="Q27" s="60">
        <v>3</v>
      </c>
      <c r="R27" s="52">
        <f t="shared" si="2"/>
        <v>1</v>
      </c>
      <c r="S27" s="52" t="str">
        <f t="shared" si="3"/>
        <v>10_1</v>
      </c>
      <c r="T27" s="52">
        <v>1660</v>
      </c>
      <c r="U27" s="74"/>
      <c r="V27" s="52">
        <v>10</v>
      </c>
      <c r="W27" s="60">
        <v>1</v>
      </c>
      <c r="X27" s="60">
        <v>3</v>
      </c>
      <c r="Y27" s="52">
        <f t="shared" si="4"/>
        <v>1</v>
      </c>
      <c r="Z27" s="54" t="str">
        <f t="shared" si="5"/>
        <v>10_1</v>
      </c>
      <c r="AA27" s="4">
        <f t="shared" si="7"/>
        <v>1609</v>
      </c>
      <c r="AB27" s="4">
        <f t="shared" si="8"/>
        <v>1660</v>
      </c>
      <c r="AC27" s="156">
        <f t="shared" si="11"/>
        <v>1660</v>
      </c>
      <c r="AD27" s="47">
        <f t="shared" si="9"/>
        <v>10.60702875399361</v>
      </c>
      <c r="AE27" s="6"/>
      <c r="AF27" s="6"/>
      <c r="AG27" s="6"/>
      <c r="AH27" s="6"/>
      <c r="AI27" s="6"/>
      <c r="AJ27" s="6"/>
      <c r="AK27" s="7"/>
    </row>
    <row r="28" spans="1:37" x14ac:dyDescent="0.15">
      <c r="A28" s="52">
        <v>10</v>
      </c>
      <c r="B28" s="60">
        <v>2</v>
      </c>
      <c r="C28" s="60">
        <v>4</v>
      </c>
      <c r="D28" s="52">
        <f t="shared" si="10"/>
        <v>2</v>
      </c>
      <c r="E28" s="52" t="str">
        <f t="shared" si="6"/>
        <v>10_2</v>
      </c>
      <c r="F28" s="52">
        <v>1616</v>
      </c>
      <c r="G28" s="28"/>
      <c r="H28" s="52">
        <v>10</v>
      </c>
      <c r="I28" s="60">
        <v>2</v>
      </c>
      <c r="J28" s="60">
        <v>4</v>
      </c>
      <c r="K28" s="52">
        <f t="shared" si="0"/>
        <v>2</v>
      </c>
      <c r="L28" s="52" t="str">
        <f t="shared" si="1"/>
        <v>10_2</v>
      </c>
      <c r="M28" s="52">
        <v>1671</v>
      </c>
      <c r="N28" s="74"/>
      <c r="O28" s="52">
        <v>10</v>
      </c>
      <c r="P28" s="60">
        <v>2</v>
      </c>
      <c r="Q28" s="60">
        <v>4</v>
      </c>
      <c r="R28" s="52">
        <f t="shared" si="2"/>
        <v>2</v>
      </c>
      <c r="S28" s="52" t="str">
        <f t="shared" si="3"/>
        <v>10_2</v>
      </c>
      <c r="T28" s="52">
        <v>1724</v>
      </c>
      <c r="U28" s="74"/>
      <c r="V28" s="52">
        <v>10</v>
      </c>
      <c r="W28" s="60">
        <v>2</v>
      </c>
      <c r="X28" s="60">
        <v>4</v>
      </c>
      <c r="Y28" s="52">
        <f t="shared" si="4"/>
        <v>2</v>
      </c>
      <c r="Z28" s="54" t="str">
        <f t="shared" si="5"/>
        <v>10_2</v>
      </c>
      <c r="AA28" s="4">
        <f t="shared" si="7"/>
        <v>1671</v>
      </c>
      <c r="AB28" s="4">
        <f t="shared" si="8"/>
        <v>1724</v>
      </c>
      <c r="AC28" s="156">
        <f t="shared" si="11"/>
        <v>1724</v>
      </c>
      <c r="AD28" s="47">
        <f t="shared" si="9"/>
        <v>11.015974440894569</v>
      </c>
      <c r="AE28" s="6"/>
      <c r="AF28" s="6"/>
      <c r="AG28" s="6"/>
      <c r="AH28" s="6"/>
      <c r="AI28" s="6"/>
      <c r="AJ28" s="6"/>
      <c r="AK28" s="7"/>
    </row>
    <row r="29" spans="1:37" x14ac:dyDescent="0.15">
      <c r="A29" s="52">
        <v>10</v>
      </c>
      <c r="B29" s="60">
        <v>3</v>
      </c>
      <c r="C29" s="60">
        <v>5</v>
      </c>
      <c r="D29" s="52">
        <f t="shared" si="10"/>
        <v>3</v>
      </c>
      <c r="E29" s="52" t="str">
        <f t="shared" si="6"/>
        <v>10_3</v>
      </c>
      <c r="F29" s="52">
        <v>1676</v>
      </c>
      <c r="G29" s="28"/>
      <c r="H29" s="52">
        <v>10</v>
      </c>
      <c r="I29" s="60">
        <v>3</v>
      </c>
      <c r="J29" s="60">
        <v>5</v>
      </c>
      <c r="K29" s="52">
        <f t="shared" si="0"/>
        <v>3</v>
      </c>
      <c r="L29" s="52" t="str">
        <f t="shared" si="1"/>
        <v>10_3</v>
      </c>
      <c r="M29" s="52">
        <v>1733</v>
      </c>
      <c r="N29" s="74"/>
      <c r="O29" s="52">
        <v>10</v>
      </c>
      <c r="P29" s="60">
        <v>3</v>
      </c>
      <c r="Q29" s="60">
        <v>5</v>
      </c>
      <c r="R29" s="52">
        <f t="shared" si="2"/>
        <v>3</v>
      </c>
      <c r="S29" s="52" t="str">
        <f t="shared" si="3"/>
        <v>10_3</v>
      </c>
      <c r="T29" s="52">
        <v>1788</v>
      </c>
      <c r="U29" s="74"/>
      <c r="V29" s="52">
        <v>10</v>
      </c>
      <c r="W29" s="60">
        <v>3</v>
      </c>
      <c r="X29" s="60">
        <v>5</v>
      </c>
      <c r="Y29" s="52">
        <f t="shared" si="4"/>
        <v>3</v>
      </c>
      <c r="Z29" s="54" t="str">
        <f t="shared" si="5"/>
        <v>10_3</v>
      </c>
      <c r="AA29" s="4">
        <f t="shared" si="7"/>
        <v>1733</v>
      </c>
      <c r="AB29" s="4">
        <f t="shared" si="8"/>
        <v>1788</v>
      </c>
      <c r="AC29" s="156">
        <f t="shared" si="11"/>
        <v>1788</v>
      </c>
      <c r="AD29" s="47">
        <f t="shared" si="9"/>
        <v>11.424920127795527</v>
      </c>
      <c r="AE29" s="6"/>
      <c r="AF29" s="6"/>
      <c r="AG29" s="6"/>
      <c r="AH29" s="6"/>
      <c r="AI29" s="6"/>
      <c r="AJ29" s="6"/>
      <c r="AK29" s="7"/>
    </row>
    <row r="30" spans="1:37" x14ac:dyDescent="0.15">
      <c r="A30" s="52">
        <v>10</v>
      </c>
      <c r="B30" s="60">
        <v>4</v>
      </c>
      <c r="C30" s="60">
        <v>6</v>
      </c>
      <c r="D30" s="52">
        <f t="shared" si="10"/>
        <v>4</v>
      </c>
      <c r="E30" s="52" t="str">
        <f t="shared" si="6"/>
        <v>10_4</v>
      </c>
      <c r="F30" s="52">
        <v>1707</v>
      </c>
      <c r="G30" s="28"/>
      <c r="H30" s="52">
        <v>10</v>
      </c>
      <c r="I30" s="60">
        <v>4</v>
      </c>
      <c r="J30" s="60">
        <v>6</v>
      </c>
      <c r="K30" s="52">
        <f t="shared" si="0"/>
        <v>4</v>
      </c>
      <c r="L30" s="52" t="str">
        <f t="shared" si="1"/>
        <v>10_4</v>
      </c>
      <c r="M30" s="52">
        <v>1765</v>
      </c>
      <c r="N30" s="74"/>
      <c r="O30" s="52">
        <v>10</v>
      </c>
      <c r="P30" s="60">
        <v>4</v>
      </c>
      <c r="Q30" s="60">
        <v>6</v>
      </c>
      <c r="R30" s="52">
        <f t="shared" si="2"/>
        <v>4</v>
      </c>
      <c r="S30" s="52" t="str">
        <f t="shared" si="3"/>
        <v>10_4</v>
      </c>
      <c r="T30" s="52">
        <v>1821</v>
      </c>
      <c r="U30" s="74"/>
      <c r="V30" s="52">
        <v>10</v>
      </c>
      <c r="W30" s="60">
        <v>4</v>
      </c>
      <c r="X30" s="60">
        <v>6</v>
      </c>
      <c r="Y30" s="52">
        <f t="shared" si="4"/>
        <v>4</v>
      </c>
      <c r="Z30" s="54" t="str">
        <f t="shared" si="5"/>
        <v>10_4</v>
      </c>
      <c r="AA30" s="4">
        <f t="shared" si="7"/>
        <v>1765</v>
      </c>
      <c r="AB30" s="4">
        <f t="shared" si="8"/>
        <v>1821</v>
      </c>
      <c r="AC30" s="156">
        <f t="shared" si="11"/>
        <v>1821</v>
      </c>
      <c r="AD30" s="47">
        <f t="shared" si="9"/>
        <v>11.635782747603834</v>
      </c>
      <c r="AE30" s="6"/>
      <c r="AF30" s="6"/>
      <c r="AG30" s="6"/>
      <c r="AH30" s="6"/>
      <c r="AI30" s="6"/>
      <c r="AJ30" s="6"/>
      <c r="AK30" s="7"/>
    </row>
    <row r="31" spans="1:37" x14ac:dyDescent="0.15">
      <c r="A31" s="52">
        <v>10</v>
      </c>
      <c r="B31" s="60">
        <v>5</v>
      </c>
      <c r="C31" s="60">
        <v>7</v>
      </c>
      <c r="D31" s="52">
        <f t="shared" si="10"/>
        <v>5</v>
      </c>
      <c r="E31" s="52" t="str">
        <f t="shared" si="6"/>
        <v>10_5</v>
      </c>
      <c r="F31" s="52">
        <v>1755</v>
      </c>
      <c r="G31" s="28"/>
      <c r="H31" s="52">
        <v>10</v>
      </c>
      <c r="I31" s="60">
        <v>5</v>
      </c>
      <c r="J31" s="60">
        <v>7</v>
      </c>
      <c r="K31" s="52">
        <f t="shared" si="0"/>
        <v>5</v>
      </c>
      <c r="L31" s="52" t="str">
        <f t="shared" si="1"/>
        <v>10_5</v>
      </c>
      <c r="M31" s="52">
        <v>1815</v>
      </c>
      <c r="N31" s="28"/>
      <c r="O31" s="52">
        <v>10</v>
      </c>
      <c r="P31" s="60">
        <v>5</v>
      </c>
      <c r="Q31" s="60">
        <v>7</v>
      </c>
      <c r="R31" s="52">
        <f t="shared" si="2"/>
        <v>5</v>
      </c>
      <c r="S31" s="52" t="str">
        <f t="shared" si="3"/>
        <v>10_5</v>
      </c>
      <c r="T31" s="52">
        <v>1872</v>
      </c>
      <c r="U31" s="28"/>
      <c r="V31" s="52">
        <v>10</v>
      </c>
      <c r="W31" s="60">
        <v>5</v>
      </c>
      <c r="X31" s="60">
        <v>7</v>
      </c>
      <c r="Y31" s="52">
        <f t="shared" si="4"/>
        <v>5</v>
      </c>
      <c r="Z31" s="54" t="str">
        <f t="shared" si="5"/>
        <v>10_5</v>
      </c>
      <c r="AA31" s="4">
        <f t="shared" si="7"/>
        <v>1815</v>
      </c>
      <c r="AB31" s="4">
        <f t="shared" si="8"/>
        <v>1872</v>
      </c>
      <c r="AC31" s="156">
        <f t="shared" si="11"/>
        <v>1872</v>
      </c>
      <c r="AD31" s="47">
        <f t="shared" si="9"/>
        <v>11.961661341853036</v>
      </c>
      <c r="AE31" s="6"/>
      <c r="AF31" s="6"/>
      <c r="AG31" s="6"/>
      <c r="AH31" s="6"/>
      <c r="AI31" s="6"/>
      <c r="AJ31" s="6"/>
      <c r="AK31" s="7"/>
    </row>
    <row r="32" spans="1:37" x14ac:dyDescent="0.15">
      <c r="A32" s="52">
        <v>10</v>
      </c>
      <c r="B32" s="60">
        <v>6</v>
      </c>
      <c r="C32" s="60">
        <v>8</v>
      </c>
      <c r="D32" s="52">
        <f t="shared" si="10"/>
        <v>6</v>
      </c>
      <c r="E32" s="52" t="str">
        <f t="shared" si="6"/>
        <v>10_6</v>
      </c>
      <c r="F32" s="52">
        <v>1800</v>
      </c>
      <c r="G32" s="28"/>
      <c r="H32" s="52">
        <v>10</v>
      </c>
      <c r="I32" s="60">
        <v>6</v>
      </c>
      <c r="J32" s="60">
        <v>8</v>
      </c>
      <c r="K32" s="52">
        <f t="shared" si="0"/>
        <v>6</v>
      </c>
      <c r="L32" s="52" t="str">
        <f t="shared" si="1"/>
        <v>10_6</v>
      </c>
      <c r="M32" s="52">
        <v>1861</v>
      </c>
      <c r="N32" s="28"/>
      <c r="O32" s="52">
        <v>10</v>
      </c>
      <c r="P32" s="60">
        <v>6</v>
      </c>
      <c r="Q32" s="60">
        <v>8</v>
      </c>
      <c r="R32" s="52">
        <f t="shared" si="2"/>
        <v>6</v>
      </c>
      <c r="S32" s="52" t="str">
        <f t="shared" si="3"/>
        <v>10_6</v>
      </c>
      <c r="T32" s="52">
        <v>1920</v>
      </c>
      <c r="U32" s="28"/>
      <c r="V32" s="52">
        <v>10</v>
      </c>
      <c r="W32" s="60">
        <v>6</v>
      </c>
      <c r="X32" s="60">
        <v>8</v>
      </c>
      <c r="Y32" s="52">
        <f t="shared" si="4"/>
        <v>6</v>
      </c>
      <c r="Z32" s="54" t="str">
        <f t="shared" si="5"/>
        <v>10_6</v>
      </c>
      <c r="AA32" s="4">
        <f t="shared" si="7"/>
        <v>1861</v>
      </c>
      <c r="AB32" s="4">
        <f t="shared" si="8"/>
        <v>1920</v>
      </c>
      <c r="AC32" s="156">
        <f t="shared" si="11"/>
        <v>1920</v>
      </c>
      <c r="AD32" s="47">
        <f t="shared" si="9"/>
        <v>12.268370607028753</v>
      </c>
      <c r="AE32" s="6"/>
      <c r="AF32" s="6"/>
      <c r="AG32" s="6"/>
      <c r="AH32" s="6"/>
      <c r="AI32" s="6"/>
      <c r="AJ32" s="6"/>
      <c r="AK32" s="7"/>
    </row>
    <row r="33" spans="1:37" x14ac:dyDescent="0.15">
      <c r="A33" s="52">
        <v>10</v>
      </c>
      <c r="B33" s="60">
        <v>7</v>
      </c>
      <c r="C33" s="60">
        <v>9</v>
      </c>
      <c r="D33" s="52">
        <f t="shared" si="10"/>
        <v>7</v>
      </c>
      <c r="E33" s="52" t="str">
        <f t="shared" si="6"/>
        <v>10_7</v>
      </c>
      <c r="F33" s="52">
        <v>1846</v>
      </c>
      <c r="G33" s="28"/>
      <c r="H33" s="52">
        <v>10</v>
      </c>
      <c r="I33" s="60">
        <v>7</v>
      </c>
      <c r="J33" s="60">
        <v>9</v>
      </c>
      <c r="K33" s="52">
        <f t="shared" si="0"/>
        <v>7</v>
      </c>
      <c r="L33" s="52" t="str">
        <f t="shared" si="1"/>
        <v>10_7</v>
      </c>
      <c r="M33" s="52">
        <v>1909</v>
      </c>
      <c r="N33" s="28"/>
      <c r="O33" s="52">
        <v>10</v>
      </c>
      <c r="P33" s="60">
        <v>7</v>
      </c>
      <c r="Q33" s="60">
        <v>9</v>
      </c>
      <c r="R33" s="52">
        <f t="shared" si="2"/>
        <v>7</v>
      </c>
      <c r="S33" s="52" t="str">
        <f t="shared" si="3"/>
        <v>10_7</v>
      </c>
      <c r="T33" s="52">
        <v>1969</v>
      </c>
      <c r="U33" s="28"/>
      <c r="V33" s="52">
        <v>10</v>
      </c>
      <c r="W33" s="60">
        <v>7</v>
      </c>
      <c r="X33" s="60">
        <v>9</v>
      </c>
      <c r="Y33" s="52">
        <f t="shared" si="4"/>
        <v>7</v>
      </c>
      <c r="Z33" s="54" t="str">
        <f t="shared" si="5"/>
        <v>10_7</v>
      </c>
      <c r="AA33" s="4">
        <f t="shared" si="7"/>
        <v>1909</v>
      </c>
      <c r="AB33" s="4">
        <f t="shared" si="8"/>
        <v>1969</v>
      </c>
      <c r="AC33" s="156">
        <f t="shared" si="11"/>
        <v>1969</v>
      </c>
      <c r="AD33" s="47">
        <f t="shared" si="9"/>
        <v>12.581469648562301</v>
      </c>
      <c r="AE33" s="6"/>
      <c r="AF33" s="6"/>
      <c r="AG33" s="6"/>
      <c r="AH33" s="6"/>
      <c r="AI33" s="6"/>
      <c r="AJ33" s="6"/>
      <c r="AK33" s="7"/>
    </row>
    <row r="34" spans="1:37" x14ac:dyDescent="0.15">
      <c r="A34" s="52">
        <v>10</v>
      </c>
      <c r="B34" s="60">
        <v>8</v>
      </c>
      <c r="C34" s="60">
        <v>10</v>
      </c>
      <c r="D34" s="52">
        <f t="shared" si="10"/>
        <v>8</v>
      </c>
      <c r="E34" s="52" t="str">
        <f t="shared" si="6"/>
        <v>10_8</v>
      </c>
      <c r="F34" s="52">
        <v>1898</v>
      </c>
      <c r="G34" s="28"/>
      <c r="H34" s="52">
        <v>10</v>
      </c>
      <c r="I34" s="60">
        <v>8</v>
      </c>
      <c r="J34" s="60">
        <v>10</v>
      </c>
      <c r="K34" s="52">
        <f t="shared" si="0"/>
        <v>8</v>
      </c>
      <c r="L34" s="52" t="str">
        <f t="shared" si="1"/>
        <v>10_8</v>
      </c>
      <c r="M34" s="52">
        <v>1963</v>
      </c>
      <c r="N34" s="74"/>
      <c r="O34" s="52">
        <v>10</v>
      </c>
      <c r="P34" s="60">
        <v>8</v>
      </c>
      <c r="Q34" s="60">
        <v>10</v>
      </c>
      <c r="R34" s="52">
        <f t="shared" si="2"/>
        <v>8</v>
      </c>
      <c r="S34" s="52" t="str">
        <f t="shared" si="3"/>
        <v>10_8</v>
      </c>
      <c r="T34" s="52">
        <v>2025</v>
      </c>
      <c r="U34" s="74"/>
      <c r="V34" s="52">
        <v>10</v>
      </c>
      <c r="W34" s="60">
        <v>8</v>
      </c>
      <c r="X34" s="60">
        <v>10</v>
      </c>
      <c r="Y34" s="52">
        <f t="shared" si="4"/>
        <v>8</v>
      </c>
      <c r="Z34" s="54" t="str">
        <f t="shared" si="5"/>
        <v>10_8</v>
      </c>
      <c r="AA34" s="4">
        <f t="shared" si="7"/>
        <v>1963</v>
      </c>
      <c r="AB34" s="4">
        <f t="shared" si="8"/>
        <v>2025</v>
      </c>
      <c r="AC34" s="156">
        <f t="shared" si="11"/>
        <v>2025</v>
      </c>
      <c r="AD34" s="47">
        <f t="shared" si="9"/>
        <v>12.939297124600639</v>
      </c>
      <c r="AE34" s="6"/>
      <c r="AF34" s="6"/>
      <c r="AG34" s="6"/>
      <c r="AH34" s="6"/>
      <c r="AI34" s="6"/>
      <c r="AJ34" s="6"/>
      <c r="AK34" s="7"/>
    </row>
    <row r="35" spans="1:37" x14ac:dyDescent="0.15">
      <c r="A35" s="52">
        <v>10</v>
      </c>
      <c r="B35" s="60">
        <v>9</v>
      </c>
      <c r="C35" s="60">
        <v>11</v>
      </c>
      <c r="D35" s="52">
        <f t="shared" si="10"/>
        <v>9</v>
      </c>
      <c r="E35" s="52" t="str">
        <f t="shared" si="6"/>
        <v>10_9</v>
      </c>
      <c r="F35" s="52">
        <v>1956</v>
      </c>
      <c r="G35" s="28"/>
      <c r="H35" s="52">
        <v>10</v>
      </c>
      <c r="I35" s="60">
        <v>9</v>
      </c>
      <c r="J35" s="60">
        <v>11</v>
      </c>
      <c r="K35" s="52">
        <f t="shared" si="0"/>
        <v>9</v>
      </c>
      <c r="L35" s="52" t="str">
        <f t="shared" si="1"/>
        <v>10_9</v>
      </c>
      <c r="M35" s="52">
        <v>2023</v>
      </c>
      <c r="N35" s="74"/>
      <c r="O35" s="52">
        <v>10</v>
      </c>
      <c r="P35" s="60">
        <v>9</v>
      </c>
      <c r="Q35" s="60">
        <v>11</v>
      </c>
      <c r="R35" s="52">
        <f t="shared" si="2"/>
        <v>9</v>
      </c>
      <c r="S35" s="52" t="str">
        <f t="shared" si="3"/>
        <v>10_9</v>
      </c>
      <c r="T35" s="52">
        <v>2087</v>
      </c>
      <c r="U35" s="74"/>
      <c r="V35" s="52">
        <v>10</v>
      </c>
      <c r="W35" s="60">
        <v>9</v>
      </c>
      <c r="X35" s="60">
        <v>11</v>
      </c>
      <c r="Y35" s="52">
        <f t="shared" si="4"/>
        <v>9</v>
      </c>
      <c r="Z35" s="54" t="str">
        <f t="shared" si="5"/>
        <v>10_9</v>
      </c>
      <c r="AA35" s="4">
        <f t="shared" si="7"/>
        <v>2023</v>
      </c>
      <c r="AB35" s="4">
        <f t="shared" si="8"/>
        <v>2087</v>
      </c>
      <c r="AC35" s="156">
        <f t="shared" si="11"/>
        <v>2087</v>
      </c>
      <c r="AD35" s="47">
        <f t="shared" si="9"/>
        <v>13.335463258785943</v>
      </c>
      <c r="AE35" s="6"/>
      <c r="AF35" s="6"/>
      <c r="AG35" s="6"/>
      <c r="AH35" s="6"/>
      <c r="AI35" s="6"/>
      <c r="AJ35" s="6"/>
      <c r="AK35" s="7"/>
    </row>
    <row r="36" spans="1:37" x14ac:dyDescent="0.15">
      <c r="A36" s="52">
        <v>10</v>
      </c>
      <c r="B36" s="60">
        <v>10</v>
      </c>
      <c r="C36" s="60">
        <v>12</v>
      </c>
      <c r="D36" s="52">
        <f t="shared" si="10"/>
        <v>10</v>
      </c>
      <c r="E36" s="52" t="str">
        <f t="shared" si="6"/>
        <v>10_10</v>
      </c>
      <c r="F36" s="52">
        <v>2016</v>
      </c>
      <c r="G36" s="28"/>
      <c r="H36" s="52">
        <v>10</v>
      </c>
      <c r="I36" s="60">
        <v>10</v>
      </c>
      <c r="J36" s="60">
        <v>12</v>
      </c>
      <c r="K36" s="52">
        <f t="shared" si="0"/>
        <v>10</v>
      </c>
      <c r="L36" s="52" t="str">
        <f t="shared" si="1"/>
        <v>10_10</v>
      </c>
      <c r="M36" s="52">
        <v>2085</v>
      </c>
      <c r="N36" s="74"/>
      <c r="O36" s="52">
        <v>10</v>
      </c>
      <c r="P36" s="60">
        <v>10</v>
      </c>
      <c r="Q36" s="60">
        <v>12</v>
      </c>
      <c r="R36" s="52">
        <f t="shared" si="2"/>
        <v>10</v>
      </c>
      <c r="S36" s="52" t="str">
        <f t="shared" si="3"/>
        <v>10_10</v>
      </c>
      <c r="T36" s="52">
        <v>2151</v>
      </c>
      <c r="U36" s="74"/>
      <c r="V36" s="52">
        <v>10</v>
      </c>
      <c r="W36" s="60">
        <v>10</v>
      </c>
      <c r="X36" s="60">
        <v>12</v>
      </c>
      <c r="Y36" s="52">
        <f t="shared" si="4"/>
        <v>10</v>
      </c>
      <c r="Z36" s="54" t="str">
        <f t="shared" si="5"/>
        <v>10_10</v>
      </c>
      <c r="AA36" s="4">
        <f t="shared" si="7"/>
        <v>2085</v>
      </c>
      <c r="AB36" s="4">
        <f t="shared" si="8"/>
        <v>2151</v>
      </c>
      <c r="AC36" s="156">
        <f t="shared" si="11"/>
        <v>2151</v>
      </c>
      <c r="AD36" s="47">
        <f t="shared" si="9"/>
        <v>13.744408945686901</v>
      </c>
      <c r="AE36" s="6"/>
      <c r="AF36" s="6"/>
      <c r="AG36" s="6"/>
      <c r="AH36" s="6"/>
      <c r="AI36" s="6"/>
      <c r="AJ36" s="6"/>
      <c r="AK36" s="7"/>
    </row>
    <row r="37" spans="1:37" x14ac:dyDescent="0.15">
      <c r="A37" s="52">
        <v>15</v>
      </c>
      <c r="B37" s="60">
        <v>0</v>
      </c>
      <c r="C37" s="60">
        <v>3</v>
      </c>
      <c r="D37" s="52">
        <f t="shared" si="10"/>
        <v>0</v>
      </c>
      <c r="E37" s="52" t="str">
        <f t="shared" si="6"/>
        <v>15_0</v>
      </c>
      <c r="F37" s="52">
        <v>1556</v>
      </c>
      <c r="G37" s="28"/>
      <c r="H37" s="52">
        <v>15</v>
      </c>
      <c r="I37" s="60">
        <v>0</v>
      </c>
      <c r="J37" s="60">
        <v>3</v>
      </c>
      <c r="K37" s="52">
        <f t="shared" si="0"/>
        <v>0</v>
      </c>
      <c r="L37" s="52" t="str">
        <f t="shared" si="1"/>
        <v>15_0</v>
      </c>
      <c r="M37" s="52">
        <v>1609</v>
      </c>
      <c r="N37" s="74"/>
      <c r="O37" s="52">
        <v>15</v>
      </c>
      <c r="P37" s="60">
        <v>0</v>
      </c>
      <c r="Q37" s="60">
        <v>3</v>
      </c>
      <c r="R37" s="52">
        <f t="shared" si="2"/>
        <v>0</v>
      </c>
      <c r="S37" s="52" t="str">
        <f t="shared" si="3"/>
        <v>15_0</v>
      </c>
      <c r="T37" s="52">
        <v>1660</v>
      </c>
      <c r="U37" s="74"/>
      <c r="V37" s="52">
        <v>15</v>
      </c>
      <c r="W37" s="60">
        <v>0</v>
      </c>
      <c r="X37" s="60">
        <v>3</v>
      </c>
      <c r="Y37" s="52">
        <f t="shared" si="4"/>
        <v>0</v>
      </c>
      <c r="Z37" s="54" t="str">
        <f t="shared" si="5"/>
        <v>15_0</v>
      </c>
      <c r="AA37" s="4">
        <f t="shared" si="7"/>
        <v>1609</v>
      </c>
      <c r="AB37" s="4">
        <f t="shared" si="8"/>
        <v>1660</v>
      </c>
      <c r="AC37" s="156">
        <f t="shared" si="11"/>
        <v>1660</v>
      </c>
      <c r="AD37" s="47">
        <f t="shared" si="9"/>
        <v>10.60702875399361</v>
      </c>
      <c r="AE37" s="6"/>
      <c r="AF37" s="6"/>
      <c r="AG37" s="6"/>
      <c r="AH37" s="6"/>
      <c r="AI37" s="6"/>
      <c r="AJ37" s="6"/>
      <c r="AK37" s="7"/>
    </row>
    <row r="38" spans="1:37" x14ac:dyDescent="0.15">
      <c r="A38" s="52">
        <v>15</v>
      </c>
      <c r="B38" s="60">
        <v>1</v>
      </c>
      <c r="C38" s="60">
        <v>4</v>
      </c>
      <c r="D38" s="52">
        <f t="shared" si="10"/>
        <v>1</v>
      </c>
      <c r="E38" s="52" t="str">
        <f t="shared" si="6"/>
        <v>15_1</v>
      </c>
      <c r="F38" s="52">
        <v>1616</v>
      </c>
      <c r="G38" s="28"/>
      <c r="H38" s="52">
        <v>15</v>
      </c>
      <c r="I38" s="60">
        <v>1</v>
      </c>
      <c r="J38" s="60">
        <v>4</v>
      </c>
      <c r="K38" s="52">
        <f t="shared" si="0"/>
        <v>1</v>
      </c>
      <c r="L38" s="52" t="str">
        <f t="shared" si="1"/>
        <v>15_1</v>
      </c>
      <c r="M38" s="52">
        <v>1671</v>
      </c>
      <c r="N38" s="74"/>
      <c r="O38" s="52">
        <v>15</v>
      </c>
      <c r="P38" s="60">
        <v>1</v>
      </c>
      <c r="Q38" s="60">
        <v>4</v>
      </c>
      <c r="R38" s="52">
        <f t="shared" si="2"/>
        <v>1</v>
      </c>
      <c r="S38" s="52" t="str">
        <f t="shared" si="3"/>
        <v>15_1</v>
      </c>
      <c r="T38" s="52">
        <v>1724</v>
      </c>
      <c r="U38" s="74"/>
      <c r="V38" s="52">
        <v>15</v>
      </c>
      <c r="W38" s="60">
        <v>1</v>
      </c>
      <c r="X38" s="60">
        <v>4</v>
      </c>
      <c r="Y38" s="52">
        <f t="shared" si="4"/>
        <v>1</v>
      </c>
      <c r="Z38" s="54" t="str">
        <f t="shared" si="5"/>
        <v>15_1</v>
      </c>
      <c r="AA38" s="4">
        <f t="shared" si="7"/>
        <v>1671</v>
      </c>
      <c r="AB38" s="4">
        <f t="shared" si="8"/>
        <v>1724</v>
      </c>
      <c r="AC38" s="156">
        <f t="shared" si="11"/>
        <v>1724</v>
      </c>
      <c r="AD38" s="47">
        <f t="shared" si="9"/>
        <v>11.015974440894569</v>
      </c>
      <c r="AE38" s="6"/>
      <c r="AF38" s="6"/>
      <c r="AG38" s="6"/>
      <c r="AH38" s="6"/>
      <c r="AI38" s="6"/>
      <c r="AJ38" s="6"/>
      <c r="AK38" s="7"/>
    </row>
    <row r="39" spans="1:37" x14ac:dyDescent="0.15">
      <c r="A39" s="52">
        <v>15</v>
      </c>
      <c r="B39" s="60">
        <v>2</v>
      </c>
      <c r="C39" s="60">
        <v>5</v>
      </c>
      <c r="D39" s="52">
        <f t="shared" si="10"/>
        <v>2</v>
      </c>
      <c r="E39" s="52" t="str">
        <f t="shared" si="6"/>
        <v>15_2</v>
      </c>
      <c r="F39" s="52">
        <v>1676</v>
      </c>
      <c r="G39" s="28"/>
      <c r="H39" s="52">
        <v>15</v>
      </c>
      <c r="I39" s="60">
        <v>2</v>
      </c>
      <c r="J39" s="60">
        <v>5</v>
      </c>
      <c r="K39" s="52">
        <f t="shared" si="0"/>
        <v>2</v>
      </c>
      <c r="L39" s="52" t="str">
        <f t="shared" si="1"/>
        <v>15_2</v>
      </c>
      <c r="M39" s="52">
        <v>1733</v>
      </c>
      <c r="N39" s="74"/>
      <c r="O39" s="52">
        <v>15</v>
      </c>
      <c r="P39" s="60">
        <v>2</v>
      </c>
      <c r="Q39" s="60">
        <v>5</v>
      </c>
      <c r="R39" s="52">
        <f t="shared" si="2"/>
        <v>2</v>
      </c>
      <c r="S39" s="52" t="str">
        <f t="shared" si="3"/>
        <v>15_2</v>
      </c>
      <c r="T39" s="52">
        <v>1788</v>
      </c>
      <c r="U39" s="74"/>
      <c r="V39" s="52">
        <v>15</v>
      </c>
      <c r="W39" s="60">
        <v>2</v>
      </c>
      <c r="X39" s="60">
        <v>5</v>
      </c>
      <c r="Y39" s="52">
        <f t="shared" si="4"/>
        <v>2</v>
      </c>
      <c r="Z39" s="54" t="str">
        <f t="shared" si="5"/>
        <v>15_2</v>
      </c>
      <c r="AA39" s="4">
        <f t="shared" si="7"/>
        <v>1733</v>
      </c>
      <c r="AB39" s="4">
        <f t="shared" si="8"/>
        <v>1788</v>
      </c>
      <c r="AC39" s="156">
        <f t="shared" si="11"/>
        <v>1788</v>
      </c>
      <c r="AD39" s="47">
        <f t="shared" si="9"/>
        <v>11.424920127795527</v>
      </c>
      <c r="AE39" s="6"/>
      <c r="AF39" s="6"/>
      <c r="AG39" s="6"/>
      <c r="AH39" s="6"/>
      <c r="AI39" s="6"/>
      <c r="AJ39" s="6"/>
      <c r="AK39" s="7"/>
    </row>
    <row r="40" spans="1:37" x14ac:dyDescent="0.15">
      <c r="A40" s="52">
        <v>15</v>
      </c>
      <c r="B40" s="60">
        <v>3</v>
      </c>
      <c r="C40" s="60">
        <v>6</v>
      </c>
      <c r="D40" s="52">
        <f t="shared" si="10"/>
        <v>3</v>
      </c>
      <c r="E40" s="52" t="str">
        <f t="shared" si="6"/>
        <v>15_3</v>
      </c>
      <c r="F40" s="52">
        <v>1707</v>
      </c>
      <c r="G40" s="28"/>
      <c r="H40" s="52">
        <v>15</v>
      </c>
      <c r="I40" s="60">
        <v>3</v>
      </c>
      <c r="J40" s="60">
        <v>6</v>
      </c>
      <c r="K40" s="52">
        <f t="shared" si="0"/>
        <v>3</v>
      </c>
      <c r="L40" s="52" t="str">
        <f t="shared" si="1"/>
        <v>15_3</v>
      </c>
      <c r="M40" s="52">
        <v>1765</v>
      </c>
      <c r="N40" s="74"/>
      <c r="O40" s="52">
        <v>15</v>
      </c>
      <c r="P40" s="60">
        <v>3</v>
      </c>
      <c r="Q40" s="60">
        <v>6</v>
      </c>
      <c r="R40" s="52">
        <f t="shared" si="2"/>
        <v>3</v>
      </c>
      <c r="S40" s="52" t="str">
        <f t="shared" si="3"/>
        <v>15_3</v>
      </c>
      <c r="T40" s="52">
        <v>1821</v>
      </c>
      <c r="U40" s="74"/>
      <c r="V40" s="52">
        <v>15</v>
      </c>
      <c r="W40" s="60">
        <v>3</v>
      </c>
      <c r="X40" s="60">
        <v>6</v>
      </c>
      <c r="Y40" s="52">
        <f t="shared" si="4"/>
        <v>3</v>
      </c>
      <c r="Z40" s="54" t="str">
        <f t="shared" si="5"/>
        <v>15_3</v>
      </c>
      <c r="AA40" s="4">
        <f t="shared" si="7"/>
        <v>1765</v>
      </c>
      <c r="AB40" s="4">
        <f t="shared" si="8"/>
        <v>1821</v>
      </c>
      <c r="AC40" s="156">
        <f t="shared" si="11"/>
        <v>1821</v>
      </c>
      <c r="AD40" s="47">
        <f t="shared" si="9"/>
        <v>11.635782747603834</v>
      </c>
      <c r="AE40" s="6"/>
      <c r="AF40" s="6"/>
      <c r="AG40" s="6"/>
      <c r="AH40" s="6"/>
      <c r="AI40" s="6"/>
      <c r="AJ40" s="6"/>
      <c r="AK40" s="7"/>
    </row>
    <row r="41" spans="1:37" x14ac:dyDescent="0.15">
      <c r="A41" s="52">
        <v>15</v>
      </c>
      <c r="B41" s="60">
        <v>4</v>
      </c>
      <c r="C41" s="60">
        <v>7</v>
      </c>
      <c r="D41" s="52">
        <f t="shared" si="10"/>
        <v>4</v>
      </c>
      <c r="E41" s="52" t="str">
        <f t="shared" si="6"/>
        <v>15_4</v>
      </c>
      <c r="F41" s="52">
        <v>1755</v>
      </c>
      <c r="G41" s="28"/>
      <c r="H41" s="52">
        <v>15</v>
      </c>
      <c r="I41" s="60">
        <v>4</v>
      </c>
      <c r="J41" s="60">
        <v>7</v>
      </c>
      <c r="K41" s="52">
        <f t="shared" si="0"/>
        <v>4</v>
      </c>
      <c r="L41" s="52" t="str">
        <f t="shared" si="1"/>
        <v>15_4</v>
      </c>
      <c r="M41" s="52">
        <v>1815</v>
      </c>
      <c r="N41" s="74"/>
      <c r="O41" s="52">
        <v>15</v>
      </c>
      <c r="P41" s="60">
        <v>4</v>
      </c>
      <c r="Q41" s="60">
        <v>7</v>
      </c>
      <c r="R41" s="52">
        <f t="shared" si="2"/>
        <v>4</v>
      </c>
      <c r="S41" s="52" t="str">
        <f t="shared" si="3"/>
        <v>15_4</v>
      </c>
      <c r="T41" s="52">
        <v>1872</v>
      </c>
      <c r="U41" s="74"/>
      <c r="V41" s="52">
        <v>15</v>
      </c>
      <c r="W41" s="60">
        <v>4</v>
      </c>
      <c r="X41" s="60">
        <v>7</v>
      </c>
      <c r="Y41" s="52">
        <f t="shared" si="4"/>
        <v>4</v>
      </c>
      <c r="Z41" s="54" t="str">
        <f t="shared" si="5"/>
        <v>15_4</v>
      </c>
      <c r="AA41" s="4">
        <f t="shared" si="7"/>
        <v>1815</v>
      </c>
      <c r="AB41" s="4">
        <f t="shared" si="8"/>
        <v>1872</v>
      </c>
      <c r="AC41" s="156">
        <f t="shared" si="11"/>
        <v>1872</v>
      </c>
      <c r="AD41" s="47">
        <f t="shared" si="9"/>
        <v>11.961661341853036</v>
      </c>
      <c r="AE41" s="6"/>
      <c r="AF41" s="6"/>
      <c r="AG41" s="6"/>
      <c r="AH41" s="6"/>
      <c r="AI41" s="6"/>
      <c r="AJ41" s="6"/>
      <c r="AK41" s="7"/>
    </row>
    <row r="42" spans="1:37" x14ac:dyDescent="0.15">
      <c r="A42" s="52">
        <v>15</v>
      </c>
      <c r="B42" s="60">
        <v>5</v>
      </c>
      <c r="C42" s="60">
        <v>8</v>
      </c>
      <c r="D42" s="52">
        <f t="shared" si="10"/>
        <v>5</v>
      </c>
      <c r="E42" s="52" t="str">
        <f t="shared" si="6"/>
        <v>15_5</v>
      </c>
      <c r="F42" s="52">
        <v>1800</v>
      </c>
      <c r="G42" s="28"/>
      <c r="H42" s="52">
        <v>15</v>
      </c>
      <c r="I42" s="60">
        <v>5</v>
      </c>
      <c r="J42" s="60">
        <v>8</v>
      </c>
      <c r="K42" s="52">
        <f t="shared" si="0"/>
        <v>5</v>
      </c>
      <c r="L42" s="52" t="str">
        <f t="shared" si="1"/>
        <v>15_5</v>
      </c>
      <c r="M42" s="52">
        <v>1861</v>
      </c>
      <c r="N42" s="74"/>
      <c r="O42" s="52">
        <v>15</v>
      </c>
      <c r="P42" s="60">
        <v>5</v>
      </c>
      <c r="Q42" s="60">
        <v>8</v>
      </c>
      <c r="R42" s="52">
        <f t="shared" si="2"/>
        <v>5</v>
      </c>
      <c r="S42" s="52" t="str">
        <f t="shared" si="3"/>
        <v>15_5</v>
      </c>
      <c r="T42" s="52">
        <v>1920</v>
      </c>
      <c r="U42" s="74"/>
      <c r="V42" s="52">
        <v>15</v>
      </c>
      <c r="W42" s="60">
        <v>5</v>
      </c>
      <c r="X42" s="60">
        <v>8</v>
      </c>
      <c r="Y42" s="52">
        <f t="shared" si="4"/>
        <v>5</v>
      </c>
      <c r="Z42" s="54" t="str">
        <f t="shared" si="5"/>
        <v>15_5</v>
      </c>
      <c r="AA42" s="4">
        <f t="shared" si="7"/>
        <v>1861</v>
      </c>
      <c r="AB42" s="4">
        <f t="shared" si="8"/>
        <v>1920</v>
      </c>
      <c r="AC42" s="156">
        <f t="shared" si="11"/>
        <v>1920</v>
      </c>
      <c r="AD42" s="47">
        <f t="shared" si="9"/>
        <v>12.268370607028753</v>
      </c>
      <c r="AE42" s="6"/>
      <c r="AF42" s="6"/>
      <c r="AG42" s="6"/>
      <c r="AH42" s="6"/>
      <c r="AI42" s="6"/>
      <c r="AJ42" s="6"/>
      <c r="AK42" s="7"/>
    </row>
    <row r="43" spans="1:37" x14ac:dyDescent="0.15">
      <c r="A43" s="52">
        <v>15</v>
      </c>
      <c r="B43" s="60">
        <v>6</v>
      </c>
      <c r="C43" s="60">
        <v>9</v>
      </c>
      <c r="D43" s="52">
        <f t="shared" si="10"/>
        <v>6</v>
      </c>
      <c r="E43" s="52" t="str">
        <f t="shared" si="6"/>
        <v>15_6</v>
      </c>
      <c r="F43" s="52">
        <v>1846</v>
      </c>
      <c r="G43" s="28"/>
      <c r="H43" s="52">
        <v>15</v>
      </c>
      <c r="I43" s="60">
        <v>6</v>
      </c>
      <c r="J43" s="60">
        <v>9</v>
      </c>
      <c r="K43" s="52">
        <f t="shared" si="0"/>
        <v>6</v>
      </c>
      <c r="L43" s="52" t="str">
        <f t="shared" si="1"/>
        <v>15_6</v>
      </c>
      <c r="M43" s="52">
        <v>1909</v>
      </c>
      <c r="N43" s="74"/>
      <c r="O43" s="52">
        <v>15</v>
      </c>
      <c r="P43" s="60">
        <v>6</v>
      </c>
      <c r="Q43" s="60">
        <v>9</v>
      </c>
      <c r="R43" s="52">
        <f t="shared" si="2"/>
        <v>6</v>
      </c>
      <c r="S43" s="52" t="str">
        <f t="shared" si="3"/>
        <v>15_6</v>
      </c>
      <c r="T43" s="52">
        <v>1969</v>
      </c>
      <c r="U43" s="74"/>
      <c r="V43" s="52">
        <v>15</v>
      </c>
      <c r="W43" s="60">
        <v>6</v>
      </c>
      <c r="X43" s="60">
        <v>9</v>
      </c>
      <c r="Y43" s="52">
        <f t="shared" si="4"/>
        <v>6</v>
      </c>
      <c r="Z43" s="54" t="str">
        <f t="shared" si="5"/>
        <v>15_6</v>
      </c>
      <c r="AA43" s="4">
        <f t="shared" si="7"/>
        <v>1909</v>
      </c>
      <c r="AB43" s="4">
        <f t="shared" si="8"/>
        <v>1969</v>
      </c>
      <c r="AC43" s="156">
        <f t="shared" si="11"/>
        <v>1969</v>
      </c>
      <c r="AD43" s="47">
        <f t="shared" si="9"/>
        <v>12.581469648562301</v>
      </c>
      <c r="AE43" s="6"/>
      <c r="AF43" s="6"/>
      <c r="AG43" s="6"/>
      <c r="AH43" s="6"/>
      <c r="AI43" s="6"/>
      <c r="AJ43" s="6"/>
      <c r="AK43" s="7"/>
    </row>
    <row r="44" spans="1:37" x14ac:dyDescent="0.15">
      <c r="A44" s="52">
        <v>15</v>
      </c>
      <c r="B44" s="60">
        <v>7</v>
      </c>
      <c r="C44" s="60">
        <v>10</v>
      </c>
      <c r="D44" s="52">
        <f t="shared" si="10"/>
        <v>7</v>
      </c>
      <c r="E44" s="52" t="str">
        <f t="shared" si="6"/>
        <v>15_7</v>
      </c>
      <c r="F44" s="52">
        <v>1898</v>
      </c>
      <c r="G44" s="28"/>
      <c r="H44" s="52">
        <v>15</v>
      </c>
      <c r="I44" s="60">
        <v>7</v>
      </c>
      <c r="J44" s="60">
        <v>10</v>
      </c>
      <c r="K44" s="52">
        <f t="shared" si="0"/>
        <v>7</v>
      </c>
      <c r="L44" s="52" t="str">
        <f t="shared" si="1"/>
        <v>15_7</v>
      </c>
      <c r="M44" s="52">
        <v>1963</v>
      </c>
      <c r="N44" s="74"/>
      <c r="O44" s="52">
        <v>15</v>
      </c>
      <c r="P44" s="60">
        <v>7</v>
      </c>
      <c r="Q44" s="60">
        <v>10</v>
      </c>
      <c r="R44" s="52">
        <f t="shared" si="2"/>
        <v>7</v>
      </c>
      <c r="S44" s="52" t="str">
        <f t="shared" si="3"/>
        <v>15_7</v>
      </c>
      <c r="T44" s="52">
        <v>2025</v>
      </c>
      <c r="U44" s="74"/>
      <c r="V44" s="52">
        <v>15</v>
      </c>
      <c r="W44" s="60">
        <v>7</v>
      </c>
      <c r="X44" s="60">
        <v>10</v>
      </c>
      <c r="Y44" s="52">
        <f t="shared" si="4"/>
        <v>7</v>
      </c>
      <c r="Z44" s="54" t="str">
        <f t="shared" si="5"/>
        <v>15_7</v>
      </c>
      <c r="AA44" s="4">
        <f t="shared" si="7"/>
        <v>1963</v>
      </c>
      <c r="AB44" s="4">
        <f t="shared" si="8"/>
        <v>2025</v>
      </c>
      <c r="AC44" s="156">
        <f t="shared" si="11"/>
        <v>2025</v>
      </c>
      <c r="AD44" s="47">
        <f t="shared" si="9"/>
        <v>12.939297124600639</v>
      </c>
      <c r="AE44" s="6"/>
      <c r="AF44" s="6"/>
      <c r="AG44" s="6"/>
      <c r="AH44" s="6"/>
      <c r="AI44" s="6"/>
      <c r="AJ44" s="6"/>
      <c r="AK44" s="7"/>
    </row>
    <row r="45" spans="1:37" x14ac:dyDescent="0.15">
      <c r="A45" s="52">
        <v>15</v>
      </c>
      <c r="B45" s="60">
        <v>8</v>
      </c>
      <c r="C45" s="60">
        <v>11</v>
      </c>
      <c r="D45" s="52">
        <f t="shared" si="10"/>
        <v>8</v>
      </c>
      <c r="E45" s="52" t="str">
        <f t="shared" si="6"/>
        <v>15_8</v>
      </c>
      <c r="F45" s="52">
        <v>1956</v>
      </c>
      <c r="G45" s="28"/>
      <c r="H45" s="52">
        <v>15</v>
      </c>
      <c r="I45" s="60">
        <v>8</v>
      </c>
      <c r="J45" s="60">
        <v>11</v>
      </c>
      <c r="K45" s="52">
        <f t="shared" si="0"/>
        <v>8</v>
      </c>
      <c r="L45" s="52" t="str">
        <f t="shared" si="1"/>
        <v>15_8</v>
      </c>
      <c r="M45" s="52">
        <v>2023</v>
      </c>
      <c r="N45" s="74"/>
      <c r="O45" s="52">
        <v>15</v>
      </c>
      <c r="P45" s="60">
        <v>8</v>
      </c>
      <c r="Q45" s="60">
        <v>11</v>
      </c>
      <c r="R45" s="52">
        <f t="shared" si="2"/>
        <v>8</v>
      </c>
      <c r="S45" s="52" t="str">
        <f t="shared" si="3"/>
        <v>15_8</v>
      </c>
      <c r="T45" s="52">
        <v>2087</v>
      </c>
      <c r="U45" s="74"/>
      <c r="V45" s="52">
        <v>15</v>
      </c>
      <c r="W45" s="60">
        <v>8</v>
      </c>
      <c r="X45" s="60">
        <v>11</v>
      </c>
      <c r="Y45" s="52">
        <f t="shared" si="4"/>
        <v>8</v>
      </c>
      <c r="Z45" s="54" t="str">
        <f t="shared" si="5"/>
        <v>15_8</v>
      </c>
      <c r="AA45" s="4">
        <f t="shared" si="7"/>
        <v>2023</v>
      </c>
      <c r="AB45" s="4">
        <f t="shared" si="8"/>
        <v>2087</v>
      </c>
      <c r="AC45" s="156">
        <f t="shared" si="11"/>
        <v>2087</v>
      </c>
      <c r="AD45" s="47">
        <f t="shared" si="9"/>
        <v>13.335463258785943</v>
      </c>
      <c r="AE45" s="6"/>
      <c r="AF45" s="6"/>
      <c r="AG45" s="6"/>
      <c r="AH45" s="6"/>
      <c r="AI45" s="6"/>
      <c r="AJ45" s="6"/>
      <c r="AK45" s="7"/>
    </row>
    <row r="46" spans="1:37" x14ac:dyDescent="0.15">
      <c r="A46" s="52">
        <v>15</v>
      </c>
      <c r="B46" s="60">
        <v>9</v>
      </c>
      <c r="C46" s="60">
        <v>12</v>
      </c>
      <c r="D46" s="52">
        <f t="shared" si="10"/>
        <v>9</v>
      </c>
      <c r="E46" s="52" t="str">
        <f t="shared" si="6"/>
        <v>15_9</v>
      </c>
      <c r="F46" s="52">
        <v>2016</v>
      </c>
      <c r="G46" s="28"/>
      <c r="H46" s="52">
        <v>15</v>
      </c>
      <c r="I46" s="60">
        <v>9</v>
      </c>
      <c r="J46" s="60">
        <v>12</v>
      </c>
      <c r="K46" s="52">
        <f t="shared" si="0"/>
        <v>9</v>
      </c>
      <c r="L46" s="52" t="str">
        <f t="shared" si="1"/>
        <v>15_9</v>
      </c>
      <c r="M46" s="52">
        <v>2085</v>
      </c>
      <c r="N46" s="74"/>
      <c r="O46" s="52">
        <v>15</v>
      </c>
      <c r="P46" s="60">
        <v>9</v>
      </c>
      <c r="Q46" s="60">
        <v>12</v>
      </c>
      <c r="R46" s="52">
        <f t="shared" si="2"/>
        <v>9</v>
      </c>
      <c r="S46" s="52" t="str">
        <f t="shared" si="3"/>
        <v>15_9</v>
      </c>
      <c r="T46" s="52">
        <v>2151</v>
      </c>
      <c r="U46" s="74"/>
      <c r="V46" s="52">
        <v>15</v>
      </c>
      <c r="W46" s="60">
        <v>9</v>
      </c>
      <c r="X46" s="60">
        <v>12</v>
      </c>
      <c r="Y46" s="52">
        <f t="shared" si="4"/>
        <v>9</v>
      </c>
      <c r="Z46" s="54" t="str">
        <f t="shared" si="5"/>
        <v>15_9</v>
      </c>
      <c r="AA46" s="4">
        <f t="shared" si="7"/>
        <v>2085</v>
      </c>
      <c r="AB46" s="4">
        <f t="shared" si="8"/>
        <v>2151</v>
      </c>
      <c r="AC46" s="156">
        <f t="shared" si="11"/>
        <v>2151</v>
      </c>
      <c r="AD46" s="47">
        <f t="shared" si="9"/>
        <v>13.744408945686901</v>
      </c>
      <c r="AE46" s="6"/>
      <c r="AF46" s="6"/>
      <c r="AG46" s="6"/>
      <c r="AH46" s="6"/>
      <c r="AI46" s="6"/>
      <c r="AJ46" s="6"/>
      <c r="AK46" s="7"/>
    </row>
    <row r="47" spans="1:37" x14ac:dyDescent="0.15">
      <c r="A47" s="52">
        <v>15</v>
      </c>
      <c r="B47" s="60">
        <v>10</v>
      </c>
      <c r="C47" s="60">
        <v>13</v>
      </c>
      <c r="D47" s="52">
        <f t="shared" si="10"/>
        <v>10</v>
      </c>
      <c r="E47" s="52" t="str">
        <f t="shared" si="6"/>
        <v>15_10</v>
      </c>
      <c r="F47" s="52">
        <v>2083</v>
      </c>
      <c r="G47" s="28"/>
      <c r="H47" s="52">
        <v>15</v>
      </c>
      <c r="I47" s="60">
        <v>10</v>
      </c>
      <c r="J47" s="60">
        <v>13</v>
      </c>
      <c r="K47" s="52">
        <f t="shared" si="0"/>
        <v>10</v>
      </c>
      <c r="L47" s="52" t="str">
        <f t="shared" si="1"/>
        <v>15_10</v>
      </c>
      <c r="M47" s="52">
        <v>2154</v>
      </c>
      <c r="N47" s="74"/>
      <c r="O47" s="52">
        <v>15</v>
      </c>
      <c r="P47" s="60">
        <v>10</v>
      </c>
      <c r="Q47" s="60">
        <v>13</v>
      </c>
      <c r="R47" s="52">
        <f t="shared" si="2"/>
        <v>10</v>
      </c>
      <c r="S47" s="52" t="str">
        <f t="shared" si="3"/>
        <v>15_10</v>
      </c>
      <c r="T47" s="52">
        <v>2222</v>
      </c>
      <c r="U47" s="74"/>
      <c r="V47" s="52">
        <v>15</v>
      </c>
      <c r="W47" s="60">
        <v>10</v>
      </c>
      <c r="X47" s="60">
        <v>13</v>
      </c>
      <c r="Y47" s="52">
        <f t="shared" si="4"/>
        <v>10</v>
      </c>
      <c r="Z47" s="54" t="str">
        <f t="shared" si="5"/>
        <v>15_10</v>
      </c>
      <c r="AA47" s="4">
        <f t="shared" si="7"/>
        <v>2154</v>
      </c>
      <c r="AB47" s="4">
        <f t="shared" si="8"/>
        <v>2222</v>
      </c>
      <c r="AC47" s="156">
        <f t="shared" si="11"/>
        <v>2222</v>
      </c>
      <c r="AD47" s="47">
        <f t="shared" si="9"/>
        <v>14.198083067092652</v>
      </c>
      <c r="AE47" s="6"/>
      <c r="AF47" s="6"/>
      <c r="AG47" s="6"/>
      <c r="AH47" s="6"/>
      <c r="AI47" s="6"/>
      <c r="AJ47" s="6"/>
      <c r="AK47" s="7"/>
    </row>
    <row r="48" spans="1:37" x14ac:dyDescent="0.15">
      <c r="A48" s="52">
        <v>15</v>
      </c>
      <c r="B48" s="60">
        <v>11</v>
      </c>
      <c r="C48" s="60">
        <v>14</v>
      </c>
      <c r="D48" s="52">
        <f t="shared" si="10"/>
        <v>11</v>
      </c>
      <c r="E48" s="52" t="str">
        <f t="shared" si="6"/>
        <v>15_11</v>
      </c>
      <c r="F48" s="52">
        <v>2153</v>
      </c>
      <c r="G48" s="28"/>
      <c r="H48" s="52">
        <v>15</v>
      </c>
      <c r="I48" s="60">
        <v>11</v>
      </c>
      <c r="J48" s="60">
        <v>14</v>
      </c>
      <c r="K48" s="52">
        <f t="shared" si="0"/>
        <v>11</v>
      </c>
      <c r="L48" s="52" t="str">
        <f t="shared" si="1"/>
        <v>15_11</v>
      </c>
      <c r="M48" s="52">
        <v>2226</v>
      </c>
      <c r="N48" s="28"/>
      <c r="O48" s="52">
        <v>15</v>
      </c>
      <c r="P48" s="60">
        <v>11</v>
      </c>
      <c r="Q48" s="60">
        <v>14</v>
      </c>
      <c r="R48" s="52">
        <f t="shared" si="2"/>
        <v>11</v>
      </c>
      <c r="S48" s="52" t="str">
        <f t="shared" si="3"/>
        <v>15_11</v>
      </c>
      <c r="T48" s="52">
        <v>2296</v>
      </c>
      <c r="U48" s="28"/>
      <c r="V48" s="52">
        <v>15</v>
      </c>
      <c r="W48" s="60">
        <v>11</v>
      </c>
      <c r="X48" s="60">
        <v>14</v>
      </c>
      <c r="Y48" s="52">
        <f t="shared" si="4"/>
        <v>11</v>
      </c>
      <c r="Z48" s="54" t="str">
        <f t="shared" si="5"/>
        <v>15_11</v>
      </c>
      <c r="AA48" s="4">
        <f t="shared" si="7"/>
        <v>2226</v>
      </c>
      <c r="AB48" s="4">
        <f t="shared" si="8"/>
        <v>2296</v>
      </c>
      <c r="AC48" s="156">
        <f t="shared" si="11"/>
        <v>2296</v>
      </c>
      <c r="AD48" s="47">
        <f t="shared" si="9"/>
        <v>14.670926517571885</v>
      </c>
      <c r="AE48" s="6"/>
      <c r="AF48" s="6"/>
      <c r="AG48" s="6"/>
      <c r="AH48" s="6"/>
      <c r="AI48" s="6"/>
      <c r="AJ48" s="6"/>
      <c r="AK48" s="7"/>
    </row>
    <row r="49" spans="1:37" x14ac:dyDescent="0.15">
      <c r="A49" s="52">
        <v>20</v>
      </c>
      <c r="B49" s="60">
        <v>0</v>
      </c>
      <c r="C49" s="60">
        <v>4</v>
      </c>
      <c r="D49" s="52">
        <f t="shared" si="10"/>
        <v>0</v>
      </c>
      <c r="E49" s="52" t="str">
        <f t="shared" si="6"/>
        <v>20_0</v>
      </c>
      <c r="F49" s="52">
        <v>1616</v>
      </c>
      <c r="G49" s="28"/>
      <c r="H49" s="60">
        <v>20</v>
      </c>
      <c r="I49" s="60">
        <v>0</v>
      </c>
      <c r="J49" s="60">
        <v>4</v>
      </c>
      <c r="K49" s="52">
        <f t="shared" si="0"/>
        <v>0</v>
      </c>
      <c r="L49" s="52" t="str">
        <f t="shared" si="1"/>
        <v>20_0</v>
      </c>
      <c r="M49" s="52">
        <v>1671</v>
      </c>
      <c r="N49" s="28"/>
      <c r="O49" s="60">
        <v>20</v>
      </c>
      <c r="P49" s="60">
        <v>0</v>
      </c>
      <c r="Q49" s="60">
        <v>4</v>
      </c>
      <c r="R49" s="52">
        <f t="shared" si="2"/>
        <v>0</v>
      </c>
      <c r="S49" s="52" t="str">
        <f t="shared" si="3"/>
        <v>20_0</v>
      </c>
      <c r="T49" s="52">
        <v>1724</v>
      </c>
      <c r="U49" s="28"/>
      <c r="V49" s="60">
        <v>20</v>
      </c>
      <c r="W49" s="60">
        <v>0</v>
      </c>
      <c r="X49" s="60">
        <v>4</v>
      </c>
      <c r="Y49" s="52">
        <f t="shared" si="4"/>
        <v>0</v>
      </c>
      <c r="Z49" s="54" t="str">
        <f t="shared" si="5"/>
        <v>20_0</v>
      </c>
      <c r="AA49" s="4">
        <f t="shared" si="7"/>
        <v>1671</v>
      </c>
      <c r="AB49" s="4">
        <f t="shared" si="8"/>
        <v>1724</v>
      </c>
      <c r="AC49" s="156">
        <f t="shared" si="11"/>
        <v>1724</v>
      </c>
      <c r="AD49" s="47">
        <f t="shared" si="9"/>
        <v>11.015974440894569</v>
      </c>
      <c r="AE49" s="6"/>
      <c r="AF49" s="6"/>
      <c r="AG49" s="6"/>
      <c r="AH49" s="6"/>
      <c r="AI49" s="6"/>
      <c r="AJ49" s="6"/>
      <c r="AK49" s="7"/>
    </row>
    <row r="50" spans="1:37" x14ac:dyDescent="0.15">
      <c r="A50" s="52">
        <v>20</v>
      </c>
      <c r="B50" s="60">
        <v>1</v>
      </c>
      <c r="C50" s="60">
        <v>6</v>
      </c>
      <c r="D50" s="52">
        <f t="shared" si="10"/>
        <v>1</v>
      </c>
      <c r="E50" s="52" t="str">
        <f t="shared" si="6"/>
        <v>20_1</v>
      </c>
      <c r="F50" s="52">
        <v>1707</v>
      </c>
      <c r="G50" s="28"/>
      <c r="H50" s="60">
        <v>20</v>
      </c>
      <c r="I50" s="60">
        <v>1</v>
      </c>
      <c r="J50" s="60">
        <v>6</v>
      </c>
      <c r="K50" s="52">
        <f t="shared" si="0"/>
        <v>1</v>
      </c>
      <c r="L50" s="52" t="str">
        <f t="shared" si="1"/>
        <v>20_1</v>
      </c>
      <c r="M50" s="52">
        <v>1765</v>
      </c>
      <c r="N50" s="28"/>
      <c r="O50" s="60">
        <v>20</v>
      </c>
      <c r="P50" s="60">
        <v>1</v>
      </c>
      <c r="Q50" s="60">
        <v>6</v>
      </c>
      <c r="R50" s="52">
        <f t="shared" si="2"/>
        <v>1</v>
      </c>
      <c r="S50" s="52" t="str">
        <f t="shared" si="3"/>
        <v>20_1</v>
      </c>
      <c r="T50" s="52">
        <v>1821</v>
      </c>
      <c r="U50" s="28"/>
      <c r="V50" s="60">
        <v>20</v>
      </c>
      <c r="W50" s="60">
        <v>1</v>
      </c>
      <c r="X50" s="60">
        <v>6</v>
      </c>
      <c r="Y50" s="52">
        <f t="shared" si="4"/>
        <v>1</v>
      </c>
      <c r="Z50" s="54" t="str">
        <f t="shared" si="5"/>
        <v>20_1</v>
      </c>
      <c r="AA50" s="4">
        <f t="shared" si="7"/>
        <v>1765</v>
      </c>
      <c r="AB50" s="4">
        <f t="shared" si="8"/>
        <v>1821</v>
      </c>
      <c r="AC50" s="156">
        <f t="shared" si="11"/>
        <v>1821</v>
      </c>
      <c r="AD50" s="47">
        <f t="shared" si="9"/>
        <v>11.635782747603834</v>
      </c>
      <c r="AE50" s="6"/>
      <c r="AF50" s="6"/>
      <c r="AG50" s="6"/>
      <c r="AH50" s="6"/>
      <c r="AI50" s="6"/>
      <c r="AJ50" s="6"/>
      <c r="AK50" s="7"/>
    </row>
    <row r="51" spans="1:37" x14ac:dyDescent="0.15">
      <c r="A51" s="52">
        <v>20</v>
      </c>
      <c r="B51" s="60">
        <v>2</v>
      </c>
      <c r="C51" s="60">
        <v>7</v>
      </c>
      <c r="D51" s="52">
        <f t="shared" si="10"/>
        <v>2</v>
      </c>
      <c r="E51" s="52" t="str">
        <f t="shared" si="6"/>
        <v>20_2</v>
      </c>
      <c r="F51" s="52">
        <v>1755</v>
      </c>
      <c r="G51" s="28"/>
      <c r="H51" s="60">
        <v>20</v>
      </c>
      <c r="I51" s="60">
        <v>2</v>
      </c>
      <c r="J51" s="60">
        <v>7</v>
      </c>
      <c r="K51" s="52">
        <f t="shared" si="0"/>
        <v>2</v>
      </c>
      <c r="L51" s="52" t="str">
        <f t="shared" si="1"/>
        <v>20_2</v>
      </c>
      <c r="M51" s="52">
        <v>1815</v>
      </c>
      <c r="N51" s="74"/>
      <c r="O51" s="60">
        <v>20</v>
      </c>
      <c r="P51" s="60">
        <v>2</v>
      </c>
      <c r="Q51" s="60">
        <v>7</v>
      </c>
      <c r="R51" s="52">
        <f t="shared" si="2"/>
        <v>2</v>
      </c>
      <c r="S51" s="52" t="str">
        <f t="shared" si="3"/>
        <v>20_2</v>
      </c>
      <c r="T51" s="52">
        <v>1872</v>
      </c>
      <c r="U51" s="74"/>
      <c r="V51" s="60">
        <v>20</v>
      </c>
      <c r="W51" s="60">
        <v>2</v>
      </c>
      <c r="X51" s="60">
        <v>7</v>
      </c>
      <c r="Y51" s="52">
        <f t="shared" si="4"/>
        <v>2</v>
      </c>
      <c r="Z51" s="54" t="str">
        <f t="shared" si="5"/>
        <v>20_2</v>
      </c>
      <c r="AA51" s="4">
        <f t="shared" si="7"/>
        <v>1815</v>
      </c>
      <c r="AB51" s="4">
        <f t="shared" si="8"/>
        <v>1872</v>
      </c>
      <c r="AC51" s="156">
        <f t="shared" si="11"/>
        <v>1872</v>
      </c>
      <c r="AD51" s="47">
        <f t="shared" si="9"/>
        <v>11.961661341853036</v>
      </c>
      <c r="AE51" s="6"/>
      <c r="AF51" s="6"/>
      <c r="AG51" s="6"/>
      <c r="AH51" s="6"/>
      <c r="AI51" s="6"/>
      <c r="AJ51" s="6"/>
      <c r="AK51" s="7"/>
    </row>
    <row r="52" spans="1:37" x14ac:dyDescent="0.15">
      <c r="A52" s="52">
        <v>20</v>
      </c>
      <c r="B52" s="60">
        <v>3</v>
      </c>
      <c r="C52" s="60">
        <v>8</v>
      </c>
      <c r="D52" s="52">
        <f t="shared" si="10"/>
        <v>3</v>
      </c>
      <c r="E52" s="52" t="str">
        <f t="shared" si="6"/>
        <v>20_3</v>
      </c>
      <c r="F52" s="52">
        <v>1800</v>
      </c>
      <c r="G52" s="28"/>
      <c r="H52" s="60">
        <v>20</v>
      </c>
      <c r="I52" s="60">
        <v>3</v>
      </c>
      <c r="J52" s="60">
        <v>8</v>
      </c>
      <c r="K52" s="52">
        <f t="shared" si="0"/>
        <v>3</v>
      </c>
      <c r="L52" s="52" t="str">
        <f t="shared" si="1"/>
        <v>20_3</v>
      </c>
      <c r="M52" s="52">
        <v>1861</v>
      </c>
      <c r="N52" s="74"/>
      <c r="O52" s="60">
        <v>20</v>
      </c>
      <c r="P52" s="60">
        <v>3</v>
      </c>
      <c r="Q52" s="60">
        <v>8</v>
      </c>
      <c r="R52" s="52">
        <f t="shared" si="2"/>
        <v>3</v>
      </c>
      <c r="S52" s="52" t="str">
        <f t="shared" si="3"/>
        <v>20_3</v>
      </c>
      <c r="T52" s="52">
        <v>1920</v>
      </c>
      <c r="U52" s="74"/>
      <c r="V52" s="60">
        <v>20</v>
      </c>
      <c r="W52" s="60">
        <v>3</v>
      </c>
      <c r="X52" s="60">
        <v>8</v>
      </c>
      <c r="Y52" s="52">
        <f t="shared" si="4"/>
        <v>3</v>
      </c>
      <c r="Z52" s="54" t="str">
        <f t="shared" si="5"/>
        <v>20_3</v>
      </c>
      <c r="AA52" s="4">
        <f t="shared" si="7"/>
        <v>1861</v>
      </c>
      <c r="AB52" s="4">
        <f t="shared" si="8"/>
        <v>1920</v>
      </c>
      <c r="AC52" s="156">
        <f t="shared" si="11"/>
        <v>1920</v>
      </c>
      <c r="AD52" s="47">
        <f t="shared" si="9"/>
        <v>12.268370607028753</v>
      </c>
      <c r="AE52" s="6"/>
      <c r="AF52" s="6"/>
      <c r="AG52" s="6"/>
      <c r="AH52" s="6"/>
      <c r="AI52" s="6"/>
      <c r="AJ52" s="6"/>
      <c r="AK52" s="7"/>
    </row>
    <row r="53" spans="1:37" x14ac:dyDescent="0.15">
      <c r="A53" s="52">
        <v>20</v>
      </c>
      <c r="B53" s="60">
        <v>4</v>
      </c>
      <c r="C53" s="60">
        <v>9</v>
      </c>
      <c r="D53" s="52">
        <f t="shared" si="10"/>
        <v>4</v>
      </c>
      <c r="E53" s="52" t="str">
        <f t="shared" si="6"/>
        <v>20_4</v>
      </c>
      <c r="F53" s="52">
        <v>1846</v>
      </c>
      <c r="G53" s="28"/>
      <c r="H53" s="60">
        <v>20</v>
      </c>
      <c r="I53" s="60">
        <v>4</v>
      </c>
      <c r="J53" s="60">
        <v>9</v>
      </c>
      <c r="K53" s="52">
        <f t="shared" si="0"/>
        <v>4</v>
      </c>
      <c r="L53" s="52" t="str">
        <f t="shared" si="1"/>
        <v>20_4</v>
      </c>
      <c r="M53" s="52">
        <v>1909</v>
      </c>
      <c r="N53" s="74"/>
      <c r="O53" s="60">
        <v>20</v>
      </c>
      <c r="P53" s="60">
        <v>4</v>
      </c>
      <c r="Q53" s="60">
        <v>9</v>
      </c>
      <c r="R53" s="52">
        <f t="shared" si="2"/>
        <v>4</v>
      </c>
      <c r="S53" s="52" t="str">
        <f t="shared" si="3"/>
        <v>20_4</v>
      </c>
      <c r="T53" s="52">
        <v>1969</v>
      </c>
      <c r="U53" s="74"/>
      <c r="V53" s="60">
        <v>20</v>
      </c>
      <c r="W53" s="60">
        <v>4</v>
      </c>
      <c r="X53" s="60">
        <v>9</v>
      </c>
      <c r="Y53" s="52">
        <f t="shared" si="4"/>
        <v>4</v>
      </c>
      <c r="Z53" s="54" t="str">
        <f t="shared" si="5"/>
        <v>20_4</v>
      </c>
      <c r="AA53" s="4">
        <f t="shared" si="7"/>
        <v>1909</v>
      </c>
      <c r="AB53" s="4">
        <f t="shared" si="8"/>
        <v>1969</v>
      </c>
      <c r="AC53" s="156">
        <f t="shared" si="11"/>
        <v>1969</v>
      </c>
      <c r="AD53" s="47">
        <f t="shared" si="9"/>
        <v>12.581469648562301</v>
      </c>
      <c r="AE53" s="6"/>
      <c r="AF53" s="6"/>
      <c r="AG53" s="6"/>
      <c r="AH53" s="6"/>
      <c r="AI53" s="6"/>
      <c r="AJ53" s="6"/>
      <c r="AK53" s="7"/>
    </row>
    <row r="54" spans="1:37" x14ac:dyDescent="0.15">
      <c r="A54" s="52">
        <v>20</v>
      </c>
      <c r="B54" s="60">
        <v>5</v>
      </c>
      <c r="C54" s="60">
        <v>10</v>
      </c>
      <c r="D54" s="52">
        <f t="shared" si="10"/>
        <v>5</v>
      </c>
      <c r="E54" s="52" t="str">
        <f t="shared" si="6"/>
        <v>20_5</v>
      </c>
      <c r="F54" s="52">
        <v>1898</v>
      </c>
      <c r="G54" s="28"/>
      <c r="H54" s="60">
        <v>20</v>
      </c>
      <c r="I54" s="60">
        <v>5</v>
      </c>
      <c r="J54" s="60">
        <v>10</v>
      </c>
      <c r="K54" s="52">
        <f t="shared" si="0"/>
        <v>5</v>
      </c>
      <c r="L54" s="52" t="str">
        <f t="shared" si="1"/>
        <v>20_5</v>
      </c>
      <c r="M54" s="52">
        <v>1963</v>
      </c>
      <c r="N54" s="74"/>
      <c r="O54" s="60">
        <v>20</v>
      </c>
      <c r="P54" s="60">
        <v>5</v>
      </c>
      <c r="Q54" s="60">
        <v>10</v>
      </c>
      <c r="R54" s="52">
        <f t="shared" si="2"/>
        <v>5</v>
      </c>
      <c r="S54" s="52" t="str">
        <f t="shared" si="3"/>
        <v>20_5</v>
      </c>
      <c r="T54" s="52">
        <v>2025</v>
      </c>
      <c r="U54" s="74"/>
      <c r="V54" s="60">
        <v>20</v>
      </c>
      <c r="W54" s="60">
        <v>5</v>
      </c>
      <c r="X54" s="60">
        <v>10</v>
      </c>
      <c r="Y54" s="52">
        <f t="shared" si="4"/>
        <v>5</v>
      </c>
      <c r="Z54" s="54" t="str">
        <f t="shared" si="5"/>
        <v>20_5</v>
      </c>
      <c r="AA54" s="4">
        <f t="shared" si="7"/>
        <v>1963</v>
      </c>
      <c r="AB54" s="4">
        <f t="shared" si="8"/>
        <v>2025</v>
      </c>
      <c r="AC54" s="156">
        <f t="shared" si="11"/>
        <v>2025</v>
      </c>
      <c r="AD54" s="47">
        <f t="shared" si="9"/>
        <v>12.939297124600639</v>
      </c>
      <c r="AE54" s="6"/>
      <c r="AF54" s="6"/>
      <c r="AG54" s="6"/>
      <c r="AH54" s="6"/>
      <c r="AI54" s="6"/>
      <c r="AJ54" s="6"/>
      <c r="AK54" s="7"/>
    </row>
    <row r="55" spans="1:37" x14ac:dyDescent="0.15">
      <c r="A55" s="52">
        <v>20</v>
      </c>
      <c r="B55" s="60">
        <v>6</v>
      </c>
      <c r="C55" s="60">
        <v>11</v>
      </c>
      <c r="D55" s="52">
        <f t="shared" si="10"/>
        <v>6</v>
      </c>
      <c r="E55" s="52" t="str">
        <f t="shared" si="6"/>
        <v>20_6</v>
      </c>
      <c r="F55" s="52">
        <v>1956</v>
      </c>
      <c r="G55" s="28"/>
      <c r="H55" s="60">
        <v>20</v>
      </c>
      <c r="I55" s="60">
        <v>6</v>
      </c>
      <c r="J55" s="60">
        <v>11</v>
      </c>
      <c r="K55" s="52">
        <f t="shared" si="0"/>
        <v>6</v>
      </c>
      <c r="L55" s="52" t="str">
        <f t="shared" si="1"/>
        <v>20_6</v>
      </c>
      <c r="M55" s="52">
        <v>2023</v>
      </c>
      <c r="N55" s="74"/>
      <c r="O55" s="60">
        <v>20</v>
      </c>
      <c r="P55" s="60">
        <v>6</v>
      </c>
      <c r="Q55" s="60">
        <v>11</v>
      </c>
      <c r="R55" s="52">
        <f t="shared" si="2"/>
        <v>6</v>
      </c>
      <c r="S55" s="52" t="str">
        <f t="shared" si="3"/>
        <v>20_6</v>
      </c>
      <c r="T55" s="52">
        <v>2087</v>
      </c>
      <c r="U55" s="74"/>
      <c r="V55" s="60">
        <v>20</v>
      </c>
      <c r="W55" s="60">
        <v>6</v>
      </c>
      <c r="X55" s="60">
        <v>11</v>
      </c>
      <c r="Y55" s="52">
        <f t="shared" si="4"/>
        <v>6</v>
      </c>
      <c r="Z55" s="54" t="str">
        <f t="shared" si="5"/>
        <v>20_6</v>
      </c>
      <c r="AA55" s="4">
        <f t="shared" si="7"/>
        <v>2023</v>
      </c>
      <c r="AB55" s="4">
        <f t="shared" si="8"/>
        <v>2087</v>
      </c>
      <c r="AC55" s="156">
        <f t="shared" si="11"/>
        <v>2087</v>
      </c>
      <c r="AD55" s="47">
        <f t="shared" si="9"/>
        <v>13.335463258785943</v>
      </c>
      <c r="AE55" s="6"/>
      <c r="AF55" s="6"/>
      <c r="AG55" s="6"/>
      <c r="AH55" s="6"/>
      <c r="AI55" s="6"/>
      <c r="AJ55" s="6"/>
      <c r="AK55" s="7"/>
    </row>
    <row r="56" spans="1:37" x14ac:dyDescent="0.15">
      <c r="A56" s="52">
        <v>20</v>
      </c>
      <c r="B56" s="60">
        <v>7</v>
      </c>
      <c r="C56" s="60">
        <v>12</v>
      </c>
      <c r="D56" s="52">
        <f t="shared" si="10"/>
        <v>7</v>
      </c>
      <c r="E56" s="52" t="str">
        <f t="shared" si="6"/>
        <v>20_7</v>
      </c>
      <c r="F56" s="52">
        <v>2016</v>
      </c>
      <c r="G56" s="28"/>
      <c r="H56" s="60">
        <v>20</v>
      </c>
      <c r="I56" s="60">
        <v>7</v>
      </c>
      <c r="J56" s="60">
        <v>12</v>
      </c>
      <c r="K56" s="52">
        <f t="shared" si="0"/>
        <v>7</v>
      </c>
      <c r="L56" s="52" t="str">
        <f t="shared" si="1"/>
        <v>20_7</v>
      </c>
      <c r="M56" s="52">
        <v>2085</v>
      </c>
      <c r="N56" s="74"/>
      <c r="O56" s="60">
        <v>20</v>
      </c>
      <c r="P56" s="60">
        <v>7</v>
      </c>
      <c r="Q56" s="60">
        <v>12</v>
      </c>
      <c r="R56" s="52">
        <f t="shared" si="2"/>
        <v>7</v>
      </c>
      <c r="S56" s="52" t="str">
        <f t="shared" si="3"/>
        <v>20_7</v>
      </c>
      <c r="T56" s="52">
        <v>2151</v>
      </c>
      <c r="U56" s="74"/>
      <c r="V56" s="60">
        <v>20</v>
      </c>
      <c r="W56" s="60">
        <v>7</v>
      </c>
      <c r="X56" s="60">
        <v>12</v>
      </c>
      <c r="Y56" s="52">
        <f t="shared" si="4"/>
        <v>7</v>
      </c>
      <c r="Z56" s="54" t="str">
        <f t="shared" si="5"/>
        <v>20_7</v>
      </c>
      <c r="AA56" s="4">
        <f t="shared" si="7"/>
        <v>2085</v>
      </c>
      <c r="AB56" s="4">
        <f t="shared" si="8"/>
        <v>2151</v>
      </c>
      <c r="AC56" s="156">
        <f t="shared" si="11"/>
        <v>2151</v>
      </c>
      <c r="AD56" s="47">
        <f t="shared" si="9"/>
        <v>13.744408945686901</v>
      </c>
      <c r="AE56" s="6"/>
      <c r="AF56" s="6"/>
      <c r="AG56" s="6"/>
      <c r="AH56" s="6"/>
      <c r="AI56" s="6"/>
      <c r="AJ56" s="6"/>
      <c r="AK56" s="7"/>
    </row>
    <row r="57" spans="1:37" x14ac:dyDescent="0.15">
      <c r="A57" s="52">
        <v>20</v>
      </c>
      <c r="B57" s="60">
        <v>8</v>
      </c>
      <c r="C57" s="60">
        <v>13</v>
      </c>
      <c r="D57" s="52">
        <f t="shared" si="10"/>
        <v>8</v>
      </c>
      <c r="E57" s="52" t="str">
        <f t="shared" si="6"/>
        <v>20_8</v>
      </c>
      <c r="F57" s="52">
        <v>2083</v>
      </c>
      <c r="G57" s="28"/>
      <c r="H57" s="60">
        <v>20</v>
      </c>
      <c r="I57" s="60">
        <v>8</v>
      </c>
      <c r="J57" s="60">
        <v>13</v>
      </c>
      <c r="K57" s="52">
        <f t="shared" si="0"/>
        <v>8</v>
      </c>
      <c r="L57" s="52" t="str">
        <f t="shared" si="1"/>
        <v>20_8</v>
      </c>
      <c r="M57" s="52">
        <v>2154</v>
      </c>
      <c r="N57" s="74"/>
      <c r="O57" s="60">
        <v>20</v>
      </c>
      <c r="P57" s="60">
        <v>8</v>
      </c>
      <c r="Q57" s="60">
        <v>13</v>
      </c>
      <c r="R57" s="52">
        <f t="shared" si="2"/>
        <v>8</v>
      </c>
      <c r="S57" s="52" t="str">
        <f t="shared" si="3"/>
        <v>20_8</v>
      </c>
      <c r="T57" s="52">
        <v>2222</v>
      </c>
      <c r="U57" s="74"/>
      <c r="V57" s="60">
        <v>20</v>
      </c>
      <c r="W57" s="60">
        <v>8</v>
      </c>
      <c r="X57" s="60">
        <v>13</v>
      </c>
      <c r="Y57" s="52">
        <f t="shared" si="4"/>
        <v>8</v>
      </c>
      <c r="Z57" s="54" t="str">
        <f t="shared" si="5"/>
        <v>20_8</v>
      </c>
      <c r="AA57" s="4">
        <f t="shared" si="7"/>
        <v>2154</v>
      </c>
      <c r="AB57" s="4">
        <f t="shared" si="8"/>
        <v>2222</v>
      </c>
      <c r="AC57" s="156">
        <f t="shared" si="11"/>
        <v>2222</v>
      </c>
      <c r="AD57" s="47">
        <f t="shared" si="9"/>
        <v>14.198083067092652</v>
      </c>
      <c r="AE57" s="6"/>
      <c r="AF57" s="6"/>
      <c r="AG57" s="6"/>
      <c r="AH57" s="6"/>
      <c r="AI57" s="6"/>
      <c r="AJ57" s="6"/>
      <c r="AK57" s="7"/>
    </row>
    <row r="58" spans="1:37" x14ac:dyDescent="0.15">
      <c r="A58" s="52">
        <v>20</v>
      </c>
      <c r="B58" s="60">
        <v>9</v>
      </c>
      <c r="C58" s="60">
        <v>14</v>
      </c>
      <c r="D58" s="52">
        <f t="shared" si="10"/>
        <v>9</v>
      </c>
      <c r="E58" s="52" t="str">
        <f t="shared" si="6"/>
        <v>20_9</v>
      </c>
      <c r="F58" s="52">
        <v>2153</v>
      </c>
      <c r="G58" s="28"/>
      <c r="H58" s="60">
        <v>20</v>
      </c>
      <c r="I58" s="60">
        <v>9</v>
      </c>
      <c r="J58" s="60">
        <v>14</v>
      </c>
      <c r="K58" s="52">
        <f t="shared" si="0"/>
        <v>9</v>
      </c>
      <c r="L58" s="52" t="str">
        <f t="shared" si="1"/>
        <v>20_9</v>
      </c>
      <c r="M58" s="52">
        <v>2226</v>
      </c>
      <c r="N58" s="74"/>
      <c r="O58" s="60">
        <v>20</v>
      </c>
      <c r="P58" s="60">
        <v>9</v>
      </c>
      <c r="Q58" s="60">
        <v>14</v>
      </c>
      <c r="R58" s="52">
        <f t="shared" si="2"/>
        <v>9</v>
      </c>
      <c r="S58" s="52" t="str">
        <f t="shared" si="3"/>
        <v>20_9</v>
      </c>
      <c r="T58" s="52">
        <v>2296</v>
      </c>
      <c r="U58" s="74"/>
      <c r="V58" s="60">
        <v>20</v>
      </c>
      <c r="W58" s="60">
        <v>9</v>
      </c>
      <c r="X58" s="60">
        <v>14</v>
      </c>
      <c r="Y58" s="52">
        <f t="shared" si="4"/>
        <v>9</v>
      </c>
      <c r="Z58" s="54" t="str">
        <f t="shared" si="5"/>
        <v>20_9</v>
      </c>
      <c r="AA58" s="4">
        <f t="shared" si="7"/>
        <v>2226</v>
      </c>
      <c r="AB58" s="4">
        <f t="shared" si="8"/>
        <v>2296</v>
      </c>
      <c r="AC58" s="156">
        <f t="shared" si="11"/>
        <v>2296</v>
      </c>
      <c r="AD58" s="47">
        <f t="shared" si="9"/>
        <v>14.670926517571885</v>
      </c>
      <c r="AE58" s="6"/>
      <c r="AF58" s="6"/>
      <c r="AG58" s="6"/>
      <c r="AH58" s="6"/>
      <c r="AI58" s="6"/>
      <c r="AJ58" s="6"/>
      <c r="AK58" s="7"/>
    </row>
    <row r="59" spans="1:37" x14ac:dyDescent="0.15">
      <c r="A59" s="52">
        <v>20</v>
      </c>
      <c r="B59" s="60">
        <v>10</v>
      </c>
      <c r="C59" s="60">
        <v>15</v>
      </c>
      <c r="D59" s="52">
        <f t="shared" si="10"/>
        <v>10</v>
      </c>
      <c r="E59" s="52" t="str">
        <f t="shared" si="6"/>
        <v>20_10</v>
      </c>
      <c r="F59" s="52">
        <v>2216</v>
      </c>
      <c r="G59" s="28"/>
      <c r="H59" s="60">
        <v>20</v>
      </c>
      <c r="I59" s="60">
        <v>10</v>
      </c>
      <c r="J59" s="60">
        <v>15</v>
      </c>
      <c r="K59" s="52">
        <f t="shared" si="0"/>
        <v>10</v>
      </c>
      <c r="L59" s="52" t="str">
        <f t="shared" si="1"/>
        <v>20_10</v>
      </c>
      <c r="M59" s="52">
        <v>2291</v>
      </c>
      <c r="N59" s="74"/>
      <c r="O59" s="60">
        <v>20</v>
      </c>
      <c r="P59" s="60">
        <v>10</v>
      </c>
      <c r="Q59" s="60">
        <v>15</v>
      </c>
      <c r="R59" s="52">
        <f t="shared" si="2"/>
        <v>10</v>
      </c>
      <c r="S59" s="52" t="str">
        <f t="shared" si="3"/>
        <v>20_10</v>
      </c>
      <c r="T59" s="52">
        <v>2363</v>
      </c>
      <c r="U59" s="74"/>
      <c r="V59" s="60">
        <v>20</v>
      </c>
      <c r="W59" s="60">
        <v>10</v>
      </c>
      <c r="X59" s="60">
        <v>15</v>
      </c>
      <c r="Y59" s="52">
        <f t="shared" si="4"/>
        <v>10</v>
      </c>
      <c r="Z59" s="54" t="str">
        <f t="shared" si="5"/>
        <v>20_10</v>
      </c>
      <c r="AA59" s="4">
        <f t="shared" si="7"/>
        <v>2291</v>
      </c>
      <c r="AB59" s="4">
        <f t="shared" si="8"/>
        <v>2363</v>
      </c>
      <c r="AC59" s="156">
        <f t="shared" si="11"/>
        <v>2363</v>
      </c>
      <c r="AD59" s="47">
        <f t="shared" si="9"/>
        <v>15.099041533546325</v>
      </c>
      <c r="AE59" s="6"/>
      <c r="AF59" s="6"/>
      <c r="AG59" s="6"/>
      <c r="AH59" s="6"/>
      <c r="AI59" s="6"/>
      <c r="AJ59" s="6"/>
      <c r="AK59" s="7"/>
    </row>
    <row r="60" spans="1:37" x14ac:dyDescent="0.15">
      <c r="A60" s="52">
        <v>20</v>
      </c>
      <c r="B60" s="60">
        <v>11</v>
      </c>
      <c r="C60" s="60">
        <v>16</v>
      </c>
      <c r="D60" s="52">
        <f t="shared" si="10"/>
        <v>11</v>
      </c>
      <c r="E60" s="52" t="str">
        <f t="shared" si="6"/>
        <v>20_11</v>
      </c>
      <c r="F60" s="52">
        <v>2287</v>
      </c>
      <c r="G60" s="28"/>
      <c r="H60" s="60">
        <v>20</v>
      </c>
      <c r="I60" s="60">
        <v>11</v>
      </c>
      <c r="J60" s="60">
        <v>16</v>
      </c>
      <c r="K60" s="52">
        <f t="shared" si="0"/>
        <v>11</v>
      </c>
      <c r="L60" s="52" t="str">
        <f t="shared" si="1"/>
        <v>20_11</v>
      </c>
      <c r="M60" s="52">
        <v>2365</v>
      </c>
      <c r="N60" s="74"/>
      <c r="O60" s="60">
        <v>20</v>
      </c>
      <c r="P60" s="60">
        <v>11</v>
      </c>
      <c r="Q60" s="60">
        <v>16</v>
      </c>
      <c r="R60" s="52">
        <f t="shared" si="2"/>
        <v>11</v>
      </c>
      <c r="S60" s="52" t="str">
        <f t="shared" si="3"/>
        <v>20_11</v>
      </c>
      <c r="T60" s="52">
        <v>2439</v>
      </c>
      <c r="U60" s="74"/>
      <c r="V60" s="60">
        <v>20</v>
      </c>
      <c r="W60" s="60">
        <v>11</v>
      </c>
      <c r="X60" s="60">
        <v>16</v>
      </c>
      <c r="Y60" s="52">
        <f t="shared" si="4"/>
        <v>11</v>
      </c>
      <c r="Z60" s="54" t="str">
        <f t="shared" si="5"/>
        <v>20_11</v>
      </c>
      <c r="AA60" s="4">
        <f t="shared" si="7"/>
        <v>2365</v>
      </c>
      <c r="AB60" s="4">
        <f t="shared" si="8"/>
        <v>2439</v>
      </c>
      <c r="AC60" s="156">
        <f t="shared" si="11"/>
        <v>2439</v>
      </c>
      <c r="AD60" s="47">
        <f t="shared" si="9"/>
        <v>15.584664536741213</v>
      </c>
      <c r="AE60" s="6"/>
      <c r="AF60" s="6"/>
      <c r="AG60" s="6"/>
      <c r="AH60" s="6"/>
      <c r="AI60" s="6"/>
      <c r="AJ60" s="6"/>
      <c r="AK60" s="7"/>
    </row>
    <row r="61" spans="1:37" x14ac:dyDescent="0.15">
      <c r="A61" s="52">
        <v>25</v>
      </c>
      <c r="B61" s="60">
        <v>0</v>
      </c>
      <c r="C61" s="60">
        <v>5</v>
      </c>
      <c r="D61" s="52">
        <f t="shared" si="10"/>
        <v>0</v>
      </c>
      <c r="E61" s="52" t="str">
        <f t="shared" si="6"/>
        <v>25_0</v>
      </c>
      <c r="F61" s="52">
        <v>1676</v>
      </c>
      <c r="G61" s="28"/>
      <c r="H61" s="52">
        <v>25</v>
      </c>
      <c r="I61" s="60">
        <v>0</v>
      </c>
      <c r="J61" s="60">
        <v>5</v>
      </c>
      <c r="K61" s="52">
        <f t="shared" si="0"/>
        <v>0</v>
      </c>
      <c r="L61" s="52" t="str">
        <f t="shared" si="1"/>
        <v>25_0</v>
      </c>
      <c r="M61" s="52">
        <v>1733</v>
      </c>
      <c r="N61" s="74"/>
      <c r="O61" s="52">
        <v>25</v>
      </c>
      <c r="P61" s="60">
        <v>0</v>
      </c>
      <c r="Q61" s="60">
        <v>5</v>
      </c>
      <c r="R61" s="52">
        <f t="shared" si="2"/>
        <v>0</v>
      </c>
      <c r="S61" s="52" t="str">
        <f t="shared" si="3"/>
        <v>25_0</v>
      </c>
      <c r="T61" s="52">
        <v>1788</v>
      </c>
      <c r="U61" s="74"/>
      <c r="V61" s="52">
        <v>25</v>
      </c>
      <c r="W61" s="60">
        <v>0</v>
      </c>
      <c r="X61" s="60">
        <v>5</v>
      </c>
      <c r="Y61" s="52">
        <f t="shared" si="4"/>
        <v>0</v>
      </c>
      <c r="Z61" s="54" t="str">
        <f t="shared" si="5"/>
        <v>25_0</v>
      </c>
      <c r="AA61" s="4">
        <f t="shared" si="7"/>
        <v>1733</v>
      </c>
      <c r="AB61" s="4">
        <f t="shared" si="8"/>
        <v>1788</v>
      </c>
      <c r="AC61" s="156">
        <f t="shared" si="11"/>
        <v>1788</v>
      </c>
      <c r="AD61" s="47">
        <f t="shared" si="9"/>
        <v>11.424920127795527</v>
      </c>
      <c r="AE61" s="6"/>
      <c r="AF61" s="6"/>
      <c r="AG61" s="6"/>
      <c r="AH61" s="6"/>
      <c r="AI61" s="6"/>
      <c r="AJ61" s="6"/>
      <c r="AK61" s="7"/>
    </row>
    <row r="62" spans="1:37" x14ac:dyDescent="0.15">
      <c r="A62" s="52">
        <v>25</v>
      </c>
      <c r="B62" s="60">
        <v>1</v>
      </c>
      <c r="C62" s="60">
        <v>7</v>
      </c>
      <c r="D62" s="52">
        <f t="shared" si="10"/>
        <v>1</v>
      </c>
      <c r="E62" s="52" t="str">
        <f t="shared" si="6"/>
        <v>25_1</v>
      </c>
      <c r="F62" s="52">
        <v>1755</v>
      </c>
      <c r="G62" s="28"/>
      <c r="H62" s="52">
        <v>25</v>
      </c>
      <c r="I62" s="60">
        <v>1</v>
      </c>
      <c r="J62" s="60">
        <v>7</v>
      </c>
      <c r="K62" s="52">
        <f t="shared" si="0"/>
        <v>1</v>
      </c>
      <c r="L62" s="52" t="str">
        <f t="shared" si="1"/>
        <v>25_1</v>
      </c>
      <c r="M62" s="52">
        <v>1815</v>
      </c>
      <c r="N62" s="74"/>
      <c r="O62" s="52">
        <v>25</v>
      </c>
      <c r="P62" s="60">
        <v>1</v>
      </c>
      <c r="Q62" s="60">
        <v>7</v>
      </c>
      <c r="R62" s="52">
        <f t="shared" si="2"/>
        <v>1</v>
      </c>
      <c r="S62" s="52" t="str">
        <f t="shared" si="3"/>
        <v>25_1</v>
      </c>
      <c r="T62" s="52">
        <v>1872</v>
      </c>
      <c r="U62" s="74"/>
      <c r="V62" s="52">
        <v>25</v>
      </c>
      <c r="W62" s="60">
        <v>1</v>
      </c>
      <c r="X62" s="60">
        <v>7</v>
      </c>
      <c r="Y62" s="52">
        <f t="shared" si="4"/>
        <v>1</v>
      </c>
      <c r="Z62" s="54" t="str">
        <f t="shared" si="5"/>
        <v>25_1</v>
      </c>
      <c r="AA62" s="4">
        <f t="shared" si="7"/>
        <v>1815</v>
      </c>
      <c r="AB62" s="4">
        <f t="shared" si="8"/>
        <v>1872</v>
      </c>
      <c r="AC62" s="156">
        <f t="shared" si="11"/>
        <v>1872</v>
      </c>
      <c r="AD62" s="47">
        <f t="shared" si="9"/>
        <v>11.961661341853036</v>
      </c>
      <c r="AE62" s="6"/>
      <c r="AF62" s="6"/>
      <c r="AG62" s="6"/>
      <c r="AH62" s="6"/>
      <c r="AI62" s="6"/>
      <c r="AJ62" s="6"/>
      <c r="AK62" s="7"/>
    </row>
    <row r="63" spans="1:37" x14ac:dyDescent="0.15">
      <c r="A63" s="52">
        <v>25</v>
      </c>
      <c r="B63" s="60">
        <v>2</v>
      </c>
      <c r="C63" s="60">
        <v>9</v>
      </c>
      <c r="D63" s="52">
        <f t="shared" si="10"/>
        <v>2</v>
      </c>
      <c r="E63" s="52" t="str">
        <f t="shared" si="6"/>
        <v>25_2</v>
      </c>
      <c r="F63" s="52">
        <v>1846</v>
      </c>
      <c r="G63" s="28"/>
      <c r="H63" s="52">
        <v>25</v>
      </c>
      <c r="I63" s="60">
        <v>2</v>
      </c>
      <c r="J63" s="60">
        <v>9</v>
      </c>
      <c r="K63" s="52">
        <f t="shared" si="0"/>
        <v>2</v>
      </c>
      <c r="L63" s="52" t="str">
        <f t="shared" si="1"/>
        <v>25_2</v>
      </c>
      <c r="M63" s="52">
        <v>1909</v>
      </c>
      <c r="N63" s="74"/>
      <c r="O63" s="52">
        <v>25</v>
      </c>
      <c r="P63" s="60">
        <v>2</v>
      </c>
      <c r="Q63" s="60">
        <v>9</v>
      </c>
      <c r="R63" s="52">
        <f t="shared" si="2"/>
        <v>2</v>
      </c>
      <c r="S63" s="52" t="str">
        <f t="shared" si="3"/>
        <v>25_2</v>
      </c>
      <c r="T63" s="52">
        <v>1969</v>
      </c>
      <c r="U63" s="74"/>
      <c r="V63" s="52">
        <v>25</v>
      </c>
      <c r="W63" s="60">
        <v>2</v>
      </c>
      <c r="X63" s="60">
        <v>9</v>
      </c>
      <c r="Y63" s="52">
        <f t="shared" si="4"/>
        <v>2</v>
      </c>
      <c r="Z63" s="54" t="str">
        <f t="shared" si="5"/>
        <v>25_2</v>
      </c>
      <c r="AA63" s="4">
        <f t="shared" si="7"/>
        <v>1909</v>
      </c>
      <c r="AB63" s="4">
        <f t="shared" si="8"/>
        <v>1969</v>
      </c>
      <c r="AC63" s="156">
        <f t="shared" si="11"/>
        <v>1969</v>
      </c>
      <c r="AD63" s="47">
        <f t="shared" si="9"/>
        <v>12.581469648562301</v>
      </c>
      <c r="AE63" s="6"/>
      <c r="AF63" s="6"/>
      <c r="AG63" s="6"/>
      <c r="AH63" s="6"/>
      <c r="AI63" s="6"/>
      <c r="AJ63" s="6"/>
      <c r="AK63" s="7"/>
    </row>
    <row r="64" spans="1:37" x14ac:dyDescent="0.15">
      <c r="A64" s="52">
        <v>25</v>
      </c>
      <c r="B64" s="60">
        <v>3</v>
      </c>
      <c r="C64" s="60">
        <v>10</v>
      </c>
      <c r="D64" s="52">
        <f t="shared" si="10"/>
        <v>3</v>
      </c>
      <c r="E64" s="52" t="str">
        <f t="shared" si="6"/>
        <v>25_3</v>
      </c>
      <c r="F64" s="52">
        <v>1898</v>
      </c>
      <c r="G64" s="28"/>
      <c r="H64" s="52">
        <v>25</v>
      </c>
      <c r="I64" s="60">
        <v>3</v>
      </c>
      <c r="J64" s="60">
        <v>10</v>
      </c>
      <c r="K64" s="52">
        <f t="shared" si="0"/>
        <v>3</v>
      </c>
      <c r="L64" s="52" t="str">
        <f t="shared" si="1"/>
        <v>25_3</v>
      </c>
      <c r="M64" s="52">
        <v>1963</v>
      </c>
      <c r="N64" s="74"/>
      <c r="O64" s="52">
        <v>25</v>
      </c>
      <c r="P64" s="60">
        <v>3</v>
      </c>
      <c r="Q64" s="60">
        <v>10</v>
      </c>
      <c r="R64" s="52">
        <f t="shared" si="2"/>
        <v>3</v>
      </c>
      <c r="S64" s="52" t="str">
        <f t="shared" si="3"/>
        <v>25_3</v>
      </c>
      <c r="T64" s="52">
        <v>2025</v>
      </c>
      <c r="U64" s="74"/>
      <c r="V64" s="52">
        <v>25</v>
      </c>
      <c r="W64" s="60">
        <v>3</v>
      </c>
      <c r="X64" s="60">
        <v>10</v>
      </c>
      <c r="Y64" s="52">
        <f t="shared" si="4"/>
        <v>3</v>
      </c>
      <c r="Z64" s="54" t="str">
        <f t="shared" si="5"/>
        <v>25_3</v>
      </c>
      <c r="AA64" s="4">
        <f t="shared" si="7"/>
        <v>1963</v>
      </c>
      <c r="AB64" s="4">
        <f t="shared" si="8"/>
        <v>2025</v>
      </c>
      <c r="AC64" s="156">
        <f t="shared" si="11"/>
        <v>2025</v>
      </c>
      <c r="AD64" s="47">
        <f t="shared" si="9"/>
        <v>12.939297124600639</v>
      </c>
      <c r="AE64" s="6"/>
      <c r="AF64" s="6"/>
      <c r="AG64" s="6"/>
      <c r="AH64" s="6"/>
      <c r="AI64" s="6"/>
      <c r="AJ64" s="6"/>
      <c r="AK64" s="7"/>
    </row>
    <row r="65" spans="1:37" x14ac:dyDescent="0.15">
      <c r="A65" s="52">
        <v>25</v>
      </c>
      <c r="B65" s="60">
        <v>4</v>
      </c>
      <c r="C65" s="60">
        <v>11</v>
      </c>
      <c r="D65" s="52">
        <f t="shared" si="10"/>
        <v>4</v>
      </c>
      <c r="E65" s="52" t="str">
        <f t="shared" si="6"/>
        <v>25_4</v>
      </c>
      <c r="F65" s="52">
        <v>1956</v>
      </c>
      <c r="G65" s="28"/>
      <c r="H65" s="52">
        <v>25</v>
      </c>
      <c r="I65" s="60">
        <v>4</v>
      </c>
      <c r="J65" s="60">
        <v>11</v>
      </c>
      <c r="K65" s="52">
        <f t="shared" si="0"/>
        <v>4</v>
      </c>
      <c r="L65" s="52" t="str">
        <f t="shared" si="1"/>
        <v>25_4</v>
      </c>
      <c r="M65" s="52">
        <v>2023</v>
      </c>
      <c r="N65" s="74"/>
      <c r="O65" s="52">
        <v>25</v>
      </c>
      <c r="P65" s="60">
        <v>4</v>
      </c>
      <c r="Q65" s="60">
        <v>11</v>
      </c>
      <c r="R65" s="52">
        <f t="shared" si="2"/>
        <v>4</v>
      </c>
      <c r="S65" s="52" t="str">
        <f t="shared" si="3"/>
        <v>25_4</v>
      </c>
      <c r="T65" s="52">
        <v>2087</v>
      </c>
      <c r="U65" s="74"/>
      <c r="V65" s="52">
        <v>25</v>
      </c>
      <c r="W65" s="60">
        <v>4</v>
      </c>
      <c r="X65" s="60">
        <v>11</v>
      </c>
      <c r="Y65" s="52">
        <f t="shared" si="4"/>
        <v>4</v>
      </c>
      <c r="Z65" s="54" t="str">
        <f t="shared" si="5"/>
        <v>25_4</v>
      </c>
      <c r="AA65" s="4">
        <f t="shared" si="7"/>
        <v>2023</v>
      </c>
      <c r="AB65" s="4">
        <f t="shared" si="8"/>
        <v>2087</v>
      </c>
      <c r="AC65" s="156">
        <f t="shared" si="11"/>
        <v>2087</v>
      </c>
      <c r="AD65" s="47">
        <f t="shared" si="9"/>
        <v>13.335463258785943</v>
      </c>
      <c r="AE65" s="6"/>
      <c r="AF65" s="6"/>
      <c r="AG65" s="6"/>
      <c r="AH65" s="6"/>
      <c r="AI65" s="6"/>
      <c r="AJ65" s="6"/>
      <c r="AK65" s="7"/>
    </row>
    <row r="66" spans="1:37" x14ac:dyDescent="0.15">
      <c r="A66" s="52">
        <v>25</v>
      </c>
      <c r="B66" s="60">
        <v>5</v>
      </c>
      <c r="C66" s="60">
        <v>12</v>
      </c>
      <c r="D66" s="52">
        <f t="shared" si="10"/>
        <v>5</v>
      </c>
      <c r="E66" s="52" t="str">
        <f t="shared" si="6"/>
        <v>25_5</v>
      </c>
      <c r="F66" s="52">
        <v>2016</v>
      </c>
      <c r="G66" s="28"/>
      <c r="H66" s="52">
        <v>25</v>
      </c>
      <c r="I66" s="60">
        <v>5</v>
      </c>
      <c r="J66" s="60">
        <v>12</v>
      </c>
      <c r="K66" s="52">
        <f t="shared" si="0"/>
        <v>5</v>
      </c>
      <c r="L66" s="52" t="str">
        <f t="shared" si="1"/>
        <v>25_5</v>
      </c>
      <c r="M66" s="52">
        <v>2085</v>
      </c>
      <c r="N66" s="28"/>
      <c r="O66" s="52">
        <v>25</v>
      </c>
      <c r="P66" s="60">
        <v>5</v>
      </c>
      <c r="Q66" s="60">
        <v>12</v>
      </c>
      <c r="R66" s="52">
        <f t="shared" si="2"/>
        <v>5</v>
      </c>
      <c r="S66" s="52" t="str">
        <f t="shared" si="3"/>
        <v>25_5</v>
      </c>
      <c r="T66" s="52">
        <v>2151</v>
      </c>
      <c r="U66" s="28"/>
      <c r="V66" s="52">
        <v>25</v>
      </c>
      <c r="W66" s="60">
        <v>5</v>
      </c>
      <c r="X66" s="60">
        <v>12</v>
      </c>
      <c r="Y66" s="52">
        <f t="shared" si="4"/>
        <v>5</v>
      </c>
      <c r="Z66" s="54" t="str">
        <f t="shared" si="5"/>
        <v>25_5</v>
      </c>
      <c r="AA66" s="4">
        <f t="shared" si="7"/>
        <v>2085</v>
      </c>
      <c r="AB66" s="4">
        <f t="shared" si="8"/>
        <v>2151</v>
      </c>
      <c r="AC66" s="156">
        <f t="shared" si="11"/>
        <v>2151</v>
      </c>
      <c r="AD66" s="47">
        <f t="shared" si="9"/>
        <v>13.744408945686901</v>
      </c>
      <c r="AE66" s="6"/>
      <c r="AF66" s="6"/>
      <c r="AG66" s="6"/>
      <c r="AH66" s="6"/>
      <c r="AI66" s="6"/>
      <c r="AJ66" s="6"/>
      <c r="AK66" s="7"/>
    </row>
    <row r="67" spans="1:37" x14ac:dyDescent="0.15">
      <c r="A67" s="52">
        <v>25</v>
      </c>
      <c r="B67" s="60">
        <v>6</v>
      </c>
      <c r="C67" s="60">
        <v>13</v>
      </c>
      <c r="D67" s="52">
        <f t="shared" si="10"/>
        <v>6</v>
      </c>
      <c r="E67" s="52" t="str">
        <f t="shared" si="6"/>
        <v>25_6</v>
      </c>
      <c r="F67" s="52">
        <v>2083</v>
      </c>
      <c r="G67" s="28"/>
      <c r="H67" s="52">
        <v>25</v>
      </c>
      <c r="I67" s="60">
        <v>6</v>
      </c>
      <c r="J67" s="60">
        <v>13</v>
      </c>
      <c r="K67" s="52">
        <f t="shared" si="0"/>
        <v>6</v>
      </c>
      <c r="L67" s="52" t="str">
        <f t="shared" si="1"/>
        <v>25_6</v>
      </c>
      <c r="M67" s="52">
        <v>2154</v>
      </c>
      <c r="N67" s="28"/>
      <c r="O67" s="52">
        <v>25</v>
      </c>
      <c r="P67" s="60">
        <v>6</v>
      </c>
      <c r="Q67" s="60">
        <v>13</v>
      </c>
      <c r="R67" s="52">
        <f t="shared" si="2"/>
        <v>6</v>
      </c>
      <c r="S67" s="52" t="str">
        <f t="shared" si="3"/>
        <v>25_6</v>
      </c>
      <c r="T67" s="52">
        <v>2222</v>
      </c>
      <c r="U67" s="28"/>
      <c r="V67" s="52">
        <v>25</v>
      </c>
      <c r="W67" s="60">
        <v>6</v>
      </c>
      <c r="X67" s="60">
        <v>13</v>
      </c>
      <c r="Y67" s="52">
        <f t="shared" si="4"/>
        <v>6</v>
      </c>
      <c r="Z67" s="54" t="str">
        <f t="shared" si="5"/>
        <v>25_6</v>
      </c>
      <c r="AA67" s="4">
        <f t="shared" si="7"/>
        <v>2154</v>
      </c>
      <c r="AB67" s="4">
        <f t="shared" si="8"/>
        <v>2222</v>
      </c>
      <c r="AC67" s="156">
        <f t="shared" si="11"/>
        <v>2222</v>
      </c>
      <c r="AD67" s="47">
        <f t="shared" si="9"/>
        <v>14.198083067092652</v>
      </c>
      <c r="AE67" s="6"/>
      <c r="AF67" s="6"/>
      <c r="AG67" s="6"/>
      <c r="AH67" s="6"/>
      <c r="AI67" s="6"/>
      <c r="AJ67" s="6"/>
      <c r="AK67" s="7"/>
    </row>
    <row r="68" spans="1:37" x14ac:dyDescent="0.15">
      <c r="A68" s="52">
        <v>25</v>
      </c>
      <c r="B68" s="60">
        <v>7</v>
      </c>
      <c r="C68" s="60">
        <v>14</v>
      </c>
      <c r="D68" s="52">
        <f t="shared" si="10"/>
        <v>7</v>
      </c>
      <c r="E68" s="52" t="str">
        <f t="shared" si="6"/>
        <v>25_7</v>
      </c>
      <c r="F68" s="52">
        <v>2153</v>
      </c>
      <c r="G68" s="28"/>
      <c r="H68" s="52">
        <v>25</v>
      </c>
      <c r="I68" s="60">
        <v>7</v>
      </c>
      <c r="J68" s="60">
        <v>14</v>
      </c>
      <c r="K68" s="52">
        <f t="shared" si="0"/>
        <v>7</v>
      </c>
      <c r="L68" s="52" t="str">
        <f t="shared" si="1"/>
        <v>25_7</v>
      </c>
      <c r="M68" s="52">
        <v>2226</v>
      </c>
      <c r="N68" s="28"/>
      <c r="O68" s="52">
        <v>25</v>
      </c>
      <c r="P68" s="60">
        <v>7</v>
      </c>
      <c r="Q68" s="60">
        <v>14</v>
      </c>
      <c r="R68" s="52">
        <f t="shared" si="2"/>
        <v>7</v>
      </c>
      <c r="S68" s="52" t="str">
        <f t="shared" si="3"/>
        <v>25_7</v>
      </c>
      <c r="T68" s="52">
        <v>2296</v>
      </c>
      <c r="U68" s="28"/>
      <c r="V68" s="52">
        <v>25</v>
      </c>
      <c r="W68" s="60">
        <v>7</v>
      </c>
      <c r="X68" s="60">
        <v>14</v>
      </c>
      <c r="Y68" s="52">
        <f t="shared" si="4"/>
        <v>7</v>
      </c>
      <c r="Z68" s="54" t="str">
        <f t="shared" si="5"/>
        <v>25_7</v>
      </c>
      <c r="AA68" s="4">
        <f t="shared" si="7"/>
        <v>2226</v>
      </c>
      <c r="AB68" s="4">
        <f t="shared" si="8"/>
        <v>2296</v>
      </c>
      <c r="AC68" s="156">
        <f t="shared" si="11"/>
        <v>2296</v>
      </c>
      <c r="AD68" s="47">
        <f t="shared" si="9"/>
        <v>14.670926517571885</v>
      </c>
      <c r="AE68" s="6"/>
      <c r="AF68" s="6"/>
      <c r="AG68" s="6"/>
      <c r="AH68" s="6"/>
      <c r="AI68" s="6"/>
      <c r="AJ68" s="6"/>
      <c r="AK68" s="7"/>
    </row>
    <row r="69" spans="1:37" ht="19.5" customHeight="1" x14ac:dyDescent="0.15">
      <c r="A69" s="52">
        <v>25</v>
      </c>
      <c r="B69" s="60">
        <v>8</v>
      </c>
      <c r="C69" s="60">
        <v>15</v>
      </c>
      <c r="D69" s="52">
        <f t="shared" si="10"/>
        <v>8</v>
      </c>
      <c r="E69" s="52" t="str">
        <f t="shared" si="6"/>
        <v>25_8</v>
      </c>
      <c r="F69" s="52">
        <v>2216</v>
      </c>
      <c r="G69" s="28"/>
      <c r="H69" s="52">
        <v>25</v>
      </c>
      <c r="I69" s="60">
        <v>8</v>
      </c>
      <c r="J69" s="60">
        <v>15</v>
      </c>
      <c r="K69" s="52">
        <f t="shared" si="0"/>
        <v>8</v>
      </c>
      <c r="L69" s="52" t="str">
        <f t="shared" si="1"/>
        <v>25_8</v>
      </c>
      <c r="M69" s="52">
        <v>2291</v>
      </c>
      <c r="N69" s="75"/>
      <c r="O69" s="207">
        <v>25</v>
      </c>
      <c r="P69" s="60">
        <v>8</v>
      </c>
      <c r="Q69" s="60">
        <v>15</v>
      </c>
      <c r="R69" s="207">
        <f t="shared" si="2"/>
        <v>8</v>
      </c>
      <c r="S69" s="207" t="str">
        <f t="shared" si="3"/>
        <v>25_8</v>
      </c>
      <c r="T69" s="207">
        <v>2363</v>
      </c>
      <c r="U69" s="75"/>
      <c r="V69" s="52">
        <v>25</v>
      </c>
      <c r="W69" s="60">
        <v>8</v>
      </c>
      <c r="X69" s="60">
        <v>15</v>
      </c>
      <c r="Y69" s="52">
        <f t="shared" si="4"/>
        <v>8</v>
      </c>
      <c r="Z69" s="54" t="str">
        <f t="shared" si="5"/>
        <v>25_8</v>
      </c>
      <c r="AA69" s="4">
        <f t="shared" si="7"/>
        <v>2291</v>
      </c>
      <c r="AB69" s="4">
        <f t="shared" si="8"/>
        <v>2363</v>
      </c>
      <c r="AC69" s="156">
        <f t="shared" si="11"/>
        <v>2363</v>
      </c>
      <c r="AD69" s="47">
        <f t="shared" si="9"/>
        <v>15.099041533546325</v>
      </c>
      <c r="AE69" s="6"/>
      <c r="AF69" s="6"/>
      <c r="AG69" s="6"/>
      <c r="AH69" s="6"/>
      <c r="AI69" s="6"/>
      <c r="AJ69" s="6"/>
      <c r="AK69" s="7"/>
    </row>
    <row r="70" spans="1:37" x14ac:dyDescent="0.15">
      <c r="A70" s="52">
        <v>25</v>
      </c>
      <c r="B70" s="60">
        <v>9</v>
      </c>
      <c r="C70" s="60">
        <v>16</v>
      </c>
      <c r="D70" s="52">
        <f t="shared" si="10"/>
        <v>9</v>
      </c>
      <c r="E70" s="52" t="str">
        <f t="shared" si="6"/>
        <v>25_9</v>
      </c>
      <c r="F70" s="52">
        <v>2287</v>
      </c>
      <c r="G70" s="28"/>
      <c r="H70" s="52">
        <v>25</v>
      </c>
      <c r="I70" s="60">
        <v>9</v>
      </c>
      <c r="J70" s="60">
        <v>16</v>
      </c>
      <c r="K70" s="52">
        <f t="shared" si="0"/>
        <v>9</v>
      </c>
      <c r="L70" s="52" t="str">
        <f t="shared" si="1"/>
        <v>25_9</v>
      </c>
      <c r="M70" s="52">
        <v>2365</v>
      </c>
      <c r="N70" s="74"/>
      <c r="O70" s="52">
        <v>25</v>
      </c>
      <c r="P70" s="60">
        <v>9</v>
      </c>
      <c r="Q70" s="60">
        <v>16</v>
      </c>
      <c r="R70" s="52">
        <f t="shared" si="2"/>
        <v>9</v>
      </c>
      <c r="S70" s="52" t="str">
        <f t="shared" si="3"/>
        <v>25_9</v>
      </c>
      <c r="T70" s="52">
        <v>2439</v>
      </c>
      <c r="U70" s="74"/>
      <c r="V70" s="52">
        <v>25</v>
      </c>
      <c r="W70" s="60">
        <v>9</v>
      </c>
      <c r="X70" s="60">
        <v>16</v>
      </c>
      <c r="Y70" s="52">
        <f t="shared" si="4"/>
        <v>9</v>
      </c>
      <c r="Z70" s="54" t="str">
        <f t="shared" si="5"/>
        <v>25_9</v>
      </c>
      <c r="AA70" s="4">
        <f t="shared" si="7"/>
        <v>2365</v>
      </c>
      <c r="AB70" s="4">
        <f t="shared" si="8"/>
        <v>2439</v>
      </c>
      <c r="AC70" s="156">
        <f t="shared" si="11"/>
        <v>2439</v>
      </c>
      <c r="AD70" s="47">
        <f t="shared" si="9"/>
        <v>15.584664536741213</v>
      </c>
      <c r="AE70" s="6"/>
      <c r="AF70" s="6"/>
      <c r="AG70" s="6"/>
      <c r="AH70" s="6"/>
      <c r="AI70" s="6"/>
      <c r="AJ70" s="6"/>
      <c r="AK70" s="7"/>
    </row>
    <row r="71" spans="1:37" x14ac:dyDescent="0.15">
      <c r="A71" s="52">
        <v>25</v>
      </c>
      <c r="B71" s="60">
        <v>10</v>
      </c>
      <c r="C71" s="60">
        <v>17</v>
      </c>
      <c r="D71" s="52">
        <f t="shared" si="10"/>
        <v>10</v>
      </c>
      <c r="E71" s="52" t="str">
        <f t="shared" si="6"/>
        <v>25_10</v>
      </c>
      <c r="F71" s="52">
        <v>2345</v>
      </c>
      <c r="G71" s="28"/>
      <c r="H71" s="52">
        <v>25</v>
      </c>
      <c r="I71" s="60">
        <v>10</v>
      </c>
      <c r="J71" s="60">
        <v>17</v>
      </c>
      <c r="K71" s="52">
        <f t="shared" si="0"/>
        <v>10</v>
      </c>
      <c r="L71" s="52" t="str">
        <f t="shared" si="1"/>
        <v>25_10</v>
      </c>
      <c r="M71" s="52">
        <v>2425</v>
      </c>
      <c r="N71" s="74"/>
      <c r="O71" s="52">
        <v>25</v>
      </c>
      <c r="P71" s="60">
        <v>10</v>
      </c>
      <c r="Q71" s="60">
        <v>17</v>
      </c>
      <c r="R71" s="52">
        <f t="shared" si="2"/>
        <v>10</v>
      </c>
      <c r="S71" s="52" t="str">
        <f t="shared" si="3"/>
        <v>25_10</v>
      </c>
      <c r="T71" s="52">
        <v>2501</v>
      </c>
      <c r="U71" s="74"/>
      <c r="V71" s="52">
        <v>25</v>
      </c>
      <c r="W71" s="60">
        <v>10</v>
      </c>
      <c r="X71" s="60">
        <v>17</v>
      </c>
      <c r="Y71" s="52">
        <f t="shared" si="4"/>
        <v>10</v>
      </c>
      <c r="Z71" s="54" t="str">
        <f t="shared" si="5"/>
        <v>25_10</v>
      </c>
      <c r="AA71" s="4">
        <f t="shared" si="7"/>
        <v>2425</v>
      </c>
      <c r="AB71" s="4">
        <f t="shared" si="8"/>
        <v>2501</v>
      </c>
      <c r="AC71" s="156">
        <f t="shared" si="11"/>
        <v>2501</v>
      </c>
      <c r="AD71" s="47">
        <f t="shared" si="9"/>
        <v>15.980830670926517</v>
      </c>
      <c r="AE71" s="6"/>
      <c r="AF71" s="6"/>
      <c r="AG71" s="6"/>
      <c r="AH71" s="6"/>
      <c r="AI71" s="6"/>
      <c r="AJ71" s="6"/>
      <c r="AK71" s="7"/>
    </row>
    <row r="72" spans="1:37" x14ac:dyDescent="0.15">
      <c r="A72" s="52">
        <v>25</v>
      </c>
      <c r="B72" s="60">
        <v>11</v>
      </c>
      <c r="C72" s="60">
        <v>18</v>
      </c>
      <c r="D72" s="52">
        <f t="shared" si="10"/>
        <v>11</v>
      </c>
      <c r="E72" s="52" t="str">
        <f t="shared" si="6"/>
        <v>25_11</v>
      </c>
      <c r="F72" s="52">
        <v>2413</v>
      </c>
      <c r="G72" s="28"/>
      <c r="H72" s="52">
        <v>25</v>
      </c>
      <c r="I72" s="60">
        <v>11</v>
      </c>
      <c r="J72" s="60">
        <v>18</v>
      </c>
      <c r="K72" s="52">
        <f t="shared" si="0"/>
        <v>11</v>
      </c>
      <c r="L72" s="52" t="str">
        <f t="shared" si="1"/>
        <v>25_11</v>
      </c>
      <c r="M72" s="52">
        <v>2495</v>
      </c>
      <c r="N72" s="74"/>
      <c r="O72" s="52">
        <v>25</v>
      </c>
      <c r="P72" s="60">
        <v>11</v>
      </c>
      <c r="Q72" s="60">
        <v>18</v>
      </c>
      <c r="R72" s="52">
        <f t="shared" si="2"/>
        <v>11</v>
      </c>
      <c r="S72" s="52" t="str">
        <f t="shared" si="3"/>
        <v>25_11</v>
      </c>
      <c r="T72" s="52">
        <v>2574</v>
      </c>
      <c r="U72" s="74"/>
      <c r="V72" s="52">
        <v>25</v>
      </c>
      <c r="W72" s="60">
        <v>11</v>
      </c>
      <c r="X72" s="60">
        <v>18</v>
      </c>
      <c r="Y72" s="52">
        <f t="shared" si="4"/>
        <v>11</v>
      </c>
      <c r="Z72" s="54" t="str">
        <f t="shared" si="5"/>
        <v>25_11</v>
      </c>
      <c r="AA72" s="4">
        <f t="shared" si="7"/>
        <v>2495</v>
      </c>
      <c r="AB72" s="4">
        <f t="shared" si="8"/>
        <v>2574</v>
      </c>
      <c r="AC72" s="156">
        <f t="shared" si="11"/>
        <v>2574</v>
      </c>
      <c r="AD72" s="47">
        <f t="shared" si="9"/>
        <v>16.447284345047922</v>
      </c>
      <c r="AE72" s="6"/>
      <c r="AF72" s="6"/>
      <c r="AG72" s="6"/>
      <c r="AH72" s="6"/>
      <c r="AI72" s="6"/>
      <c r="AJ72" s="6"/>
      <c r="AK72" s="7"/>
    </row>
    <row r="73" spans="1:37" x14ac:dyDescent="0.15">
      <c r="A73" s="52">
        <v>30</v>
      </c>
      <c r="B73" s="60">
        <v>0</v>
      </c>
      <c r="C73" s="60">
        <v>6</v>
      </c>
      <c r="D73" s="52">
        <f t="shared" si="10"/>
        <v>0</v>
      </c>
      <c r="E73" s="52" t="str">
        <f t="shared" si="6"/>
        <v>30_0</v>
      </c>
      <c r="F73" s="52">
        <v>1707</v>
      </c>
      <c r="G73" s="28"/>
      <c r="H73" s="52">
        <v>30</v>
      </c>
      <c r="I73" s="60">
        <v>0</v>
      </c>
      <c r="J73" s="60">
        <v>6</v>
      </c>
      <c r="K73" s="52">
        <f t="shared" si="0"/>
        <v>0</v>
      </c>
      <c r="L73" s="52" t="str">
        <f t="shared" si="1"/>
        <v>30_0</v>
      </c>
      <c r="M73" s="52">
        <v>1765</v>
      </c>
      <c r="N73" s="74"/>
      <c r="O73" s="52">
        <v>30</v>
      </c>
      <c r="P73" s="60">
        <v>0</v>
      </c>
      <c r="Q73" s="60">
        <v>6</v>
      </c>
      <c r="R73" s="52">
        <f t="shared" si="2"/>
        <v>0</v>
      </c>
      <c r="S73" s="52" t="str">
        <f t="shared" si="3"/>
        <v>30_0</v>
      </c>
      <c r="T73" s="52">
        <v>1821</v>
      </c>
      <c r="U73" s="74"/>
      <c r="V73" s="52">
        <v>30</v>
      </c>
      <c r="W73" s="60">
        <v>0</v>
      </c>
      <c r="X73" s="60">
        <v>6</v>
      </c>
      <c r="Y73" s="52">
        <f t="shared" si="4"/>
        <v>0</v>
      </c>
      <c r="Z73" s="54" t="str">
        <f t="shared" si="5"/>
        <v>30_0</v>
      </c>
      <c r="AA73" s="4">
        <f t="shared" si="7"/>
        <v>1765</v>
      </c>
      <c r="AB73" s="4">
        <f t="shared" si="8"/>
        <v>1821</v>
      </c>
      <c r="AC73" s="156">
        <f t="shared" si="11"/>
        <v>1821</v>
      </c>
      <c r="AD73" s="47">
        <f t="shared" si="9"/>
        <v>11.635782747603834</v>
      </c>
      <c r="AE73" s="6"/>
      <c r="AF73" s="6"/>
      <c r="AG73" s="6"/>
      <c r="AH73" s="6"/>
      <c r="AI73" s="6"/>
      <c r="AJ73" s="6"/>
      <c r="AK73" s="7"/>
    </row>
    <row r="74" spans="1:37" x14ac:dyDescent="0.15">
      <c r="A74" s="52">
        <v>30</v>
      </c>
      <c r="B74" s="60">
        <v>1</v>
      </c>
      <c r="C74" s="60">
        <v>8</v>
      </c>
      <c r="D74" s="52">
        <f t="shared" si="10"/>
        <v>1</v>
      </c>
      <c r="E74" s="52" t="str">
        <f t="shared" si="6"/>
        <v>30_1</v>
      </c>
      <c r="F74" s="52">
        <v>1800</v>
      </c>
      <c r="G74" s="28"/>
      <c r="H74" s="52">
        <v>30</v>
      </c>
      <c r="I74" s="60">
        <v>1</v>
      </c>
      <c r="J74" s="60">
        <v>8</v>
      </c>
      <c r="K74" s="52">
        <f t="shared" si="0"/>
        <v>1</v>
      </c>
      <c r="L74" s="52" t="str">
        <f t="shared" si="1"/>
        <v>30_1</v>
      </c>
      <c r="M74" s="52">
        <v>1861</v>
      </c>
      <c r="N74" s="74"/>
      <c r="O74" s="52">
        <v>30</v>
      </c>
      <c r="P74" s="60">
        <v>1</v>
      </c>
      <c r="Q74" s="60">
        <v>8</v>
      </c>
      <c r="R74" s="52">
        <f t="shared" si="2"/>
        <v>1</v>
      </c>
      <c r="S74" s="52" t="str">
        <f t="shared" si="3"/>
        <v>30_1</v>
      </c>
      <c r="T74" s="52">
        <v>1920</v>
      </c>
      <c r="U74" s="74"/>
      <c r="V74" s="52">
        <v>30</v>
      </c>
      <c r="W74" s="60">
        <v>1</v>
      </c>
      <c r="X74" s="60">
        <v>8</v>
      </c>
      <c r="Y74" s="52">
        <f t="shared" si="4"/>
        <v>1</v>
      </c>
      <c r="Z74" s="54" t="str">
        <f t="shared" si="5"/>
        <v>30_1</v>
      </c>
      <c r="AA74" s="4">
        <f t="shared" si="7"/>
        <v>1861</v>
      </c>
      <c r="AB74" s="4">
        <f t="shared" si="8"/>
        <v>1920</v>
      </c>
      <c r="AC74" s="156">
        <f t="shared" si="11"/>
        <v>1920</v>
      </c>
      <c r="AD74" s="47">
        <f t="shared" si="9"/>
        <v>12.268370607028753</v>
      </c>
      <c r="AE74" s="6"/>
      <c r="AF74" s="6"/>
      <c r="AG74" s="6"/>
      <c r="AH74" s="6"/>
      <c r="AI74" s="6"/>
      <c r="AJ74" s="6"/>
      <c r="AK74" s="7"/>
    </row>
    <row r="75" spans="1:37" x14ac:dyDescent="0.15">
      <c r="A75" s="52">
        <v>30</v>
      </c>
      <c r="B75" s="60">
        <v>2</v>
      </c>
      <c r="C75" s="60">
        <v>10</v>
      </c>
      <c r="D75" s="52">
        <f t="shared" si="10"/>
        <v>2</v>
      </c>
      <c r="E75" s="52" t="str">
        <f t="shared" si="6"/>
        <v>30_2</v>
      </c>
      <c r="F75" s="52">
        <v>1898</v>
      </c>
      <c r="G75" s="28"/>
      <c r="H75" s="52">
        <v>30</v>
      </c>
      <c r="I75" s="60">
        <v>2</v>
      </c>
      <c r="J75" s="60">
        <v>10</v>
      </c>
      <c r="K75" s="52">
        <f t="shared" si="0"/>
        <v>2</v>
      </c>
      <c r="L75" s="52" t="str">
        <f t="shared" si="1"/>
        <v>30_2</v>
      </c>
      <c r="M75" s="52">
        <v>1963</v>
      </c>
      <c r="N75" s="74"/>
      <c r="O75" s="52">
        <v>30</v>
      </c>
      <c r="P75" s="60">
        <v>2</v>
      </c>
      <c r="Q75" s="60">
        <v>10</v>
      </c>
      <c r="R75" s="52">
        <f t="shared" si="2"/>
        <v>2</v>
      </c>
      <c r="S75" s="52" t="str">
        <f t="shared" si="3"/>
        <v>30_2</v>
      </c>
      <c r="T75" s="52">
        <v>2025</v>
      </c>
      <c r="U75" s="74"/>
      <c r="V75" s="52">
        <v>30</v>
      </c>
      <c r="W75" s="60">
        <v>2</v>
      </c>
      <c r="X75" s="60">
        <v>10</v>
      </c>
      <c r="Y75" s="52">
        <f t="shared" si="4"/>
        <v>2</v>
      </c>
      <c r="Z75" s="54" t="str">
        <f t="shared" si="5"/>
        <v>30_2</v>
      </c>
      <c r="AA75" s="4">
        <f t="shared" si="7"/>
        <v>1963</v>
      </c>
      <c r="AB75" s="4">
        <f t="shared" si="8"/>
        <v>2025</v>
      </c>
      <c r="AC75" s="156">
        <f t="shared" si="11"/>
        <v>2025</v>
      </c>
      <c r="AD75" s="47">
        <f t="shared" si="9"/>
        <v>12.939297124600639</v>
      </c>
      <c r="AE75" s="6"/>
      <c r="AF75" s="6"/>
      <c r="AG75" s="6"/>
      <c r="AH75" s="6"/>
      <c r="AI75" s="6"/>
      <c r="AJ75" s="6"/>
      <c r="AK75" s="7"/>
    </row>
    <row r="76" spans="1:37" x14ac:dyDescent="0.15">
      <c r="A76" s="52">
        <v>30</v>
      </c>
      <c r="B76" s="60">
        <v>3</v>
      </c>
      <c r="C76" s="60">
        <v>12</v>
      </c>
      <c r="D76" s="52">
        <f t="shared" si="10"/>
        <v>3</v>
      </c>
      <c r="E76" s="52" t="str">
        <f t="shared" si="6"/>
        <v>30_3</v>
      </c>
      <c r="F76" s="52">
        <v>2016</v>
      </c>
      <c r="G76" s="28"/>
      <c r="H76" s="52">
        <v>30</v>
      </c>
      <c r="I76" s="60">
        <v>3</v>
      </c>
      <c r="J76" s="60">
        <v>12</v>
      </c>
      <c r="K76" s="52">
        <f t="shared" si="0"/>
        <v>3</v>
      </c>
      <c r="L76" s="52" t="str">
        <f t="shared" si="1"/>
        <v>30_3</v>
      </c>
      <c r="M76" s="52">
        <v>2085</v>
      </c>
      <c r="N76" s="74"/>
      <c r="O76" s="52">
        <v>30</v>
      </c>
      <c r="P76" s="60">
        <v>3</v>
      </c>
      <c r="Q76" s="60">
        <v>12</v>
      </c>
      <c r="R76" s="52">
        <f t="shared" si="2"/>
        <v>3</v>
      </c>
      <c r="S76" s="52" t="str">
        <f t="shared" si="3"/>
        <v>30_3</v>
      </c>
      <c r="T76" s="52">
        <v>2151</v>
      </c>
      <c r="U76" s="74"/>
      <c r="V76" s="52">
        <v>30</v>
      </c>
      <c r="W76" s="60">
        <v>3</v>
      </c>
      <c r="X76" s="60">
        <v>12</v>
      </c>
      <c r="Y76" s="52">
        <f t="shared" si="4"/>
        <v>3</v>
      </c>
      <c r="Z76" s="54" t="str">
        <f t="shared" si="5"/>
        <v>30_3</v>
      </c>
      <c r="AA76" s="4">
        <f t="shared" si="7"/>
        <v>2085</v>
      </c>
      <c r="AB76" s="4">
        <f t="shared" si="8"/>
        <v>2151</v>
      </c>
      <c r="AC76" s="156">
        <f t="shared" si="11"/>
        <v>2151</v>
      </c>
      <c r="AD76" s="47">
        <f t="shared" si="9"/>
        <v>13.744408945686901</v>
      </c>
      <c r="AE76" s="6"/>
      <c r="AF76" s="6"/>
      <c r="AG76" s="6"/>
      <c r="AH76" s="6"/>
      <c r="AI76" s="6"/>
      <c r="AJ76" s="6"/>
      <c r="AK76" s="7"/>
    </row>
    <row r="77" spans="1:37" x14ac:dyDescent="0.15">
      <c r="A77" s="52">
        <v>30</v>
      </c>
      <c r="B77" s="60">
        <v>4</v>
      </c>
      <c r="C77" s="60">
        <v>13</v>
      </c>
      <c r="D77" s="52">
        <f t="shared" si="10"/>
        <v>4</v>
      </c>
      <c r="E77" s="52" t="str">
        <f t="shared" si="6"/>
        <v>30_4</v>
      </c>
      <c r="F77" s="52">
        <v>2083</v>
      </c>
      <c r="G77" s="28"/>
      <c r="H77" s="52">
        <v>30</v>
      </c>
      <c r="I77" s="60">
        <v>4</v>
      </c>
      <c r="J77" s="60">
        <v>13</v>
      </c>
      <c r="K77" s="52">
        <f t="shared" si="0"/>
        <v>4</v>
      </c>
      <c r="L77" s="52" t="str">
        <f t="shared" si="1"/>
        <v>30_4</v>
      </c>
      <c r="M77" s="52">
        <v>2154</v>
      </c>
      <c r="N77" s="74"/>
      <c r="O77" s="52">
        <v>30</v>
      </c>
      <c r="P77" s="60">
        <v>4</v>
      </c>
      <c r="Q77" s="60">
        <v>13</v>
      </c>
      <c r="R77" s="52">
        <f t="shared" si="2"/>
        <v>4</v>
      </c>
      <c r="S77" s="52" t="str">
        <f t="shared" si="3"/>
        <v>30_4</v>
      </c>
      <c r="T77" s="52">
        <v>2222</v>
      </c>
      <c r="U77" s="74"/>
      <c r="V77" s="52">
        <v>30</v>
      </c>
      <c r="W77" s="60">
        <v>4</v>
      </c>
      <c r="X77" s="60">
        <v>13</v>
      </c>
      <c r="Y77" s="52">
        <f t="shared" si="4"/>
        <v>4</v>
      </c>
      <c r="Z77" s="54" t="str">
        <f t="shared" si="5"/>
        <v>30_4</v>
      </c>
      <c r="AA77" s="4">
        <f t="shared" si="7"/>
        <v>2154</v>
      </c>
      <c r="AB77" s="4">
        <f t="shared" si="8"/>
        <v>2222</v>
      </c>
      <c r="AC77" s="156">
        <f t="shared" si="11"/>
        <v>2222</v>
      </c>
      <c r="AD77" s="47">
        <f t="shared" si="9"/>
        <v>14.198083067092652</v>
      </c>
      <c r="AE77" s="6"/>
      <c r="AF77" s="6"/>
      <c r="AG77" s="6"/>
      <c r="AH77" s="6"/>
      <c r="AI77" s="6"/>
      <c r="AJ77" s="6"/>
      <c r="AK77" s="7"/>
    </row>
    <row r="78" spans="1:37" x14ac:dyDescent="0.15">
      <c r="A78" s="52">
        <v>30</v>
      </c>
      <c r="B78" s="60">
        <v>5</v>
      </c>
      <c r="C78" s="60">
        <v>14</v>
      </c>
      <c r="D78" s="52">
        <f t="shared" si="10"/>
        <v>5</v>
      </c>
      <c r="E78" s="52" t="str">
        <f t="shared" si="6"/>
        <v>30_5</v>
      </c>
      <c r="F78" s="52">
        <v>2153</v>
      </c>
      <c r="G78" s="28"/>
      <c r="H78" s="52">
        <v>30</v>
      </c>
      <c r="I78" s="60">
        <v>5</v>
      </c>
      <c r="J78" s="60">
        <v>14</v>
      </c>
      <c r="K78" s="52">
        <f t="shared" si="0"/>
        <v>5</v>
      </c>
      <c r="L78" s="52" t="str">
        <f t="shared" si="1"/>
        <v>30_5</v>
      </c>
      <c r="M78" s="52">
        <v>2226</v>
      </c>
      <c r="N78" s="74"/>
      <c r="O78" s="52">
        <v>30</v>
      </c>
      <c r="P78" s="60">
        <v>5</v>
      </c>
      <c r="Q78" s="60">
        <v>14</v>
      </c>
      <c r="R78" s="52">
        <f t="shared" si="2"/>
        <v>5</v>
      </c>
      <c r="S78" s="52" t="str">
        <f t="shared" si="3"/>
        <v>30_5</v>
      </c>
      <c r="T78" s="52">
        <v>2296</v>
      </c>
      <c r="U78" s="74"/>
      <c r="V78" s="52">
        <v>30</v>
      </c>
      <c r="W78" s="60">
        <v>5</v>
      </c>
      <c r="X78" s="60">
        <v>14</v>
      </c>
      <c r="Y78" s="52">
        <f t="shared" si="4"/>
        <v>5</v>
      </c>
      <c r="Z78" s="54" t="str">
        <f t="shared" si="5"/>
        <v>30_5</v>
      </c>
      <c r="AA78" s="4">
        <f t="shared" si="7"/>
        <v>2226</v>
      </c>
      <c r="AB78" s="4">
        <f t="shared" si="8"/>
        <v>2296</v>
      </c>
      <c r="AC78" s="156">
        <f t="shared" si="11"/>
        <v>2296</v>
      </c>
      <c r="AD78" s="47">
        <f t="shared" si="9"/>
        <v>14.670926517571885</v>
      </c>
      <c r="AE78" s="6"/>
      <c r="AF78" s="6"/>
      <c r="AG78" s="6"/>
      <c r="AH78" s="6"/>
      <c r="AI78" s="6"/>
      <c r="AJ78" s="6"/>
      <c r="AK78" s="7"/>
    </row>
    <row r="79" spans="1:37" x14ac:dyDescent="0.15">
      <c r="A79" s="52">
        <v>30</v>
      </c>
      <c r="B79" s="60">
        <v>6</v>
      </c>
      <c r="C79" s="60">
        <v>15</v>
      </c>
      <c r="D79" s="52">
        <f t="shared" si="10"/>
        <v>6</v>
      </c>
      <c r="E79" s="52" t="str">
        <f t="shared" si="6"/>
        <v>30_6</v>
      </c>
      <c r="F79" s="52">
        <v>2216</v>
      </c>
      <c r="G79" s="28"/>
      <c r="H79" s="52">
        <v>30</v>
      </c>
      <c r="I79" s="60">
        <v>6</v>
      </c>
      <c r="J79" s="60">
        <v>15</v>
      </c>
      <c r="K79" s="52">
        <f t="shared" si="0"/>
        <v>6</v>
      </c>
      <c r="L79" s="52" t="str">
        <f t="shared" si="1"/>
        <v>30_6</v>
      </c>
      <c r="M79" s="52">
        <v>2291</v>
      </c>
      <c r="N79" s="74"/>
      <c r="O79" s="52">
        <v>30</v>
      </c>
      <c r="P79" s="60">
        <v>6</v>
      </c>
      <c r="Q79" s="60">
        <v>15</v>
      </c>
      <c r="R79" s="52">
        <f t="shared" si="2"/>
        <v>6</v>
      </c>
      <c r="S79" s="52" t="str">
        <f t="shared" si="3"/>
        <v>30_6</v>
      </c>
      <c r="T79" s="52">
        <v>2363</v>
      </c>
      <c r="U79" s="74"/>
      <c r="V79" s="52">
        <v>30</v>
      </c>
      <c r="W79" s="60">
        <v>6</v>
      </c>
      <c r="X79" s="60">
        <v>15</v>
      </c>
      <c r="Y79" s="52">
        <f t="shared" si="4"/>
        <v>6</v>
      </c>
      <c r="Z79" s="54" t="str">
        <f t="shared" si="5"/>
        <v>30_6</v>
      </c>
      <c r="AA79" s="4">
        <f t="shared" si="7"/>
        <v>2291</v>
      </c>
      <c r="AB79" s="4">
        <f t="shared" si="8"/>
        <v>2363</v>
      </c>
      <c r="AC79" s="156">
        <f t="shared" si="11"/>
        <v>2363</v>
      </c>
      <c r="AD79" s="47">
        <f t="shared" si="9"/>
        <v>15.099041533546325</v>
      </c>
      <c r="AE79" s="6"/>
      <c r="AF79" s="6"/>
      <c r="AG79" s="6"/>
      <c r="AH79" s="6"/>
      <c r="AI79" s="6"/>
      <c r="AJ79" s="6"/>
      <c r="AK79" s="7"/>
    </row>
    <row r="80" spans="1:37" x14ac:dyDescent="0.15">
      <c r="A80" s="52">
        <v>30</v>
      </c>
      <c r="B80" s="60">
        <v>7</v>
      </c>
      <c r="C80" s="60">
        <v>16</v>
      </c>
      <c r="D80" s="52">
        <f t="shared" si="10"/>
        <v>7</v>
      </c>
      <c r="E80" s="52" t="str">
        <f t="shared" si="6"/>
        <v>30_7</v>
      </c>
      <c r="F80" s="52">
        <v>2287</v>
      </c>
      <c r="G80" s="28"/>
      <c r="H80" s="52">
        <v>30</v>
      </c>
      <c r="I80" s="60">
        <v>7</v>
      </c>
      <c r="J80" s="60">
        <v>16</v>
      </c>
      <c r="K80" s="52">
        <f t="shared" ref="K80:K143" si="12">I80</f>
        <v>7</v>
      </c>
      <c r="L80" s="52" t="str">
        <f t="shared" ref="L80:L143" si="13">H80&amp;"_"&amp;K80</f>
        <v>30_7</v>
      </c>
      <c r="M80" s="52">
        <v>2365</v>
      </c>
      <c r="N80" s="74"/>
      <c r="O80" s="52">
        <v>30</v>
      </c>
      <c r="P80" s="60">
        <v>7</v>
      </c>
      <c r="Q80" s="60">
        <v>16</v>
      </c>
      <c r="R80" s="52">
        <f t="shared" ref="R80:R143" si="14">P80</f>
        <v>7</v>
      </c>
      <c r="S80" s="52" t="str">
        <f t="shared" ref="S80:S143" si="15">O80&amp;"_"&amp;R80</f>
        <v>30_7</v>
      </c>
      <c r="T80" s="52">
        <v>2439</v>
      </c>
      <c r="U80" s="74"/>
      <c r="V80" s="52">
        <v>30</v>
      </c>
      <c r="W80" s="60">
        <v>7</v>
      </c>
      <c r="X80" s="60">
        <v>16</v>
      </c>
      <c r="Y80" s="52">
        <f t="shared" ref="Y80:Y143" si="16">W80</f>
        <v>7</v>
      </c>
      <c r="Z80" s="54" t="str">
        <f t="shared" ref="Z80:Z143" si="17">V80&amp;"_"&amp;Y80</f>
        <v>30_7</v>
      </c>
      <c r="AA80" s="4">
        <f t="shared" si="7"/>
        <v>2365</v>
      </c>
      <c r="AB80" s="4">
        <f t="shared" si="8"/>
        <v>2439</v>
      </c>
      <c r="AC80" s="156">
        <f t="shared" si="11"/>
        <v>2439</v>
      </c>
      <c r="AD80" s="47">
        <f t="shared" si="9"/>
        <v>15.584664536741213</v>
      </c>
      <c r="AE80" s="6"/>
      <c r="AF80" s="6"/>
      <c r="AG80" s="6"/>
      <c r="AH80" s="6"/>
      <c r="AI80" s="6"/>
      <c r="AJ80" s="6"/>
      <c r="AK80" s="7"/>
    </row>
    <row r="81" spans="1:37" x14ac:dyDescent="0.15">
      <c r="A81" s="52">
        <v>30</v>
      </c>
      <c r="B81" s="60">
        <v>8</v>
      </c>
      <c r="C81" s="60">
        <v>17</v>
      </c>
      <c r="D81" s="52">
        <f t="shared" ref="D81:D144" si="18">B81</f>
        <v>8</v>
      </c>
      <c r="E81" s="52" t="str">
        <f t="shared" ref="E81:E144" si="19">A81&amp;"_"&amp;D81</f>
        <v>30_8</v>
      </c>
      <c r="F81" s="52">
        <v>2345</v>
      </c>
      <c r="G81" s="28"/>
      <c r="H81" s="52">
        <v>30</v>
      </c>
      <c r="I81" s="60">
        <v>8</v>
      </c>
      <c r="J81" s="60">
        <v>17</v>
      </c>
      <c r="K81" s="52">
        <f t="shared" si="12"/>
        <v>8</v>
      </c>
      <c r="L81" s="52" t="str">
        <f t="shared" si="13"/>
        <v>30_8</v>
      </c>
      <c r="M81" s="52">
        <v>2425</v>
      </c>
      <c r="N81" s="74"/>
      <c r="O81" s="52">
        <v>30</v>
      </c>
      <c r="P81" s="60">
        <v>8</v>
      </c>
      <c r="Q81" s="60">
        <v>17</v>
      </c>
      <c r="R81" s="52">
        <f t="shared" si="14"/>
        <v>8</v>
      </c>
      <c r="S81" s="52" t="str">
        <f t="shared" si="15"/>
        <v>30_8</v>
      </c>
      <c r="T81" s="52">
        <v>2501</v>
      </c>
      <c r="U81" s="74"/>
      <c r="V81" s="52">
        <v>30</v>
      </c>
      <c r="W81" s="60">
        <v>8</v>
      </c>
      <c r="X81" s="60">
        <v>17</v>
      </c>
      <c r="Y81" s="52">
        <f t="shared" si="16"/>
        <v>8</v>
      </c>
      <c r="Z81" s="54" t="str">
        <f t="shared" si="17"/>
        <v>30_8</v>
      </c>
      <c r="AA81" s="4">
        <f t="shared" ref="AA81:AA144" si="20">INDEX($M$16:$M$224,MATCH(Z81,$L$16:$L$224,0))</f>
        <v>2425</v>
      </c>
      <c r="AB81" s="4">
        <f t="shared" ref="AB81:AB144" si="21">INDEX($T$16:$T$224,MATCH(Z81,$S$16:$S$224,0))</f>
        <v>2501</v>
      </c>
      <c r="AC81" s="156">
        <f t="shared" ref="AC81:AC144" si="22">$D$6*AA81+$D$7*AB81</f>
        <v>2501</v>
      </c>
      <c r="AD81" s="47">
        <f t="shared" ref="AD81:AD144" si="23">AC81*$D$10/$D$9</f>
        <v>15.980830670926517</v>
      </c>
      <c r="AE81" s="6"/>
      <c r="AF81" s="6"/>
      <c r="AG81" s="6"/>
      <c r="AH81" s="6"/>
      <c r="AI81" s="6"/>
      <c r="AJ81" s="6"/>
      <c r="AK81" s="7"/>
    </row>
    <row r="82" spans="1:37" x14ac:dyDescent="0.15">
      <c r="A82" s="52">
        <v>30</v>
      </c>
      <c r="B82" s="60">
        <v>9</v>
      </c>
      <c r="C82" s="60">
        <v>18</v>
      </c>
      <c r="D82" s="52">
        <f t="shared" si="18"/>
        <v>9</v>
      </c>
      <c r="E82" s="52" t="str">
        <f t="shared" si="19"/>
        <v>30_9</v>
      </c>
      <c r="F82" s="52">
        <v>2413</v>
      </c>
      <c r="G82" s="28"/>
      <c r="H82" s="52">
        <v>30</v>
      </c>
      <c r="I82" s="60">
        <v>9</v>
      </c>
      <c r="J82" s="60">
        <v>18</v>
      </c>
      <c r="K82" s="52">
        <f t="shared" si="12"/>
        <v>9</v>
      </c>
      <c r="L82" s="52" t="str">
        <f t="shared" si="13"/>
        <v>30_9</v>
      </c>
      <c r="M82" s="52">
        <v>2495</v>
      </c>
      <c r="N82" s="74"/>
      <c r="O82" s="52">
        <v>30</v>
      </c>
      <c r="P82" s="60">
        <v>9</v>
      </c>
      <c r="Q82" s="60">
        <v>18</v>
      </c>
      <c r="R82" s="52">
        <f t="shared" si="14"/>
        <v>9</v>
      </c>
      <c r="S82" s="52" t="str">
        <f t="shared" si="15"/>
        <v>30_9</v>
      </c>
      <c r="T82" s="52">
        <v>2574</v>
      </c>
      <c r="U82" s="74"/>
      <c r="V82" s="52">
        <v>30</v>
      </c>
      <c r="W82" s="60">
        <v>9</v>
      </c>
      <c r="X82" s="60">
        <v>18</v>
      </c>
      <c r="Y82" s="52">
        <f t="shared" si="16"/>
        <v>9</v>
      </c>
      <c r="Z82" s="54" t="str">
        <f t="shared" si="17"/>
        <v>30_9</v>
      </c>
      <c r="AA82" s="4">
        <f t="shared" si="20"/>
        <v>2495</v>
      </c>
      <c r="AB82" s="4">
        <f t="shared" si="21"/>
        <v>2574</v>
      </c>
      <c r="AC82" s="156">
        <f t="shared" si="22"/>
        <v>2574</v>
      </c>
      <c r="AD82" s="47">
        <f t="shared" si="23"/>
        <v>16.447284345047922</v>
      </c>
      <c r="AE82" s="6"/>
      <c r="AF82" s="6"/>
      <c r="AG82" s="6"/>
      <c r="AH82" s="6"/>
      <c r="AI82" s="6"/>
      <c r="AJ82" s="6"/>
      <c r="AK82" s="7"/>
    </row>
    <row r="83" spans="1:37" x14ac:dyDescent="0.15">
      <c r="A83" s="52">
        <v>30</v>
      </c>
      <c r="B83" s="60">
        <v>10</v>
      </c>
      <c r="C83" s="60">
        <v>19</v>
      </c>
      <c r="D83" s="52">
        <f t="shared" si="18"/>
        <v>10</v>
      </c>
      <c r="E83" s="52" t="str">
        <f t="shared" si="19"/>
        <v>30_10</v>
      </c>
      <c r="F83" s="52">
        <v>2478</v>
      </c>
      <c r="G83" s="28"/>
      <c r="H83" s="52">
        <v>30</v>
      </c>
      <c r="I83" s="60">
        <v>10</v>
      </c>
      <c r="J83" s="60">
        <v>19</v>
      </c>
      <c r="K83" s="52">
        <f t="shared" si="12"/>
        <v>10</v>
      </c>
      <c r="L83" s="52" t="str">
        <f t="shared" si="13"/>
        <v>30_10</v>
      </c>
      <c r="M83" s="52">
        <v>2562</v>
      </c>
      <c r="N83" s="74"/>
      <c r="O83" s="52">
        <v>30</v>
      </c>
      <c r="P83" s="60">
        <v>10</v>
      </c>
      <c r="Q83" s="60">
        <v>19</v>
      </c>
      <c r="R83" s="52">
        <f t="shared" si="14"/>
        <v>10</v>
      </c>
      <c r="S83" s="52" t="str">
        <f t="shared" si="15"/>
        <v>30_10</v>
      </c>
      <c r="T83" s="52">
        <v>2643</v>
      </c>
      <c r="U83" s="74"/>
      <c r="V83" s="52">
        <v>30</v>
      </c>
      <c r="W83" s="60">
        <v>10</v>
      </c>
      <c r="X83" s="60">
        <v>19</v>
      </c>
      <c r="Y83" s="52">
        <f t="shared" si="16"/>
        <v>10</v>
      </c>
      <c r="Z83" s="54" t="str">
        <f t="shared" si="17"/>
        <v>30_10</v>
      </c>
      <c r="AA83" s="4">
        <f t="shared" si="20"/>
        <v>2562</v>
      </c>
      <c r="AB83" s="4">
        <f t="shared" si="21"/>
        <v>2643</v>
      </c>
      <c r="AC83" s="156">
        <f t="shared" si="22"/>
        <v>2643</v>
      </c>
      <c r="AD83" s="47">
        <f t="shared" si="23"/>
        <v>16.88817891373802</v>
      </c>
      <c r="AE83" s="6"/>
      <c r="AF83" s="6"/>
      <c r="AG83" s="6"/>
      <c r="AH83" s="6"/>
      <c r="AI83" s="6"/>
      <c r="AJ83" s="6"/>
      <c r="AK83" s="7"/>
    </row>
    <row r="84" spans="1:37" x14ac:dyDescent="0.15">
      <c r="A84" s="52">
        <v>30</v>
      </c>
      <c r="B84" s="60">
        <v>11</v>
      </c>
      <c r="C84" s="60">
        <v>20</v>
      </c>
      <c r="D84" s="52">
        <f t="shared" si="18"/>
        <v>11</v>
      </c>
      <c r="E84" s="52" t="str">
        <f t="shared" si="19"/>
        <v>30_11</v>
      </c>
      <c r="F84" s="52">
        <v>2546</v>
      </c>
      <c r="G84" s="28"/>
      <c r="H84" s="52">
        <v>30</v>
      </c>
      <c r="I84" s="60">
        <v>11</v>
      </c>
      <c r="J84" s="60">
        <v>20</v>
      </c>
      <c r="K84" s="52">
        <f t="shared" si="12"/>
        <v>11</v>
      </c>
      <c r="L84" s="52" t="str">
        <f t="shared" si="13"/>
        <v>30_11</v>
      </c>
      <c r="M84" s="52">
        <v>2633</v>
      </c>
      <c r="N84" s="74"/>
      <c r="O84" s="52">
        <v>30</v>
      </c>
      <c r="P84" s="60">
        <v>11</v>
      </c>
      <c r="Q84" s="60">
        <v>20</v>
      </c>
      <c r="R84" s="52">
        <f t="shared" si="14"/>
        <v>11</v>
      </c>
      <c r="S84" s="52" t="str">
        <f t="shared" si="15"/>
        <v>30_11</v>
      </c>
      <c r="T84" s="52">
        <v>2716</v>
      </c>
      <c r="U84" s="74"/>
      <c r="V84" s="52">
        <v>30</v>
      </c>
      <c r="W84" s="60">
        <v>11</v>
      </c>
      <c r="X84" s="60">
        <v>20</v>
      </c>
      <c r="Y84" s="52">
        <f t="shared" si="16"/>
        <v>11</v>
      </c>
      <c r="Z84" s="54" t="str">
        <f t="shared" si="17"/>
        <v>30_11</v>
      </c>
      <c r="AA84" s="4">
        <f t="shared" si="20"/>
        <v>2633</v>
      </c>
      <c r="AB84" s="4">
        <f t="shared" si="21"/>
        <v>2716</v>
      </c>
      <c r="AC84" s="156">
        <f t="shared" si="22"/>
        <v>2716</v>
      </c>
      <c r="AD84" s="47">
        <f t="shared" si="23"/>
        <v>17.354632587859424</v>
      </c>
      <c r="AE84" s="6"/>
      <c r="AF84" s="6"/>
      <c r="AG84" s="6"/>
      <c r="AH84" s="6"/>
      <c r="AI84" s="6"/>
      <c r="AJ84" s="6"/>
      <c r="AK84" s="7"/>
    </row>
    <row r="85" spans="1:37" x14ac:dyDescent="0.15">
      <c r="A85" s="52">
        <v>35</v>
      </c>
      <c r="B85" s="60">
        <v>0</v>
      </c>
      <c r="C85" s="60">
        <v>8</v>
      </c>
      <c r="D85" s="52">
        <f t="shared" si="18"/>
        <v>0</v>
      </c>
      <c r="E85" s="52" t="str">
        <f t="shared" si="19"/>
        <v>35_0</v>
      </c>
      <c r="F85" s="52">
        <v>1800</v>
      </c>
      <c r="G85" s="28"/>
      <c r="H85" s="60">
        <v>35</v>
      </c>
      <c r="I85" s="60">
        <v>0</v>
      </c>
      <c r="J85" s="60">
        <v>8</v>
      </c>
      <c r="K85" s="52">
        <f t="shared" si="12"/>
        <v>0</v>
      </c>
      <c r="L85" s="52" t="str">
        <f t="shared" si="13"/>
        <v>35_0</v>
      </c>
      <c r="M85" s="52">
        <v>1861</v>
      </c>
      <c r="N85" s="74"/>
      <c r="O85" s="60">
        <v>35</v>
      </c>
      <c r="P85" s="60">
        <v>0</v>
      </c>
      <c r="Q85" s="60">
        <v>8</v>
      </c>
      <c r="R85" s="52">
        <f t="shared" si="14"/>
        <v>0</v>
      </c>
      <c r="S85" s="52" t="str">
        <f t="shared" si="15"/>
        <v>35_0</v>
      </c>
      <c r="T85" s="52">
        <v>1920</v>
      </c>
      <c r="U85" s="74"/>
      <c r="V85" s="60">
        <v>35</v>
      </c>
      <c r="W85" s="60">
        <v>0</v>
      </c>
      <c r="X85" s="60">
        <v>8</v>
      </c>
      <c r="Y85" s="52">
        <f t="shared" si="16"/>
        <v>0</v>
      </c>
      <c r="Z85" s="54" t="str">
        <f t="shared" si="17"/>
        <v>35_0</v>
      </c>
      <c r="AA85" s="4">
        <f t="shared" si="20"/>
        <v>1861</v>
      </c>
      <c r="AB85" s="4">
        <f t="shared" si="21"/>
        <v>1920</v>
      </c>
      <c r="AC85" s="156">
        <f t="shared" si="22"/>
        <v>1920</v>
      </c>
      <c r="AD85" s="47">
        <f t="shared" si="23"/>
        <v>12.268370607028753</v>
      </c>
      <c r="AE85" s="6"/>
      <c r="AF85" s="6"/>
      <c r="AG85" s="6"/>
      <c r="AH85" s="6"/>
      <c r="AI85" s="6"/>
      <c r="AJ85" s="6"/>
      <c r="AK85" s="7"/>
    </row>
    <row r="86" spans="1:37" x14ac:dyDescent="0.15">
      <c r="A86" s="52">
        <v>35</v>
      </c>
      <c r="B86" s="60">
        <v>1</v>
      </c>
      <c r="C86" s="60">
        <v>10</v>
      </c>
      <c r="D86" s="52">
        <f t="shared" si="18"/>
        <v>1</v>
      </c>
      <c r="E86" s="52" t="str">
        <f t="shared" si="19"/>
        <v>35_1</v>
      </c>
      <c r="F86" s="52">
        <v>1898</v>
      </c>
      <c r="G86" s="28"/>
      <c r="H86" s="60">
        <v>35</v>
      </c>
      <c r="I86" s="60">
        <v>1</v>
      </c>
      <c r="J86" s="60">
        <v>10</v>
      </c>
      <c r="K86" s="52">
        <f t="shared" si="12"/>
        <v>1</v>
      </c>
      <c r="L86" s="52" t="str">
        <f t="shared" si="13"/>
        <v>35_1</v>
      </c>
      <c r="M86" s="52">
        <v>1963</v>
      </c>
      <c r="N86" s="74"/>
      <c r="O86" s="60">
        <v>35</v>
      </c>
      <c r="P86" s="60">
        <v>1</v>
      </c>
      <c r="Q86" s="60">
        <v>10</v>
      </c>
      <c r="R86" s="52">
        <f t="shared" si="14"/>
        <v>1</v>
      </c>
      <c r="S86" s="52" t="str">
        <f t="shared" si="15"/>
        <v>35_1</v>
      </c>
      <c r="T86" s="52">
        <v>2025</v>
      </c>
      <c r="U86" s="74"/>
      <c r="V86" s="60">
        <v>35</v>
      </c>
      <c r="W86" s="60">
        <v>1</v>
      </c>
      <c r="X86" s="60">
        <v>10</v>
      </c>
      <c r="Y86" s="52">
        <f t="shared" si="16"/>
        <v>1</v>
      </c>
      <c r="Z86" s="54" t="str">
        <f t="shared" si="17"/>
        <v>35_1</v>
      </c>
      <c r="AA86" s="4">
        <f t="shared" si="20"/>
        <v>1963</v>
      </c>
      <c r="AB86" s="4">
        <f t="shared" si="21"/>
        <v>2025</v>
      </c>
      <c r="AC86" s="156">
        <f t="shared" si="22"/>
        <v>2025</v>
      </c>
      <c r="AD86" s="47">
        <f t="shared" si="23"/>
        <v>12.939297124600639</v>
      </c>
      <c r="AE86" s="6"/>
      <c r="AF86" s="6"/>
      <c r="AG86" s="6"/>
      <c r="AH86" s="6"/>
      <c r="AI86" s="6"/>
      <c r="AJ86" s="6"/>
      <c r="AK86" s="7"/>
    </row>
    <row r="87" spans="1:37" x14ac:dyDescent="0.15">
      <c r="A87" s="52">
        <v>35</v>
      </c>
      <c r="B87" s="60">
        <v>2</v>
      </c>
      <c r="C87" s="60">
        <v>12</v>
      </c>
      <c r="D87" s="52">
        <f t="shared" si="18"/>
        <v>2</v>
      </c>
      <c r="E87" s="52" t="str">
        <f t="shared" si="19"/>
        <v>35_2</v>
      </c>
      <c r="F87" s="52">
        <v>2016</v>
      </c>
      <c r="G87" s="28"/>
      <c r="H87" s="60">
        <v>35</v>
      </c>
      <c r="I87" s="60">
        <v>2</v>
      </c>
      <c r="J87" s="60">
        <v>12</v>
      </c>
      <c r="K87" s="52">
        <f t="shared" si="12"/>
        <v>2</v>
      </c>
      <c r="L87" s="52" t="str">
        <f t="shared" si="13"/>
        <v>35_2</v>
      </c>
      <c r="M87" s="52">
        <v>2085</v>
      </c>
      <c r="N87" s="28"/>
      <c r="O87" s="60">
        <v>35</v>
      </c>
      <c r="P87" s="60">
        <v>2</v>
      </c>
      <c r="Q87" s="60">
        <v>12</v>
      </c>
      <c r="R87" s="52">
        <f t="shared" si="14"/>
        <v>2</v>
      </c>
      <c r="S87" s="52" t="str">
        <f t="shared" si="15"/>
        <v>35_2</v>
      </c>
      <c r="T87" s="52">
        <v>2151</v>
      </c>
      <c r="U87" s="28"/>
      <c r="V87" s="60">
        <v>35</v>
      </c>
      <c r="W87" s="60">
        <v>2</v>
      </c>
      <c r="X87" s="60">
        <v>12</v>
      </c>
      <c r="Y87" s="52">
        <f t="shared" si="16"/>
        <v>2</v>
      </c>
      <c r="Z87" s="54" t="str">
        <f t="shared" si="17"/>
        <v>35_2</v>
      </c>
      <c r="AA87" s="4">
        <f t="shared" si="20"/>
        <v>2085</v>
      </c>
      <c r="AB87" s="4">
        <f t="shared" si="21"/>
        <v>2151</v>
      </c>
      <c r="AC87" s="156">
        <f t="shared" si="22"/>
        <v>2151</v>
      </c>
      <c r="AD87" s="47">
        <f t="shared" si="23"/>
        <v>13.744408945686901</v>
      </c>
      <c r="AE87" s="6"/>
      <c r="AF87" s="6"/>
      <c r="AG87" s="6"/>
      <c r="AH87" s="6"/>
      <c r="AI87" s="6"/>
      <c r="AJ87" s="6"/>
      <c r="AK87" s="7"/>
    </row>
    <row r="88" spans="1:37" x14ac:dyDescent="0.15">
      <c r="A88" s="52">
        <v>35</v>
      </c>
      <c r="B88" s="60">
        <v>3</v>
      </c>
      <c r="C88" s="60">
        <v>14</v>
      </c>
      <c r="D88" s="52">
        <f t="shared" si="18"/>
        <v>3</v>
      </c>
      <c r="E88" s="52" t="str">
        <f t="shared" si="19"/>
        <v>35_3</v>
      </c>
      <c r="F88" s="52">
        <v>2153</v>
      </c>
      <c r="G88" s="28"/>
      <c r="H88" s="60">
        <v>35</v>
      </c>
      <c r="I88" s="60">
        <v>3</v>
      </c>
      <c r="J88" s="60">
        <v>14</v>
      </c>
      <c r="K88" s="52">
        <f t="shared" si="12"/>
        <v>3</v>
      </c>
      <c r="L88" s="52" t="str">
        <f t="shared" si="13"/>
        <v>35_3</v>
      </c>
      <c r="M88" s="52">
        <v>2226</v>
      </c>
      <c r="N88" s="28"/>
      <c r="O88" s="60">
        <v>35</v>
      </c>
      <c r="P88" s="60">
        <v>3</v>
      </c>
      <c r="Q88" s="60">
        <v>14</v>
      </c>
      <c r="R88" s="52">
        <f t="shared" si="14"/>
        <v>3</v>
      </c>
      <c r="S88" s="52" t="str">
        <f t="shared" si="15"/>
        <v>35_3</v>
      </c>
      <c r="T88" s="52">
        <v>2296</v>
      </c>
      <c r="U88" s="28"/>
      <c r="V88" s="60">
        <v>35</v>
      </c>
      <c r="W88" s="60">
        <v>3</v>
      </c>
      <c r="X88" s="60">
        <v>14</v>
      </c>
      <c r="Y88" s="52">
        <f t="shared" si="16"/>
        <v>3</v>
      </c>
      <c r="Z88" s="54" t="str">
        <f t="shared" si="17"/>
        <v>35_3</v>
      </c>
      <c r="AA88" s="4">
        <f t="shared" si="20"/>
        <v>2226</v>
      </c>
      <c r="AB88" s="4">
        <f t="shared" si="21"/>
        <v>2296</v>
      </c>
      <c r="AC88" s="156">
        <f t="shared" si="22"/>
        <v>2296</v>
      </c>
      <c r="AD88" s="47">
        <f t="shared" si="23"/>
        <v>14.670926517571885</v>
      </c>
      <c r="AE88" s="6"/>
      <c r="AF88" s="6"/>
      <c r="AG88" s="6"/>
      <c r="AH88" s="6"/>
      <c r="AI88" s="6"/>
      <c r="AJ88" s="6"/>
      <c r="AK88" s="7"/>
    </row>
    <row r="89" spans="1:37" x14ac:dyDescent="0.15">
      <c r="A89" s="52">
        <v>35</v>
      </c>
      <c r="B89" s="60">
        <v>4</v>
      </c>
      <c r="C89" s="60">
        <v>15</v>
      </c>
      <c r="D89" s="52">
        <f t="shared" si="18"/>
        <v>4</v>
      </c>
      <c r="E89" s="52" t="str">
        <f t="shared" si="19"/>
        <v>35_4</v>
      </c>
      <c r="F89" s="52">
        <v>2216</v>
      </c>
      <c r="G89" s="28"/>
      <c r="H89" s="60">
        <v>35</v>
      </c>
      <c r="I89" s="60">
        <v>4</v>
      </c>
      <c r="J89" s="60">
        <v>15</v>
      </c>
      <c r="K89" s="52">
        <f t="shared" si="12"/>
        <v>4</v>
      </c>
      <c r="L89" s="52" t="str">
        <f t="shared" si="13"/>
        <v>35_4</v>
      </c>
      <c r="M89" s="52">
        <v>2291</v>
      </c>
      <c r="N89" s="28"/>
      <c r="O89" s="60">
        <v>35</v>
      </c>
      <c r="P89" s="60">
        <v>4</v>
      </c>
      <c r="Q89" s="60">
        <v>15</v>
      </c>
      <c r="R89" s="52">
        <f t="shared" si="14"/>
        <v>4</v>
      </c>
      <c r="S89" s="52" t="str">
        <f t="shared" si="15"/>
        <v>35_4</v>
      </c>
      <c r="T89" s="52">
        <v>2363</v>
      </c>
      <c r="U89" s="28"/>
      <c r="V89" s="60">
        <v>35</v>
      </c>
      <c r="W89" s="60">
        <v>4</v>
      </c>
      <c r="X89" s="60">
        <v>15</v>
      </c>
      <c r="Y89" s="52">
        <f t="shared" si="16"/>
        <v>4</v>
      </c>
      <c r="Z89" s="54" t="str">
        <f t="shared" si="17"/>
        <v>35_4</v>
      </c>
      <c r="AA89" s="4">
        <f t="shared" si="20"/>
        <v>2291</v>
      </c>
      <c r="AB89" s="4">
        <f t="shared" si="21"/>
        <v>2363</v>
      </c>
      <c r="AC89" s="156">
        <f t="shared" si="22"/>
        <v>2363</v>
      </c>
      <c r="AD89" s="47">
        <f t="shared" si="23"/>
        <v>15.099041533546325</v>
      </c>
      <c r="AE89" s="6"/>
      <c r="AF89" s="6"/>
      <c r="AG89" s="6"/>
      <c r="AH89" s="6"/>
      <c r="AI89" s="6"/>
      <c r="AJ89" s="6"/>
      <c r="AK89" s="7"/>
    </row>
    <row r="90" spans="1:37" ht="11.25" x14ac:dyDescent="0.15">
      <c r="A90" s="52">
        <v>35</v>
      </c>
      <c r="B90" s="60">
        <v>5</v>
      </c>
      <c r="C90" s="60">
        <v>16</v>
      </c>
      <c r="D90" s="52">
        <f t="shared" si="18"/>
        <v>5</v>
      </c>
      <c r="E90" s="52" t="str">
        <f t="shared" si="19"/>
        <v>35_5</v>
      </c>
      <c r="F90" s="52">
        <v>2287</v>
      </c>
      <c r="G90" s="28"/>
      <c r="H90" s="60">
        <v>35</v>
      </c>
      <c r="I90" s="60">
        <v>5</v>
      </c>
      <c r="J90" s="60">
        <v>16</v>
      </c>
      <c r="K90" s="52">
        <f t="shared" si="12"/>
        <v>5</v>
      </c>
      <c r="L90" s="52" t="str">
        <f t="shared" si="13"/>
        <v>35_5</v>
      </c>
      <c r="M90" s="52">
        <v>2365</v>
      </c>
      <c r="N90" s="76"/>
      <c r="O90" s="60">
        <v>35</v>
      </c>
      <c r="P90" s="60">
        <v>5</v>
      </c>
      <c r="Q90" s="60">
        <v>16</v>
      </c>
      <c r="R90" s="52">
        <f t="shared" si="14"/>
        <v>5</v>
      </c>
      <c r="S90" s="52" t="str">
        <f t="shared" si="15"/>
        <v>35_5</v>
      </c>
      <c r="T90" s="52">
        <v>2439</v>
      </c>
      <c r="U90" s="76"/>
      <c r="V90" s="60">
        <v>35</v>
      </c>
      <c r="W90" s="60">
        <v>5</v>
      </c>
      <c r="X90" s="60">
        <v>16</v>
      </c>
      <c r="Y90" s="52">
        <f t="shared" si="16"/>
        <v>5</v>
      </c>
      <c r="Z90" s="54" t="str">
        <f t="shared" si="17"/>
        <v>35_5</v>
      </c>
      <c r="AA90" s="4">
        <f t="shared" si="20"/>
        <v>2365</v>
      </c>
      <c r="AB90" s="4">
        <f t="shared" si="21"/>
        <v>2439</v>
      </c>
      <c r="AC90" s="156">
        <f t="shared" si="22"/>
        <v>2439</v>
      </c>
      <c r="AD90" s="47">
        <f t="shared" si="23"/>
        <v>15.584664536741213</v>
      </c>
      <c r="AE90" s="6"/>
      <c r="AF90" s="6"/>
      <c r="AG90" s="6"/>
      <c r="AH90" s="6"/>
      <c r="AI90" s="6"/>
      <c r="AJ90" s="6"/>
      <c r="AK90" s="7"/>
    </row>
    <row r="91" spans="1:37" ht="11.25" x14ac:dyDescent="0.15">
      <c r="A91" s="52">
        <v>35</v>
      </c>
      <c r="B91" s="60">
        <v>6</v>
      </c>
      <c r="C91" s="60">
        <v>17</v>
      </c>
      <c r="D91" s="52">
        <f t="shared" si="18"/>
        <v>6</v>
      </c>
      <c r="E91" s="52" t="str">
        <f t="shared" si="19"/>
        <v>35_6</v>
      </c>
      <c r="F91" s="52">
        <v>2345</v>
      </c>
      <c r="G91" s="28"/>
      <c r="H91" s="60">
        <v>35</v>
      </c>
      <c r="I91" s="60">
        <v>6</v>
      </c>
      <c r="J91" s="60">
        <v>17</v>
      </c>
      <c r="K91" s="52">
        <f t="shared" si="12"/>
        <v>6</v>
      </c>
      <c r="L91" s="52" t="str">
        <f t="shared" si="13"/>
        <v>35_6</v>
      </c>
      <c r="M91" s="52">
        <v>2425</v>
      </c>
      <c r="N91" s="77"/>
      <c r="O91" s="60">
        <v>35</v>
      </c>
      <c r="P91" s="60">
        <v>6</v>
      </c>
      <c r="Q91" s="60">
        <v>17</v>
      </c>
      <c r="R91" s="52">
        <f t="shared" si="14"/>
        <v>6</v>
      </c>
      <c r="S91" s="52" t="str">
        <f t="shared" si="15"/>
        <v>35_6</v>
      </c>
      <c r="T91" s="52">
        <v>2501</v>
      </c>
      <c r="U91" s="77"/>
      <c r="V91" s="60">
        <v>35</v>
      </c>
      <c r="W91" s="60">
        <v>6</v>
      </c>
      <c r="X91" s="60">
        <v>17</v>
      </c>
      <c r="Y91" s="52">
        <f t="shared" si="16"/>
        <v>6</v>
      </c>
      <c r="Z91" s="54" t="str">
        <f t="shared" si="17"/>
        <v>35_6</v>
      </c>
      <c r="AA91" s="4">
        <f t="shared" si="20"/>
        <v>2425</v>
      </c>
      <c r="AB91" s="4">
        <f t="shared" si="21"/>
        <v>2501</v>
      </c>
      <c r="AC91" s="156">
        <f t="shared" si="22"/>
        <v>2501</v>
      </c>
      <c r="AD91" s="47">
        <f t="shared" si="23"/>
        <v>15.980830670926517</v>
      </c>
      <c r="AE91" s="6"/>
      <c r="AF91" s="6"/>
      <c r="AG91" s="6"/>
      <c r="AH91" s="6"/>
      <c r="AI91" s="6"/>
      <c r="AJ91" s="6"/>
      <c r="AK91" s="7"/>
    </row>
    <row r="92" spans="1:37" x14ac:dyDescent="0.15">
      <c r="A92" s="52">
        <v>35</v>
      </c>
      <c r="B92" s="60">
        <v>7</v>
      </c>
      <c r="C92" s="60">
        <v>18</v>
      </c>
      <c r="D92" s="52">
        <f t="shared" si="18"/>
        <v>7</v>
      </c>
      <c r="E92" s="52" t="str">
        <f t="shared" si="19"/>
        <v>35_7</v>
      </c>
      <c r="F92" s="52">
        <v>2413</v>
      </c>
      <c r="G92" s="28"/>
      <c r="H92" s="60">
        <v>35</v>
      </c>
      <c r="I92" s="60">
        <v>7</v>
      </c>
      <c r="J92" s="60">
        <v>18</v>
      </c>
      <c r="K92" s="52">
        <f t="shared" si="12"/>
        <v>7</v>
      </c>
      <c r="L92" s="52" t="str">
        <f t="shared" si="13"/>
        <v>35_7</v>
      </c>
      <c r="M92" s="52">
        <v>2495</v>
      </c>
      <c r="N92" s="78"/>
      <c r="O92" s="60">
        <v>35</v>
      </c>
      <c r="P92" s="60">
        <v>7</v>
      </c>
      <c r="Q92" s="60">
        <v>18</v>
      </c>
      <c r="R92" s="52">
        <f t="shared" si="14"/>
        <v>7</v>
      </c>
      <c r="S92" s="52" t="str">
        <f t="shared" si="15"/>
        <v>35_7</v>
      </c>
      <c r="T92" s="52">
        <v>2574</v>
      </c>
      <c r="U92" s="78"/>
      <c r="V92" s="60">
        <v>35</v>
      </c>
      <c r="W92" s="60">
        <v>7</v>
      </c>
      <c r="X92" s="60">
        <v>18</v>
      </c>
      <c r="Y92" s="52">
        <f t="shared" si="16"/>
        <v>7</v>
      </c>
      <c r="Z92" s="54" t="str">
        <f t="shared" si="17"/>
        <v>35_7</v>
      </c>
      <c r="AA92" s="4">
        <f t="shared" si="20"/>
        <v>2495</v>
      </c>
      <c r="AB92" s="4">
        <f t="shared" si="21"/>
        <v>2574</v>
      </c>
      <c r="AC92" s="156">
        <f t="shared" si="22"/>
        <v>2574</v>
      </c>
      <c r="AD92" s="47">
        <f t="shared" si="23"/>
        <v>16.447284345047922</v>
      </c>
      <c r="AE92" s="6"/>
      <c r="AF92" s="6"/>
      <c r="AG92" s="6"/>
      <c r="AH92" s="6"/>
      <c r="AI92" s="6"/>
      <c r="AJ92" s="6"/>
      <c r="AK92" s="7"/>
    </row>
    <row r="93" spans="1:37" x14ac:dyDescent="0.15">
      <c r="A93" s="52">
        <v>35</v>
      </c>
      <c r="B93" s="60">
        <v>8</v>
      </c>
      <c r="C93" s="60">
        <v>19</v>
      </c>
      <c r="D93" s="52">
        <f t="shared" si="18"/>
        <v>8</v>
      </c>
      <c r="E93" s="52" t="str">
        <f t="shared" si="19"/>
        <v>35_8</v>
      </c>
      <c r="F93" s="52">
        <v>2478</v>
      </c>
      <c r="G93" s="28"/>
      <c r="H93" s="60">
        <v>35</v>
      </c>
      <c r="I93" s="60">
        <v>8</v>
      </c>
      <c r="J93" s="60">
        <v>19</v>
      </c>
      <c r="K93" s="52">
        <f t="shared" si="12"/>
        <v>8</v>
      </c>
      <c r="L93" s="52" t="str">
        <f t="shared" si="13"/>
        <v>35_8</v>
      </c>
      <c r="M93" s="52">
        <v>2562</v>
      </c>
      <c r="N93" s="78"/>
      <c r="O93" s="60">
        <v>35</v>
      </c>
      <c r="P93" s="60">
        <v>8</v>
      </c>
      <c r="Q93" s="60">
        <v>19</v>
      </c>
      <c r="R93" s="52">
        <f t="shared" si="14"/>
        <v>8</v>
      </c>
      <c r="S93" s="52" t="str">
        <f t="shared" si="15"/>
        <v>35_8</v>
      </c>
      <c r="T93" s="52">
        <v>2643</v>
      </c>
      <c r="U93" s="78"/>
      <c r="V93" s="60">
        <v>35</v>
      </c>
      <c r="W93" s="60">
        <v>8</v>
      </c>
      <c r="X93" s="60">
        <v>19</v>
      </c>
      <c r="Y93" s="52">
        <f t="shared" si="16"/>
        <v>8</v>
      </c>
      <c r="Z93" s="54" t="str">
        <f t="shared" si="17"/>
        <v>35_8</v>
      </c>
      <c r="AA93" s="4">
        <f t="shared" si="20"/>
        <v>2562</v>
      </c>
      <c r="AB93" s="4">
        <f t="shared" si="21"/>
        <v>2643</v>
      </c>
      <c r="AC93" s="156">
        <f t="shared" si="22"/>
        <v>2643</v>
      </c>
      <c r="AD93" s="47">
        <f t="shared" si="23"/>
        <v>16.88817891373802</v>
      </c>
      <c r="AE93" s="6"/>
      <c r="AF93" s="6"/>
      <c r="AG93" s="6"/>
      <c r="AH93" s="6"/>
      <c r="AI93" s="6"/>
      <c r="AJ93" s="6"/>
      <c r="AK93" s="7"/>
    </row>
    <row r="94" spans="1:37" ht="16.5" customHeight="1" x14ac:dyDescent="0.15">
      <c r="A94" s="52">
        <v>35</v>
      </c>
      <c r="B94" s="60">
        <v>9</v>
      </c>
      <c r="C94" s="60">
        <v>20</v>
      </c>
      <c r="D94" s="52">
        <f t="shared" si="18"/>
        <v>9</v>
      </c>
      <c r="E94" s="52" t="str">
        <f t="shared" si="19"/>
        <v>35_9</v>
      </c>
      <c r="F94" s="52">
        <v>2546</v>
      </c>
      <c r="G94" s="28"/>
      <c r="H94" s="60">
        <v>35</v>
      </c>
      <c r="I94" s="60">
        <v>9</v>
      </c>
      <c r="J94" s="60">
        <v>20</v>
      </c>
      <c r="K94" s="52">
        <f t="shared" si="12"/>
        <v>9</v>
      </c>
      <c r="L94" s="52" t="str">
        <f t="shared" si="13"/>
        <v>35_9</v>
      </c>
      <c r="M94" s="52">
        <v>2633</v>
      </c>
      <c r="N94" s="79"/>
      <c r="O94" s="60">
        <v>35</v>
      </c>
      <c r="P94" s="60">
        <v>9</v>
      </c>
      <c r="Q94" s="60">
        <v>20</v>
      </c>
      <c r="R94" s="52">
        <f t="shared" si="14"/>
        <v>9</v>
      </c>
      <c r="S94" s="52" t="str">
        <f t="shared" si="15"/>
        <v>35_9</v>
      </c>
      <c r="T94" s="52">
        <v>2716</v>
      </c>
      <c r="U94" s="79"/>
      <c r="V94" s="60">
        <v>35</v>
      </c>
      <c r="W94" s="60">
        <v>9</v>
      </c>
      <c r="X94" s="60">
        <v>20</v>
      </c>
      <c r="Y94" s="52">
        <f t="shared" si="16"/>
        <v>9</v>
      </c>
      <c r="Z94" s="54" t="str">
        <f t="shared" si="17"/>
        <v>35_9</v>
      </c>
      <c r="AA94" s="4">
        <f t="shared" si="20"/>
        <v>2633</v>
      </c>
      <c r="AB94" s="4">
        <f t="shared" si="21"/>
        <v>2716</v>
      </c>
      <c r="AC94" s="156">
        <f t="shared" si="22"/>
        <v>2716</v>
      </c>
      <c r="AD94" s="47">
        <f t="shared" si="23"/>
        <v>17.354632587859424</v>
      </c>
      <c r="AE94" s="6"/>
      <c r="AF94" s="6"/>
      <c r="AG94" s="6"/>
      <c r="AH94" s="6"/>
      <c r="AI94" s="6"/>
      <c r="AJ94" s="6"/>
      <c r="AK94" s="7"/>
    </row>
    <row r="95" spans="1:37" x14ac:dyDescent="0.15">
      <c r="A95" s="52">
        <v>35</v>
      </c>
      <c r="B95" s="60">
        <v>10</v>
      </c>
      <c r="C95" s="60">
        <v>21</v>
      </c>
      <c r="D95" s="52">
        <f t="shared" si="18"/>
        <v>10</v>
      </c>
      <c r="E95" s="52" t="str">
        <f t="shared" si="19"/>
        <v>35_10</v>
      </c>
      <c r="F95" s="52">
        <v>2610</v>
      </c>
      <c r="G95" s="28"/>
      <c r="H95" s="60">
        <v>35</v>
      </c>
      <c r="I95" s="60">
        <v>10</v>
      </c>
      <c r="J95" s="60">
        <v>21</v>
      </c>
      <c r="K95" s="52">
        <f t="shared" si="12"/>
        <v>10</v>
      </c>
      <c r="L95" s="52" t="str">
        <f t="shared" si="13"/>
        <v>35_10</v>
      </c>
      <c r="M95" s="52">
        <v>2699</v>
      </c>
      <c r="N95" s="50"/>
      <c r="O95" s="60">
        <v>35</v>
      </c>
      <c r="P95" s="60">
        <v>10</v>
      </c>
      <c r="Q95" s="60">
        <v>21</v>
      </c>
      <c r="R95" s="52">
        <f t="shared" si="14"/>
        <v>10</v>
      </c>
      <c r="S95" s="52" t="str">
        <f t="shared" si="15"/>
        <v>35_10</v>
      </c>
      <c r="T95" s="52">
        <v>2784</v>
      </c>
      <c r="U95" s="50"/>
      <c r="V95" s="60">
        <v>35</v>
      </c>
      <c r="W95" s="60">
        <v>10</v>
      </c>
      <c r="X95" s="60">
        <v>21</v>
      </c>
      <c r="Y95" s="52">
        <f t="shared" si="16"/>
        <v>10</v>
      </c>
      <c r="Z95" s="54" t="str">
        <f t="shared" si="17"/>
        <v>35_10</v>
      </c>
      <c r="AA95" s="4">
        <f t="shared" si="20"/>
        <v>2699</v>
      </c>
      <c r="AB95" s="4">
        <f t="shared" si="21"/>
        <v>2784</v>
      </c>
      <c r="AC95" s="156">
        <f t="shared" si="22"/>
        <v>2784</v>
      </c>
      <c r="AD95" s="47">
        <f t="shared" si="23"/>
        <v>17.789137380191693</v>
      </c>
      <c r="AE95" s="6"/>
      <c r="AF95" s="6"/>
      <c r="AG95" s="6"/>
      <c r="AH95" s="6"/>
      <c r="AI95" s="6"/>
      <c r="AJ95" s="6"/>
      <c r="AK95" s="7"/>
    </row>
    <row r="96" spans="1:37" x14ac:dyDescent="0.15">
      <c r="A96" s="52">
        <v>35</v>
      </c>
      <c r="B96" s="60">
        <v>11</v>
      </c>
      <c r="C96" s="60">
        <v>22</v>
      </c>
      <c r="D96" s="52">
        <f t="shared" si="18"/>
        <v>11</v>
      </c>
      <c r="E96" s="52" t="str">
        <f t="shared" si="19"/>
        <v>35_11</v>
      </c>
      <c r="F96" s="52">
        <v>2675</v>
      </c>
      <c r="G96" s="28"/>
      <c r="H96" s="60">
        <v>35</v>
      </c>
      <c r="I96" s="60">
        <v>11</v>
      </c>
      <c r="J96" s="60">
        <v>22</v>
      </c>
      <c r="K96" s="52">
        <f t="shared" si="12"/>
        <v>11</v>
      </c>
      <c r="L96" s="52" t="str">
        <f t="shared" si="13"/>
        <v>35_11</v>
      </c>
      <c r="M96" s="52">
        <v>2766</v>
      </c>
      <c r="N96" s="74"/>
      <c r="O96" s="60">
        <v>35</v>
      </c>
      <c r="P96" s="60">
        <v>11</v>
      </c>
      <c r="Q96" s="60">
        <v>22</v>
      </c>
      <c r="R96" s="52">
        <f t="shared" si="14"/>
        <v>11</v>
      </c>
      <c r="S96" s="52" t="str">
        <f t="shared" si="15"/>
        <v>35_11</v>
      </c>
      <c r="T96" s="52">
        <v>2853</v>
      </c>
      <c r="U96" s="74"/>
      <c r="V96" s="60">
        <v>35</v>
      </c>
      <c r="W96" s="60">
        <v>11</v>
      </c>
      <c r="X96" s="60">
        <v>22</v>
      </c>
      <c r="Y96" s="52">
        <f t="shared" si="16"/>
        <v>11</v>
      </c>
      <c r="Z96" s="54" t="str">
        <f t="shared" si="17"/>
        <v>35_11</v>
      </c>
      <c r="AA96" s="4">
        <f t="shared" si="20"/>
        <v>2766</v>
      </c>
      <c r="AB96" s="4">
        <f t="shared" si="21"/>
        <v>2853</v>
      </c>
      <c r="AC96" s="156">
        <f t="shared" si="22"/>
        <v>2853</v>
      </c>
      <c r="AD96" s="47">
        <f t="shared" si="23"/>
        <v>18.230031948881788</v>
      </c>
      <c r="AE96" s="6"/>
      <c r="AF96" s="6"/>
      <c r="AG96" s="6"/>
      <c r="AH96" s="6"/>
      <c r="AI96" s="6"/>
      <c r="AJ96" s="6"/>
      <c r="AK96" s="7"/>
    </row>
    <row r="97" spans="1:37" x14ac:dyDescent="0.15">
      <c r="A97" s="52">
        <v>40</v>
      </c>
      <c r="B97" s="60">
        <v>0</v>
      </c>
      <c r="C97" s="60">
        <v>10</v>
      </c>
      <c r="D97" s="52">
        <f t="shared" si="18"/>
        <v>0</v>
      </c>
      <c r="E97" s="52" t="str">
        <f t="shared" si="19"/>
        <v>40_0</v>
      </c>
      <c r="F97" s="52">
        <v>1898</v>
      </c>
      <c r="G97" s="28"/>
      <c r="H97" s="60">
        <v>40</v>
      </c>
      <c r="I97" s="60">
        <v>0</v>
      </c>
      <c r="J97" s="60">
        <v>10</v>
      </c>
      <c r="K97" s="52">
        <f t="shared" si="12"/>
        <v>0</v>
      </c>
      <c r="L97" s="52" t="str">
        <f t="shared" si="13"/>
        <v>40_0</v>
      </c>
      <c r="M97" s="52">
        <v>1963</v>
      </c>
      <c r="N97" s="74"/>
      <c r="O97" s="60">
        <v>40</v>
      </c>
      <c r="P97" s="60">
        <v>0</v>
      </c>
      <c r="Q97" s="60">
        <v>10</v>
      </c>
      <c r="R97" s="52">
        <f t="shared" si="14"/>
        <v>0</v>
      </c>
      <c r="S97" s="52" t="str">
        <f t="shared" si="15"/>
        <v>40_0</v>
      </c>
      <c r="T97" s="52">
        <v>2025</v>
      </c>
      <c r="U97" s="74"/>
      <c r="V97" s="60">
        <v>40</v>
      </c>
      <c r="W97" s="60">
        <v>0</v>
      </c>
      <c r="X97" s="60">
        <v>10</v>
      </c>
      <c r="Y97" s="52">
        <f t="shared" si="16"/>
        <v>0</v>
      </c>
      <c r="Z97" s="54" t="str">
        <f t="shared" si="17"/>
        <v>40_0</v>
      </c>
      <c r="AA97" s="4">
        <f t="shared" si="20"/>
        <v>1963</v>
      </c>
      <c r="AB97" s="4">
        <f t="shared" si="21"/>
        <v>2025</v>
      </c>
      <c r="AC97" s="156">
        <f t="shared" si="22"/>
        <v>2025</v>
      </c>
      <c r="AD97" s="47">
        <f t="shared" si="23"/>
        <v>12.939297124600639</v>
      </c>
      <c r="AE97" s="6"/>
      <c r="AF97" s="6"/>
      <c r="AG97" s="6"/>
      <c r="AH97" s="6"/>
      <c r="AI97" s="6"/>
      <c r="AJ97" s="6"/>
      <c r="AK97" s="7"/>
    </row>
    <row r="98" spans="1:37" x14ac:dyDescent="0.15">
      <c r="A98" s="52">
        <v>40</v>
      </c>
      <c r="B98" s="60">
        <v>1</v>
      </c>
      <c r="C98" s="60">
        <v>12</v>
      </c>
      <c r="D98" s="52">
        <f t="shared" si="18"/>
        <v>1</v>
      </c>
      <c r="E98" s="52" t="str">
        <f t="shared" si="19"/>
        <v>40_1</v>
      </c>
      <c r="F98" s="52">
        <v>2016</v>
      </c>
      <c r="G98" s="28"/>
      <c r="H98" s="60">
        <v>40</v>
      </c>
      <c r="I98" s="60">
        <v>1</v>
      </c>
      <c r="J98" s="60">
        <v>12</v>
      </c>
      <c r="K98" s="52">
        <f t="shared" si="12"/>
        <v>1</v>
      </c>
      <c r="L98" s="52" t="str">
        <f t="shared" si="13"/>
        <v>40_1</v>
      </c>
      <c r="M98" s="52">
        <v>2085</v>
      </c>
      <c r="N98" s="74"/>
      <c r="O98" s="60">
        <v>40</v>
      </c>
      <c r="P98" s="60">
        <v>1</v>
      </c>
      <c r="Q98" s="60">
        <v>12</v>
      </c>
      <c r="R98" s="52">
        <f t="shared" si="14"/>
        <v>1</v>
      </c>
      <c r="S98" s="52" t="str">
        <f t="shared" si="15"/>
        <v>40_1</v>
      </c>
      <c r="T98" s="52">
        <v>2151</v>
      </c>
      <c r="U98" s="74"/>
      <c r="V98" s="60">
        <v>40</v>
      </c>
      <c r="W98" s="60">
        <v>1</v>
      </c>
      <c r="X98" s="60">
        <v>12</v>
      </c>
      <c r="Y98" s="52">
        <f t="shared" si="16"/>
        <v>1</v>
      </c>
      <c r="Z98" s="54" t="str">
        <f t="shared" si="17"/>
        <v>40_1</v>
      </c>
      <c r="AA98" s="4">
        <f t="shared" si="20"/>
        <v>2085</v>
      </c>
      <c r="AB98" s="4">
        <f t="shared" si="21"/>
        <v>2151</v>
      </c>
      <c r="AC98" s="156">
        <f t="shared" si="22"/>
        <v>2151</v>
      </c>
      <c r="AD98" s="47">
        <f t="shared" si="23"/>
        <v>13.744408945686901</v>
      </c>
      <c r="AE98" s="6"/>
      <c r="AF98" s="6"/>
      <c r="AG98" s="6"/>
      <c r="AH98" s="6"/>
      <c r="AI98" s="6"/>
      <c r="AJ98" s="6"/>
      <c r="AK98" s="7"/>
    </row>
    <row r="99" spans="1:37" x14ac:dyDescent="0.15">
      <c r="A99" s="52">
        <v>40</v>
      </c>
      <c r="B99" s="60">
        <v>2</v>
      </c>
      <c r="C99" s="60">
        <v>14</v>
      </c>
      <c r="D99" s="52">
        <f t="shared" si="18"/>
        <v>2</v>
      </c>
      <c r="E99" s="52" t="str">
        <f t="shared" si="19"/>
        <v>40_2</v>
      </c>
      <c r="F99" s="52">
        <v>2153</v>
      </c>
      <c r="G99" s="28"/>
      <c r="H99" s="60">
        <v>40</v>
      </c>
      <c r="I99" s="60">
        <v>2</v>
      </c>
      <c r="J99" s="60">
        <v>14</v>
      </c>
      <c r="K99" s="52">
        <f t="shared" si="12"/>
        <v>2</v>
      </c>
      <c r="L99" s="52" t="str">
        <f t="shared" si="13"/>
        <v>40_2</v>
      </c>
      <c r="M99" s="52">
        <v>2226</v>
      </c>
      <c r="N99" s="74"/>
      <c r="O99" s="60">
        <v>40</v>
      </c>
      <c r="P99" s="60">
        <v>2</v>
      </c>
      <c r="Q99" s="60">
        <v>14</v>
      </c>
      <c r="R99" s="52">
        <f t="shared" si="14"/>
        <v>2</v>
      </c>
      <c r="S99" s="52" t="str">
        <f t="shared" si="15"/>
        <v>40_2</v>
      </c>
      <c r="T99" s="52">
        <v>2296</v>
      </c>
      <c r="U99" s="74"/>
      <c r="V99" s="60">
        <v>40</v>
      </c>
      <c r="W99" s="60">
        <v>2</v>
      </c>
      <c r="X99" s="60">
        <v>14</v>
      </c>
      <c r="Y99" s="52">
        <f t="shared" si="16"/>
        <v>2</v>
      </c>
      <c r="Z99" s="54" t="str">
        <f t="shared" si="17"/>
        <v>40_2</v>
      </c>
      <c r="AA99" s="4">
        <f t="shared" si="20"/>
        <v>2226</v>
      </c>
      <c r="AB99" s="4">
        <f t="shared" si="21"/>
        <v>2296</v>
      </c>
      <c r="AC99" s="156">
        <f t="shared" si="22"/>
        <v>2296</v>
      </c>
      <c r="AD99" s="47">
        <f t="shared" si="23"/>
        <v>14.670926517571885</v>
      </c>
      <c r="AE99" s="6"/>
      <c r="AF99" s="6"/>
      <c r="AG99" s="6"/>
      <c r="AH99" s="6"/>
      <c r="AI99" s="6"/>
      <c r="AJ99" s="6"/>
      <c r="AK99" s="7"/>
    </row>
    <row r="100" spans="1:37" x14ac:dyDescent="0.15">
      <c r="A100" s="52">
        <v>40</v>
      </c>
      <c r="B100" s="60">
        <v>3</v>
      </c>
      <c r="C100" s="60">
        <v>16</v>
      </c>
      <c r="D100" s="52">
        <f t="shared" si="18"/>
        <v>3</v>
      </c>
      <c r="E100" s="52" t="str">
        <f t="shared" si="19"/>
        <v>40_3</v>
      </c>
      <c r="F100" s="52">
        <v>2287</v>
      </c>
      <c r="G100" s="28"/>
      <c r="H100" s="60">
        <v>40</v>
      </c>
      <c r="I100" s="60">
        <v>3</v>
      </c>
      <c r="J100" s="60">
        <v>16</v>
      </c>
      <c r="K100" s="52">
        <f t="shared" si="12"/>
        <v>3</v>
      </c>
      <c r="L100" s="52" t="str">
        <f t="shared" si="13"/>
        <v>40_3</v>
      </c>
      <c r="M100" s="52">
        <v>2365</v>
      </c>
      <c r="N100" s="74"/>
      <c r="O100" s="60">
        <v>40</v>
      </c>
      <c r="P100" s="60">
        <v>3</v>
      </c>
      <c r="Q100" s="60">
        <v>16</v>
      </c>
      <c r="R100" s="52">
        <f t="shared" si="14"/>
        <v>3</v>
      </c>
      <c r="S100" s="52" t="str">
        <f t="shared" si="15"/>
        <v>40_3</v>
      </c>
      <c r="T100" s="52">
        <v>2439</v>
      </c>
      <c r="U100" s="74"/>
      <c r="V100" s="60">
        <v>40</v>
      </c>
      <c r="W100" s="60">
        <v>3</v>
      </c>
      <c r="X100" s="60">
        <v>16</v>
      </c>
      <c r="Y100" s="52">
        <f t="shared" si="16"/>
        <v>3</v>
      </c>
      <c r="Z100" s="54" t="str">
        <f t="shared" si="17"/>
        <v>40_3</v>
      </c>
      <c r="AA100" s="4">
        <f t="shared" si="20"/>
        <v>2365</v>
      </c>
      <c r="AB100" s="4">
        <f t="shared" si="21"/>
        <v>2439</v>
      </c>
      <c r="AC100" s="156">
        <f t="shared" si="22"/>
        <v>2439</v>
      </c>
      <c r="AD100" s="47">
        <f t="shared" si="23"/>
        <v>15.584664536741213</v>
      </c>
      <c r="AE100" s="6"/>
      <c r="AF100" s="6"/>
      <c r="AG100" s="6"/>
      <c r="AH100" s="6"/>
      <c r="AI100" s="6"/>
      <c r="AJ100" s="6"/>
      <c r="AK100" s="7"/>
    </row>
    <row r="101" spans="1:37" x14ac:dyDescent="0.15">
      <c r="A101" s="52">
        <v>40</v>
      </c>
      <c r="B101" s="60">
        <v>4</v>
      </c>
      <c r="C101" s="60">
        <v>17</v>
      </c>
      <c r="D101" s="52">
        <f t="shared" si="18"/>
        <v>4</v>
      </c>
      <c r="E101" s="52" t="str">
        <f t="shared" si="19"/>
        <v>40_4</v>
      </c>
      <c r="F101" s="52">
        <v>2345</v>
      </c>
      <c r="G101" s="28"/>
      <c r="H101" s="60">
        <v>40</v>
      </c>
      <c r="I101" s="60">
        <v>4</v>
      </c>
      <c r="J101" s="60">
        <v>17</v>
      </c>
      <c r="K101" s="52">
        <f t="shared" si="12"/>
        <v>4</v>
      </c>
      <c r="L101" s="52" t="str">
        <f t="shared" si="13"/>
        <v>40_4</v>
      </c>
      <c r="M101" s="52">
        <v>2425</v>
      </c>
      <c r="N101" s="74"/>
      <c r="O101" s="60">
        <v>40</v>
      </c>
      <c r="P101" s="60">
        <v>4</v>
      </c>
      <c r="Q101" s="60">
        <v>17</v>
      </c>
      <c r="R101" s="52">
        <f t="shared" si="14"/>
        <v>4</v>
      </c>
      <c r="S101" s="52" t="str">
        <f t="shared" si="15"/>
        <v>40_4</v>
      </c>
      <c r="T101" s="52">
        <v>2501</v>
      </c>
      <c r="U101" s="74"/>
      <c r="V101" s="60">
        <v>40</v>
      </c>
      <c r="W101" s="60">
        <v>4</v>
      </c>
      <c r="X101" s="60">
        <v>17</v>
      </c>
      <c r="Y101" s="52">
        <f t="shared" si="16"/>
        <v>4</v>
      </c>
      <c r="Z101" s="54" t="str">
        <f t="shared" si="17"/>
        <v>40_4</v>
      </c>
      <c r="AA101" s="4">
        <f t="shared" si="20"/>
        <v>2425</v>
      </c>
      <c r="AB101" s="4">
        <f t="shared" si="21"/>
        <v>2501</v>
      </c>
      <c r="AC101" s="156">
        <f t="shared" si="22"/>
        <v>2501</v>
      </c>
      <c r="AD101" s="47">
        <f t="shared" si="23"/>
        <v>15.980830670926517</v>
      </c>
      <c r="AE101" s="6"/>
      <c r="AF101" s="6"/>
      <c r="AG101" s="6"/>
      <c r="AH101" s="6"/>
      <c r="AI101" s="6"/>
      <c r="AJ101" s="6"/>
      <c r="AK101" s="7"/>
    </row>
    <row r="102" spans="1:37" x14ac:dyDescent="0.15">
      <c r="A102" s="52">
        <v>40</v>
      </c>
      <c r="B102" s="60">
        <v>5</v>
      </c>
      <c r="C102" s="60">
        <v>18</v>
      </c>
      <c r="D102" s="52">
        <f t="shared" si="18"/>
        <v>5</v>
      </c>
      <c r="E102" s="52" t="str">
        <f t="shared" si="19"/>
        <v>40_5</v>
      </c>
      <c r="F102" s="52">
        <v>2413</v>
      </c>
      <c r="G102" s="28"/>
      <c r="H102" s="60">
        <v>40</v>
      </c>
      <c r="I102" s="60">
        <v>5</v>
      </c>
      <c r="J102" s="60">
        <v>18</v>
      </c>
      <c r="K102" s="52">
        <f t="shared" si="12"/>
        <v>5</v>
      </c>
      <c r="L102" s="52" t="str">
        <f t="shared" si="13"/>
        <v>40_5</v>
      </c>
      <c r="M102" s="52">
        <v>2495</v>
      </c>
      <c r="N102" s="74"/>
      <c r="O102" s="60">
        <v>40</v>
      </c>
      <c r="P102" s="60">
        <v>5</v>
      </c>
      <c r="Q102" s="60">
        <v>18</v>
      </c>
      <c r="R102" s="52">
        <f t="shared" si="14"/>
        <v>5</v>
      </c>
      <c r="S102" s="52" t="str">
        <f t="shared" si="15"/>
        <v>40_5</v>
      </c>
      <c r="T102" s="52">
        <v>2574</v>
      </c>
      <c r="U102" s="74"/>
      <c r="V102" s="60">
        <v>40</v>
      </c>
      <c r="W102" s="60">
        <v>5</v>
      </c>
      <c r="X102" s="60">
        <v>18</v>
      </c>
      <c r="Y102" s="52">
        <f t="shared" si="16"/>
        <v>5</v>
      </c>
      <c r="Z102" s="54" t="str">
        <f t="shared" si="17"/>
        <v>40_5</v>
      </c>
      <c r="AA102" s="4">
        <f t="shared" si="20"/>
        <v>2495</v>
      </c>
      <c r="AB102" s="4">
        <f t="shared" si="21"/>
        <v>2574</v>
      </c>
      <c r="AC102" s="156">
        <f t="shared" si="22"/>
        <v>2574</v>
      </c>
      <c r="AD102" s="47">
        <f t="shared" si="23"/>
        <v>16.447284345047922</v>
      </c>
      <c r="AE102" s="6"/>
      <c r="AF102" s="6"/>
      <c r="AG102" s="6"/>
      <c r="AH102" s="6"/>
      <c r="AI102" s="6"/>
      <c r="AJ102" s="6"/>
      <c r="AK102" s="7"/>
    </row>
    <row r="103" spans="1:37" x14ac:dyDescent="0.15">
      <c r="A103" s="52">
        <v>40</v>
      </c>
      <c r="B103" s="60">
        <v>6</v>
      </c>
      <c r="C103" s="60">
        <v>19</v>
      </c>
      <c r="D103" s="52">
        <f t="shared" si="18"/>
        <v>6</v>
      </c>
      <c r="E103" s="52" t="str">
        <f t="shared" si="19"/>
        <v>40_6</v>
      </c>
      <c r="F103" s="52">
        <v>2478</v>
      </c>
      <c r="G103" s="28"/>
      <c r="H103" s="60">
        <v>40</v>
      </c>
      <c r="I103" s="60">
        <v>6</v>
      </c>
      <c r="J103" s="60">
        <v>19</v>
      </c>
      <c r="K103" s="52">
        <f t="shared" si="12"/>
        <v>6</v>
      </c>
      <c r="L103" s="52" t="str">
        <f t="shared" si="13"/>
        <v>40_6</v>
      </c>
      <c r="M103" s="52">
        <v>2562</v>
      </c>
      <c r="N103" s="74"/>
      <c r="O103" s="60">
        <v>40</v>
      </c>
      <c r="P103" s="60">
        <v>6</v>
      </c>
      <c r="Q103" s="60">
        <v>19</v>
      </c>
      <c r="R103" s="52">
        <f t="shared" si="14"/>
        <v>6</v>
      </c>
      <c r="S103" s="52" t="str">
        <f t="shared" si="15"/>
        <v>40_6</v>
      </c>
      <c r="T103" s="52">
        <v>2643</v>
      </c>
      <c r="U103" s="74"/>
      <c r="V103" s="60">
        <v>40</v>
      </c>
      <c r="W103" s="60">
        <v>6</v>
      </c>
      <c r="X103" s="60">
        <v>19</v>
      </c>
      <c r="Y103" s="52">
        <f t="shared" si="16"/>
        <v>6</v>
      </c>
      <c r="Z103" s="54" t="str">
        <f t="shared" si="17"/>
        <v>40_6</v>
      </c>
      <c r="AA103" s="4">
        <f t="shared" si="20"/>
        <v>2562</v>
      </c>
      <c r="AB103" s="4">
        <f t="shared" si="21"/>
        <v>2643</v>
      </c>
      <c r="AC103" s="156">
        <f t="shared" si="22"/>
        <v>2643</v>
      </c>
      <c r="AD103" s="47">
        <f t="shared" si="23"/>
        <v>16.88817891373802</v>
      </c>
      <c r="AE103" s="6"/>
      <c r="AF103" s="6"/>
      <c r="AG103" s="6"/>
      <c r="AH103" s="6"/>
      <c r="AI103" s="6"/>
      <c r="AJ103" s="6"/>
      <c r="AK103" s="7"/>
    </row>
    <row r="104" spans="1:37" x14ac:dyDescent="0.15">
      <c r="A104" s="52">
        <v>40</v>
      </c>
      <c r="B104" s="60">
        <v>7</v>
      </c>
      <c r="C104" s="60">
        <v>20</v>
      </c>
      <c r="D104" s="52">
        <f t="shared" si="18"/>
        <v>7</v>
      </c>
      <c r="E104" s="52" t="str">
        <f t="shared" si="19"/>
        <v>40_7</v>
      </c>
      <c r="F104" s="52">
        <v>2546</v>
      </c>
      <c r="G104" s="28"/>
      <c r="H104" s="60">
        <v>40</v>
      </c>
      <c r="I104" s="60">
        <v>7</v>
      </c>
      <c r="J104" s="60">
        <v>20</v>
      </c>
      <c r="K104" s="52">
        <f t="shared" si="12"/>
        <v>7</v>
      </c>
      <c r="L104" s="52" t="str">
        <f t="shared" si="13"/>
        <v>40_7</v>
      </c>
      <c r="M104" s="52">
        <v>2633</v>
      </c>
      <c r="N104" s="74"/>
      <c r="O104" s="60">
        <v>40</v>
      </c>
      <c r="P104" s="60">
        <v>7</v>
      </c>
      <c r="Q104" s="60">
        <v>20</v>
      </c>
      <c r="R104" s="52">
        <f t="shared" si="14"/>
        <v>7</v>
      </c>
      <c r="S104" s="52" t="str">
        <f t="shared" si="15"/>
        <v>40_7</v>
      </c>
      <c r="T104" s="52">
        <v>2716</v>
      </c>
      <c r="U104" s="74"/>
      <c r="V104" s="60">
        <v>40</v>
      </c>
      <c r="W104" s="60">
        <v>7</v>
      </c>
      <c r="X104" s="60">
        <v>20</v>
      </c>
      <c r="Y104" s="52">
        <f t="shared" si="16"/>
        <v>7</v>
      </c>
      <c r="Z104" s="54" t="str">
        <f t="shared" si="17"/>
        <v>40_7</v>
      </c>
      <c r="AA104" s="4">
        <f t="shared" si="20"/>
        <v>2633</v>
      </c>
      <c r="AB104" s="4">
        <f t="shared" si="21"/>
        <v>2716</v>
      </c>
      <c r="AC104" s="156">
        <f t="shared" si="22"/>
        <v>2716</v>
      </c>
      <c r="AD104" s="47">
        <f t="shared" si="23"/>
        <v>17.354632587859424</v>
      </c>
      <c r="AE104" s="6"/>
      <c r="AF104" s="6"/>
      <c r="AG104" s="6"/>
      <c r="AH104" s="6"/>
      <c r="AI104" s="6"/>
      <c r="AJ104" s="6"/>
      <c r="AK104" s="7"/>
    </row>
    <row r="105" spans="1:37" x14ac:dyDescent="0.15">
      <c r="A105" s="52">
        <v>40</v>
      </c>
      <c r="B105" s="60">
        <v>8</v>
      </c>
      <c r="C105" s="60">
        <v>21</v>
      </c>
      <c r="D105" s="52">
        <f t="shared" si="18"/>
        <v>8</v>
      </c>
      <c r="E105" s="52" t="str">
        <f t="shared" si="19"/>
        <v>40_8</v>
      </c>
      <c r="F105" s="52">
        <v>2610</v>
      </c>
      <c r="G105" s="28"/>
      <c r="H105" s="60">
        <v>40</v>
      </c>
      <c r="I105" s="60">
        <v>8</v>
      </c>
      <c r="J105" s="60">
        <v>21</v>
      </c>
      <c r="K105" s="52">
        <f t="shared" si="12"/>
        <v>8</v>
      </c>
      <c r="L105" s="52" t="str">
        <f t="shared" si="13"/>
        <v>40_8</v>
      </c>
      <c r="M105" s="52">
        <v>2699</v>
      </c>
      <c r="N105" s="74"/>
      <c r="O105" s="60">
        <v>40</v>
      </c>
      <c r="P105" s="60">
        <v>8</v>
      </c>
      <c r="Q105" s="60">
        <v>21</v>
      </c>
      <c r="R105" s="52">
        <f t="shared" si="14"/>
        <v>8</v>
      </c>
      <c r="S105" s="52" t="str">
        <f t="shared" si="15"/>
        <v>40_8</v>
      </c>
      <c r="T105" s="52">
        <v>2784</v>
      </c>
      <c r="U105" s="74"/>
      <c r="V105" s="60">
        <v>40</v>
      </c>
      <c r="W105" s="60">
        <v>8</v>
      </c>
      <c r="X105" s="60">
        <v>21</v>
      </c>
      <c r="Y105" s="52">
        <f t="shared" si="16"/>
        <v>8</v>
      </c>
      <c r="Z105" s="54" t="str">
        <f t="shared" si="17"/>
        <v>40_8</v>
      </c>
      <c r="AA105" s="4">
        <f t="shared" si="20"/>
        <v>2699</v>
      </c>
      <c r="AB105" s="4">
        <f t="shared" si="21"/>
        <v>2784</v>
      </c>
      <c r="AC105" s="156">
        <f t="shared" si="22"/>
        <v>2784</v>
      </c>
      <c r="AD105" s="47">
        <f t="shared" si="23"/>
        <v>17.789137380191693</v>
      </c>
      <c r="AE105" s="6"/>
      <c r="AF105" s="6"/>
      <c r="AG105" s="6"/>
      <c r="AH105" s="6"/>
      <c r="AI105" s="6"/>
      <c r="AJ105" s="6"/>
      <c r="AK105" s="7"/>
    </row>
    <row r="106" spans="1:37" x14ac:dyDescent="0.15">
      <c r="A106" s="52">
        <v>40</v>
      </c>
      <c r="B106" s="60">
        <v>9</v>
      </c>
      <c r="C106" s="60">
        <v>22</v>
      </c>
      <c r="D106" s="52">
        <f t="shared" si="18"/>
        <v>9</v>
      </c>
      <c r="E106" s="52" t="str">
        <f t="shared" si="19"/>
        <v>40_9</v>
      </c>
      <c r="F106" s="52">
        <v>2675</v>
      </c>
      <c r="G106" s="28"/>
      <c r="H106" s="60">
        <v>40</v>
      </c>
      <c r="I106" s="60">
        <v>9</v>
      </c>
      <c r="J106" s="60">
        <v>22</v>
      </c>
      <c r="K106" s="52">
        <f t="shared" si="12"/>
        <v>9</v>
      </c>
      <c r="L106" s="52" t="str">
        <f t="shared" si="13"/>
        <v>40_9</v>
      </c>
      <c r="M106" s="52">
        <v>2766</v>
      </c>
      <c r="N106" s="74"/>
      <c r="O106" s="60">
        <v>40</v>
      </c>
      <c r="P106" s="60">
        <v>9</v>
      </c>
      <c r="Q106" s="60">
        <v>22</v>
      </c>
      <c r="R106" s="52">
        <f t="shared" si="14"/>
        <v>9</v>
      </c>
      <c r="S106" s="52" t="str">
        <f t="shared" si="15"/>
        <v>40_9</v>
      </c>
      <c r="T106" s="52">
        <v>2853</v>
      </c>
      <c r="U106" s="74"/>
      <c r="V106" s="60">
        <v>40</v>
      </c>
      <c r="W106" s="60">
        <v>9</v>
      </c>
      <c r="X106" s="60">
        <v>22</v>
      </c>
      <c r="Y106" s="52">
        <f t="shared" si="16"/>
        <v>9</v>
      </c>
      <c r="Z106" s="54" t="str">
        <f t="shared" si="17"/>
        <v>40_9</v>
      </c>
      <c r="AA106" s="4">
        <f t="shared" si="20"/>
        <v>2766</v>
      </c>
      <c r="AB106" s="4">
        <f t="shared" si="21"/>
        <v>2853</v>
      </c>
      <c r="AC106" s="156">
        <f t="shared" si="22"/>
        <v>2853</v>
      </c>
      <c r="AD106" s="47">
        <f t="shared" si="23"/>
        <v>18.230031948881788</v>
      </c>
      <c r="AE106" s="6"/>
      <c r="AF106" s="6"/>
      <c r="AG106" s="6"/>
      <c r="AH106" s="6"/>
      <c r="AI106" s="6"/>
      <c r="AJ106" s="6"/>
      <c r="AK106" s="7"/>
    </row>
    <row r="107" spans="1:37" x14ac:dyDescent="0.15">
      <c r="A107" s="52">
        <v>40</v>
      </c>
      <c r="B107" s="60">
        <v>10</v>
      </c>
      <c r="C107" s="60">
        <v>23</v>
      </c>
      <c r="D107" s="52">
        <f t="shared" si="18"/>
        <v>10</v>
      </c>
      <c r="E107" s="52" t="str">
        <f t="shared" si="19"/>
        <v>40_10</v>
      </c>
      <c r="F107" s="52">
        <v>2742</v>
      </c>
      <c r="G107" s="28"/>
      <c r="H107" s="60">
        <v>40</v>
      </c>
      <c r="I107" s="60">
        <v>10</v>
      </c>
      <c r="J107" s="60">
        <v>23</v>
      </c>
      <c r="K107" s="52">
        <f t="shared" si="12"/>
        <v>10</v>
      </c>
      <c r="L107" s="52" t="str">
        <f t="shared" si="13"/>
        <v>40_10</v>
      </c>
      <c r="M107" s="52">
        <v>2835</v>
      </c>
      <c r="N107" s="74"/>
      <c r="O107" s="60">
        <v>40</v>
      </c>
      <c r="P107" s="60">
        <v>10</v>
      </c>
      <c r="Q107" s="60">
        <v>23</v>
      </c>
      <c r="R107" s="52">
        <f t="shared" si="14"/>
        <v>10</v>
      </c>
      <c r="S107" s="52" t="str">
        <f t="shared" si="15"/>
        <v>40_10</v>
      </c>
      <c r="T107" s="52">
        <v>2924</v>
      </c>
      <c r="U107" s="74"/>
      <c r="V107" s="60">
        <v>40</v>
      </c>
      <c r="W107" s="60">
        <v>10</v>
      </c>
      <c r="X107" s="60">
        <v>23</v>
      </c>
      <c r="Y107" s="52">
        <f t="shared" si="16"/>
        <v>10</v>
      </c>
      <c r="Z107" s="54" t="str">
        <f t="shared" si="17"/>
        <v>40_10</v>
      </c>
      <c r="AA107" s="4">
        <f t="shared" si="20"/>
        <v>2835</v>
      </c>
      <c r="AB107" s="4">
        <f t="shared" si="21"/>
        <v>2924</v>
      </c>
      <c r="AC107" s="156">
        <f t="shared" si="22"/>
        <v>2924</v>
      </c>
      <c r="AD107" s="47">
        <f t="shared" si="23"/>
        <v>18.683706070287538</v>
      </c>
      <c r="AE107" s="6"/>
      <c r="AF107" s="6"/>
      <c r="AG107" s="6"/>
      <c r="AH107" s="6"/>
      <c r="AI107" s="6"/>
      <c r="AJ107" s="6"/>
      <c r="AK107" s="7"/>
    </row>
    <row r="108" spans="1:37" x14ac:dyDescent="0.15">
      <c r="A108" s="52">
        <v>40</v>
      </c>
      <c r="B108" s="60">
        <v>11</v>
      </c>
      <c r="C108" s="60">
        <v>24</v>
      </c>
      <c r="D108" s="52">
        <f t="shared" si="18"/>
        <v>11</v>
      </c>
      <c r="E108" s="52" t="str">
        <f t="shared" si="19"/>
        <v>40_11</v>
      </c>
      <c r="F108" s="52">
        <v>2807</v>
      </c>
      <c r="G108" s="28"/>
      <c r="H108" s="60">
        <v>40</v>
      </c>
      <c r="I108" s="60">
        <v>11</v>
      </c>
      <c r="J108" s="60">
        <v>24</v>
      </c>
      <c r="K108" s="52">
        <f t="shared" si="12"/>
        <v>11</v>
      </c>
      <c r="L108" s="52" t="str">
        <f t="shared" si="13"/>
        <v>40_11</v>
      </c>
      <c r="M108" s="52">
        <v>2902</v>
      </c>
      <c r="N108" s="75"/>
      <c r="O108" s="60">
        <v>40</v>
      </c>
      <c r="P108" s="60">
        <v>11</v>
      </c>
      <c r="Q108" s="60">
        <v>24</v>
      </c>
      <c r="R108" s="52">
        <f t="shared" si="14"/>
        <v>11</v>
      </c>
      <c r="S108" s="52" t="str">
        <f t="shared" si="15"/>
        <v>40_11</v>
      </c>
      <c r="T108" s="52">
        <v>2993</v>
      </c>
      <c r="U108" s="75"/>
      <c r="V108" s="60">
        <v>40</v>
      </c>
      <c r="W108" s="60">
        <v>11</v>
      </c>
      <c r="X108" s="60">
        <v>24</v>
      </c>
      <c r="Y108" s="52">
        <f t="shared" si="16"/>
        <v>11</v>
      </c>
      <c r="Z108" s="54" t="str">
        <f t="shared" si="17"/>
        <v>40_11</v>
      </c>
      <c r="AA108" s="4">
        <f t="shared" si="20"/>
        <v>2902</v>
      </c>
      <c r="AB108" s="4">
        <f t="shared" si="21"/>
        <v>2993</v>
      </c>
      <c r="AC108" s="156">
        <f t="shared" si="22"/>
        <v>2993</v>
      </c>
      <c r="AD108" s="47">
        <f t="shared" si="23"/>
        <v>19.124600638977636</v>
      </c>
      <c r="AE108" s="6"/>
      <c r="AF108" s="6"/>
      <c r="AG108" s="6"/>
      <c r="AH108" s="6"/>
      <c r="AI108" s="6"/>
      <c r="AJ108" s="6"/>
      <c r="AK108" s="7"/>
    </row>
    <row r="109" spans="1:37" x14ac:dyDescent="0.15">
      <c r="A109" s="60">
        <v>45</v>
      </c>
      <c r="B109" s="60">
        <v>0</v>
      </c>
      <c r="C109" s="60">
        <v>12</v>
      </c>
      <c r="D109" s="52">
        <f t="shared" si="18"/>
        <v>0</v>
      </c>
      <c r="E109" s="52" t="str">
        <f t="shared" si="19"/>
        <v>45_0</v>
      </c>
      <c r="F109" s="52">
        <v>2016</v>
      </c>
      <c r="G109" s="28"/>
      <c r="H109" s="60">
        <v>45</v>
      </c>
      <c r="I109" s="60">
        <v>0</v>
      </c>
      <c r="J109" s="60">
        <v>12</v>
      </c>
      <c r="K109" s="52">
        <f t="shared" si="12"/>
        <v>0</v>
      </c>
      <c r="L109" s="52" t="str">
        <f t="shared" si="13"/>
        <v>45_0</v>
      </c>
      <c r="M109" s="52">
        <v>2085</v>
      </c>
      <c r="N109" s="74"/>
      <c r="O109" s="60">
        <v>45</v>
      </c>
      <c r="P109" s="60">
        <v>0</v>
      </c>
      <c r="Q109" s="60">
        <v>12</v>
      </c>
      <c r="R109" s="52">
        <f t="shared" si="14"/>
        <v>0</v>
      </c>
      <c r="S109" s="52" t="str">
        <f t="shared" si="15"/>
        <v>45_0</v>
      </c>
      <c r="T109" s="52">
        <v>2151</v>
      </c>
      <c r="U109" s="74"/>
      <c r="V109" s="60">
        <v>45</v>
      </c>
      <c r="W109" s="60">
        <v>0</v>
      </c>
      <c r="X109" s="60">
        <v>12</v>
      </c>
      <c r="Y109" s="52">
        <f t="shared" si="16"/>
        <v>0</v>
      </c>
      <c r="Z109" s="54" t="str">
        <f t="shared" si="17"/>
        <v>45_0</v>
      </c>
      <c r="AA109" s="4">
        <f t="shared" si="20"/>
        <v>2085</v>
      </c>
      <c r="AB109" s="4">
        <f t="shared" si="21"/>
        <v>2151</v>
      </c>
      <c r="AC109" s="156">
        <f t="shared" si="22"/>
        <v>2151</v>
      </c>
      <c r="AD109" s="47">
        <f t="shared" si="23"/>
        <v>13.744408945686901</v>
      </c>
      <c r="AE109" s="6"/>
      <c r="AF109" s="6"/>
      <c r="AG109" s="6"/>
      <c r="AH109" s="6"/>
      <c r="AI109" s="6"/>
      <c r="AJ109" s="6"/>
      <c r="AK109" s="7"/>
    </row>
    <row r="110" spans="1:37" x14ac:dyDescent="0.15">
      <c r="A110" s="60">
        <v>45</v>
      </c>
      <c r="B110" s="60">
        <v>1</v>
      </c>
      <c r="C110" s="60">
        <v>14</v>
      </c>
      <c r="D110" s="52">
        <f t="shared" si="18"/>
        <v>1</v>
      </c>
      <c r="E110" s="52" t="str">
        <f t="shared" si="19"/>
        <v>45_1</v>
      </c>
      <c r="F110" s="52">
        <v>2153</v>
      </c>
      <c r="G110" s="28"/>
      <c r="H110" s="60">
        <v>45</v>
      </c>
      <c r="I110" s="60">
        <v>0</v>
      </c>
      <c r="J110" s="60">
        <v>14</v>
      </c>
      <c r="K110" s="52">
        <f t="shared" si="12"/>
        <v>0</v>
      </c>
      <c r="L110" s="52" t="str">
        <f t="shared" si="13"/>
        <v>45_0</v>
      </c>
      <c r="M110" s="52">
        <v>2226</v>
      </c>
      <c r="N110" s="79"/>
      <c r="O110" s="60">
        <v>45</v>
      </c>
      <c r="P110" s="60">
        <v>0</v>
      </c>
      <c r="Q110" s="60">
        <v>14</v>
      </c>
      <c r="R110" s="52">
        <f t="shared" si="14"/>
        <v>0</v>
      </c>
      <c r="S110" s="52" t="str">
        <f t="shared" si="15"/>
        <v>45_0</v>
      </c>
      <c r="T110" s="52">
        <v>2296</v>
      </c>
      <c r="U110" s="79"/>
      <c r="V110" s="60">
        <v>45</v>
      </c>
      <c r="W110" s="60">
        <v>0</v>
      </c>
      <c r="X110" s="60">
        <v>14</v>
      </c>
      <c r="Y110" s="52">
        <f t="shared" si="16"/>
        <v>0</v>
      </c>
      <c r="Z110" s="54" t="str">
        <f t="shared" si="17"/>
        <v>45_0</v>
      </c>
      <c r="AA110" s="4">
        <f t="shared" si="20"/>
        <v>2085</v>
      </c>
      <c r="AB110" s="4">
        <f t="shared" si="21"/>
        <v>2151</v>
      </c>
      <c r="AC110" s="156">
        <f t="shared" si="22"/>
        <v>2151</v>
      </c>
      <c r="AD110" s="47">
        <f t="shared" si="23"/>
        <v>13.744408945686901</v>
      </c>
      <c r="AE110" s="6"/>
      <c r="AF110" s="6"/>
      <c r="AG110" s="6"/>
      <c r="AH110" s="6"/>
      <c r="AI110" s="6"/>
      <c r="AJ110" s="6"/>
      <c r="AK110" s="7"/>
    </row>
    <row r="111" spans="1:37" x14ac:dyDescent="0.15">
      <c r="A111" s="60">
        <v>45</v>
      </c>
      <c r="B111" s="60">
        <v>2</v>
      </c>
      <c r="C111" s="60">
        <v>16</v>
      </c>
      <c r="D111" s="52">
        <f t="shared" si="18"/>
        <v>2</v>
      </c>
      <c r="E111" s="52" t="str">
        <f t="shared" si="19"/>
        <v>45_2</v>
      </c>
      <c r="F111" s="52">
        <v>2287</v>
      </c>
      <c r="G111" s="28"/>
      <c r="H111" s="60">
        <v>45</v>
      </c>
      <c r="I111" s="60">
        <v>2</v>
      </c>
      <c r="J111" s="60">
        <v>16</v>
      </c>
      <c r="K111" s="52">
        <f t="shared" si="12"/>
        <v>2</v>
      </c>
      <c r="L111" s="52" t="str">
        <f t="shared" si="13"/>
        <v>45_2</v>
      </c>
      <c r="M111" s="52">
        <v>2365</v>
      </c>
      <c r="N111" s="74"/>
      <c r="O111" s="60">
        <v>45</v>
      </c>
      <c r="P111" s="60">
        <v>2</v>
      </c>
      <c r="Q111" s="60">
        <v>16</v>
      </c>
      <c r="R111" s="52">
        <f t="shared" si="14"/>
        <v>2</v>
      </c>
      <c r="S111" s="52" t="str">
        <f t="shared" si="15"/>
        <v>45_2</v>
      </c>
      <c r="T111" s="52">
        <v>2439</v>
      </c>
      <c r="U111" s="74"/>
      <c r="V111" s="60">
        <v>45</v>
      </c>
      <c r="W111" s="60">
        <v>2</v>
      </c>
      <c r="X111" s="60">
        <v>16</v>
      </c>
      <c r="Y111" s="52">
        <f t="shared" si="16"/>
        <v>2</v>
      </c>
      <c r="Z111" s="54" t="str">
        <f t="shared" si="17"/>
        <v>45_2</v>
      </c>
      <c r="AA111" s="4">
        <f t="shared" si="20"/>
        <v>2365</v>
      </c>
      <c r="AB111" s="4">
        <f t="shared" si="21"/>
        <v>2439</v>
      </c>
      <c r="AC111" s="156">
        <f t="shared" si="22"/>
        <v>2439</v>
      </c>
      <c r="AD111" s="47">
        <f t="shared" si="23"/>
        <v>15.584664536741213</v>
      </c>
      <c r="AE111" s="6"/>
      <c r="AF111" s="6"/>
      <c r="AG111" s="6"/>
      <c r="AH111" s="6"/>
      <c r="AI111" s="6"/>
      <c r="AJ111" s="6"/>
      <c r="AK111" s="7"/>
    </row>
    <row r="112" spans="1:37" x14ac:dyDescent="0.15">
      <c r="A112" s="60">
        <v>45</v>
      </c>
      <c r="B112" s="60">
        <v>3</v>
      </c>
      <c r="C112" s="60">
        <v>18</v>
      </c>
      <c r="D112" s="52">
        <f t="shared" si="18"/>
        <v>3</v>
      </c>
      <c r="E112" s="52" t="str">
        <f t="shared" si="19"/>
        <v>45_3</v>
      </c>
      <c r="F112" s="52">
        <v>2413</v>
      </c>
      <c r="G112" s="28"/>
      <c r="H112" s="60">
        <v>45</v>
      </c>
      <c r="I112" s="60">
        <v>3</v>
      </c>
      <c r="J112" s="60">
        <v>18</v>
      </c>
      <c r="K112" s="52">
        <f t="shared" si="12"/>
        <v>3</v>
      </c>
      <c r="L112" s="52" t="str">
        <f t="shared" si="13"/>
        <v>45_3</v>
      </c>
      <c r="M112" s="52">
        <v>2495</v>
      </c>
      <c r="N112" s="74"/>
      <c r="O112" s="60">
        <v>45</v>
      </c>
      <c r="P112" s="60">
        <v>3</v>
      </c>
      <c r="Q112" s="60">
        <v>18</v>
      </c>
      <c r="R112" s="52">
        <f t="shared" si="14"/>
        <v>3</v>
      </c>
      <c r="S112" s="52" t="str">
        <f t="shared" si="15"/>
        <v>45_3</v>
      </c>
      <c r="T112" s="52">
        <v>2574</v>
      </c>
      <c r="U112" s="74"/>
      <c r="V112" s="60">
        <v>45</v>
      </c>
      <c r="W112" s="60">
        <v>3</v>
      </c>
      <c r="X112" s="60">
        <v>18</v>
      </c>
      <c r="Y112" s="52">
        <f t="shared" si="16"/>
        <v>3</v>
      </c>
      <c r="Z112" s="54" t="str">
        <f t="shared" si="17"/>
        <v>45_3</v>
      </c>
      <c r="AA112" s="4">
        <f t="shared" si="20"/>
        <v>2495</v>
      </c>
      <c r="AB112" s="4">
        <f t="shared" si="21"/>
        <v>2574</v>
      </c>
      <c r="AC112" s="156">
        <f t="shared" si="22"/>
        <v>2574</v>
      </c>
      <c r="AD112" s="47">
        <f t="shared" si="23"/>
        <v>16.447284345047922</v>
      </c>
      <c r="AE112" s="6"/>
      <c r="AF112" s="6"/>
      <c r="AG112" s="6"/>
      <c r="AH112" s="6"/>
      <c r="AI112" s="6"/>
      <c r="AJ112" s="6"/>
      <c r="AK112" s="7"/>
    </row>
    <row r="113" spans="1:37" x14ac:dyDescent="0.15">
      <c r="A113" s="60">
        <v>45</v>
      </c>
      <c r="B113" s="60">
        <v>4</v>
      </c>
      <c r="C113" s="60">
        <v>20</v>
      </c>
      <c r="D113" s="52">
        <f t="shared" si="18"/>
        <v>4</v>
      </c>
      <c r="E113" s="52" t="str">
        <f t="shared" si="19"/>
        <v>45_4</v>
      </c>
      <c r="F113" s="52">
        <v>2546</v>
      </c>
      <c r="G113" s="28"/>
      <c r="H113" s="60">
        <v>45</v>
      </c>
      <c r="I113" s="60">
        <v>4</v>
      </c>
      <c r="J113" s="60">
        <v>20</v>
      </c>
      <c r="K113" s="52">
        <f t="shared" si="12"/>
        <v>4</v>
      </c>
      <c r="L113" s="52" t="str">
        <f t="shared" si="13"/>
        <v>45_4</v>
      </c>
      <c r="M113" s="52">
        <v>2633</v>
      </c>
      <c r="N113" s="74"/>
      <c r="O113" s="60">
        <v>45</v>
      </c>
      <c r="P113" s="60">
        <v>4</v>
      </c>
      <c r="Q113" s="60">
        <v>20</v>
      </c>
      <c r="R113" s="52">
        <f t="shared" si="14"/>
        <v>4</v>
      </c>
      <c r="S113" s="52" t="str">
        <f t="shared" si="15"/>
        <v>45_4</v>
      </c>
      <c r="T113" s="52">
        <v>2716</v>
      </c>
      <c r="U113" s="74"/>
      <c r="V113" s="60">
        <v>45</v>
      </c>
      <c r="W113" s="60">
        <v>4</v>
      </c>
      <c r="X113" s="60">
        <v>20</v>
      </c>
      <c r="Y113" s="52">
        <f t="shared" si="16"/>
        <v>4</v>
      </c>
      <c r="Z113" s="54" t="str">
        <f t="shared" si="17"/>
        <v>45_4</v>
      </c>
      <c r="AA113" s="4">
        <f t="shared" si="20"/>
        <v>2633</v>
      </c>
      <c r="AB113" s="4">
        <f t="shared" si="21"/>
        <v>2716</v>
      </c>
      <c r="AC113" s="156">
        <f t="shared" si="22"/>
        <v>2716</v>
      </c>
      <c r="AD113" s="47">
        <f t="shared" si="23"/>
        <v>17.354632587859424</v>
      </c>
      <c r="AE113" s="6"/>
      <c r="AF113" s="6"/>
      <c r="AG113" s="6"/>
      <c r="AH113" s="6"/>
      <c r="AI113" s="6"/>
      <c r="AJ113" s="6"/>
      <c r="AK113" s="7"/>
    </row>
    <row r="114" spans="1:37" x14ac:dyDescent="0.15">
      <c r="A114" s="60">
        <v>45</v>
      </c>
      <c r="B114" s="60">
        <v>5</v>
      </c>
      <c r="C114" s="60">
        <v>21</v>
      </c>
      <c r="D114" s="52">
        <f t="shared" si="18"/>
        <v>5</v>
      </c>
      <c r="E114" s="52" t="str">
        <f t="shared" si="19"/>
        <v>45_5</v>
      </c>
      <c r="F114" s="52">
        <v>2610</v>
      </c>
      <c r="G114" s="28"/>
      <c r="H114" s="60">
        <v>45</v>
      </c>
      <c r="I114" s="60">
        <v>5</v>
      </c>
      <c r="J114" s="60">
        <v>21</v>
      </c>
      <c r="K114" s="52">
        <f t="shared" si="12"/>
        <v>5</v>
      </c>
      <c r="L114" s="52" t="str">
        <f t="shared" si="13"/>
        <v>45_5</v>
      </c>
      <c r="M114" s="52">
        <v>2699</v>
      </c>
      <c r="N114" s="74"/>
      <c r="O114" s="60">
        <v>45</v>
      </c>
      <c r="P114" s="60">
        <v>5</v>
      </c>
      <c r="Q114" s="60">
        <v>21</v>
      </c>
      <c r="R114" s="52">
        <f t="shared" si="14"/>
        <v>5</v>
      </c>
      <c r="S114" s="52" t="str">
        <f t="shared" si="15"/>
        <v>45_5</v>
      </c>
      <c r="T114" s="52">
        <v>2784</v>
      </c>
      <c r="U114" s="74"/>
      <c r="V114" s="60">
        <v>45</v>
      </c>
      <c r="W114" s="60">
        <v>5</v>
      </c>
      <c r="X114" s="60">
        <v>21</v>
      </c>
      <c r="Y114" s="52">
        <f t="shared" si="16"/>
        <v>5</v>
      </c>
      <c r="Z114" s="54" t="str">
        <f t="shared" si="17"/>
        <v>45_5</v>
      </c>
      <c r="AA114" s="4">
        <f t="shared" si="20"/>
        <v>2699</v>
      </c>
      <c r="AB114" s="4">
        <f t="shared" si="21"/>
        <v>2784</v>
      </c>
      <c r="AC114" s="156">
        <f t="shared" si="22"/>
        <v>2784</v>
      </c>
      <c r="AD114" s="47">
        <f t="shared" si="23"/>
        <v>17.789137380191693</v>
      </c>
      <c r="AE114" s="6"/>
      <c r="AF114" s="6"/>
      <c r="AG114" s="6"/>
      <c r="AH114" s="6"/>
      <c r="AI114" s="6"/>
      <c r="AJ114" s="6"/>
      <c r="AK114" s="7"/>
    </row>
    <row r="115" spans="1:37" x14ac:dyDescent="0.15">
      <c r="A115" s="60">
        <v>45</v>
      </c>
      <c r="B115" s="60">
        <v>6</v>
      </c>
      <c r="C115" s="60">
        <v>22</v>
      </c>
      <c r="D115" s="52">
        <f t="shared" si="18"/>
        <v>6</v>
      </c>
      <c r="E115" s="52" t="str">
        <f t="shared" si="19"/>
        <v>45_6</v>
      </c>
      <c r="F115" s="52">
        <v>2675</v>
      </c>
      <c r="G115" s="28"/>
      <c r="H115" s="60">
        <v>45</v>
      </c>
      <c r="I115" s="60">
        <v>6</v>
      </c>
      <c r="J115" s="60">
        <v>22</v>
      </c>
      <c r="K115" s="52">
        <f t="shared" si="12"/>
        <v>6</v>
      </c>
      <c r="L115" s="52" t="str">
        <f t="shared" si="13"/>
        <v>45_6</v>
      </c>
      <c r="M115" s="52">
        <v>2766</v>
      </c>
      <c r="N115" s="74"/>
      <c r="O115" s="60">
        <v>45</v>
      </c>
      <c r="P115" s="60">
        <v>6</v>
      </c>
      <c r="Q115" s="60">
        <v>22</v>
      </c>
      <c r="R115" s="52">
        <f t="shared" si="14"/>
        <v>6</v>
      </c>
      <c r="S115" s="52" t="str">
        <f t="shared" si="15"/>
        <v>45_6</v>
      </c>
      <c r="T115" s="52">
        <v>2853</v>
      </c>
      <c r="U115" s="74"/>
      <c r="V115" s="60">
        <v>45</v>
      </c>
      <c r="W115" s="60">
        <v>6</v>
      </c>
      <c r="X115" s="60">
        <v>22</v>
      </c>
      <c r="Y115" s="52">
        <f t="shared" si="16"/>
        <v>6</v>
      </c>
      <c r="Z115" s="54" t="str">
        <f t="shared" si="17"/>
        <v>45_6</v>
      </c>
      <c r="AA115" s="4">
        <f t="shared" si="20"/>
        <v>2766</v>
      </c>
      <c r="AB115" s="4">
        <f t="shared" si="21"/>
        <v>2853</v>
      </c>
      <c r="AC115" s="156">
        <f t="shared" si="22"/>
        <v>2853</v>
      </c>
      <c r="AD115" s="47">
        <f t="shared" si="23"/>
        <v>18.230031948881788</v>
      </c>
      <c r="AE115" s="6"/>
      <c r="AF115" s="6"/>
      <c r="AG115" s="6"/>
      <c r="AH115" s="6"/>
      <c r="AI115" s="6"/>
      <c r="AJ115" s="6"/>
      <c r="AK115" s="7"/>
    </row>
    <row r="116" spans="1:37" x14ac:dyDescent="0.15">
      <c r="A116" s="60">
        <v>45</v>
      </c>
      <c r="B116" s="60">
        <v>7</v>
      </c>
      <c r="C116" s="60">
        <v>23</v>
      </c>
      <c r="D116" s="52">
        <f t="shared" si="18"/>
        <v>7</v>
      </c>
      <c r="E116" s="52" t="str">
        <f t="shared" si="19"/>
        <v>45_7</v>
      </c>
      <c r="F116" s="52">
        <v>2742</v>
      </c>
      <c r="G116" s="28"/>
      <c r="H116" s="60">
        <v>45</v>
      </c>
      <c r="I116" s="60">
        <v>7</v>
      </c>
      <c r="J116" s="60">
        <v>23</v>
      </c>
      <c r="K116" s="52">
        <f t="shared" si="12"/>
        <v>7</v>
      </c>
      <c r="L116" s="52" t="str">
        <f t="shared" si="13"/>
        <v>45_7</v>
      </c>
      <c r="M116" s="52">
        <v>2835</v>
      </c>
      <c r="N116" s="74"/>
      <c r="O116" s="60">
        <v>45</v>
      </c>
      <c r="P116" s="60">
        <v>7</v>
      </c>
      <c r="Q116" s="60">
        <v>23</v>
      </c>
      <c r="R116" s="52">
        <f t="shared" si="14"/>
        <v>7</v>
      </c>
      <c r="S116" s="52" t="str">
        <f t="shared" si="15"/>
        <v>45_7</v>
      </c>
      <c r="T116" s="52">
        <v>2924</v>
      </c>
      <c r="U116" s="74"/>
      <c r="V116" s="60">
        <v>45</v>
      </c>
      <c r="W116" s="60">
        <v>7</v>
      </c>
      <c r="X116" s="60">
        <v>23</v>
      </c>
      <c r="Y116" s="52">
        <f t="shared" si="16"/>
        <v>7</v>
      </c>
      <c r="Z116" s="54" t="str">
        <f t="shared" si="17"/>
        <v>45_7</v>
      </c>
      <c r="AA116" s="4">
        <f t="shared" si="20"/>
        <v>2835</v>
      </c>
      <c r="AB116" s="4">
        <f t="shared" si="21"/>
        <v>2924</v>
      </c>
      <c r="AC116" s="156">
        <f t="shared" si="22"/>
        <v>2924</v>
      </c>
      <c r="AD116" s="47">
        <f t="shared" si="23"/>
        <v>18.683706070287538</v>
      </c>
      <c r="AE116" s="6"/>
      <c r="AF116" s="6"/>
      <c r="AG116" s="6"/>
      <c r="AH116" s="6"/>
      <c r="AI116" s="6"/>
      <c r="AJ116" s="6"/>
      <c r="AK116" s="7"/>
    </row>
    <row r="117" spans="1:37" x14ac:dyDescent="0.15">
      <c r="A117" s="60">
        <v>45</v>
      </c>
      <c r="B117" s="60">
        <v>8</v>
      </c>
      <c r="C117" s="60">
        <v>24</v>
      </c>
      <c r="D117" s="52">
        <f t="shared" si="18"/>
        <v>8</v>
      </c>
      <c r="E117" s="52" t="str">
        <f t="shared" si="19"/>
        <v>45_8</v>
      </c>
      <c r="F117" s="52">
        <v>2807</v>
      </c>
      <c r="G117" s="28"/>
      <c r="H117" s="60">
        <v>45</v>
      </c>
      <c r="I117" s="60">
        <v>8</v>
      </c>
      <c r="J117" s="60">
        <v>24</v>
      </c>
      <c r="K117" s="52">
        <f t="shared" si="12"/>
        <v>8</v>
      </c>
      <c r="L117" s="52" t="str">
        <f t="shared" si="13"/>
        <v>45_8</v>
      </c>
      <c r="M117" s="52">
        <v>2902</v>
      </c>
      <c r="N117" s="74"/>
      <c r="O117" s="60">
        <v>45</v>
      </c>
      <c r="P117" s="60">
        <v>8</v>
      </c>
      <c r="Q117" s="60">
        <v>24</v>
      </c>
      <c r="R117" s="52">
        <f t="shared" si="14"/>
        <v>8</v>
      </c>
      <c r="S117" s="52" t="str">
        <f t="shared" si="15"/>
        <v>45_8</v>
      </c>
      <c r="T117" s="52">
        <v>2993</v>
      </c>
      <c r="U117" s="74"/>
      <c r="V117" s="60">
        <v>45</v>
      </c>
      <c r="W117" s="60">
        <v>8</v>
      </c>
      <c r="X117" s="60">
        <v>24</v>
      </c>
      <c r="Y117" s="52">
        <f t="shared" si="16"/>
        <v>8</v>
      </c>
      <c r="Z117" s="54" t="str">
        <f t="shared" si="17"/>
        <v>45_8</v>
      </c>
      <c r="AA117" s="4">
        <f t="shared" si="20"/>
        <v>2902</v>
      </c>
      <c r="AB117" s="4">
        <f t="shared" si="21"/>
        <v>2993</v>
      </c>
      <c r="AC117" s="156">
        <f t="shared" si="22"/>
        <v>2993</v>
      </c>
      <c r="AD117" s="47">
        <f t="shared" si="23"/>
        <v>19.124600638977636</v>
      </c>
      <c r="AE117" s="6"/>
      <c r="AF117" s="6"/>
      <c r="AG117" s="6"/>
      <c r="AH117" s="6"/>
      <c r="AI117" s="6"/>
      <c r="AJ117" s="6"/>
      <c r="AK117" s="7"/>
    </row>
    <row r="118" spans="1:37" x14ac:dyDescent="0.15">
      <c r="A118" s="60">
        <v>45</v>
      </c>
      <c r="B118" s="60">
        <v>9</v>
      </c>
      <c r="C118" s="60">
        <v>25</v>
      </c>
      <c r="D118" s="52">
        <f t="shared" si="18"/>
        <v>9</v>
      </c>
      <c r="E118" s="52" t="str">
        <f t="shared" si="19"/>
        <v>45_9</v>
      </c>
      <c r="F118" s="52">
        <v>2877</v>
      </c>
      <c r="G118" s="28"/>
      <c r="H118" s="60">
        <v>45</v>
      </c>
      <c r="I118" s="60">
        <v>9</v>
      </c>
      <c r="J118" s="60">
        <v>25</v>
      </c>
      <c r="K118" s="52">
        <f t="shared" si="12"/>
        <v>9</v>
      </c>
      <c r="L118" s="52" t="str">
        <f t="shared" si="13"/>
        <v>45_9</v>
      </c>
      <c r="M118" s="52">
        <v>2975</v>
      </c>
      <c r="N118" s="74"/>
      <c r="O118" s="60">
        <v>45</v>
      </c>
      <c r="P118" s="60">
        <v>9</v>
      </c>
      <c r="Q118" s="60">
        <v>25</v>
      </c>
      <c r="R118" s="52">
        <f t="shared" si="14"/>
        <v>9</v>
      </c>
      <c r="S118" s="52" t="str">
        <f t="shared" si="15"/>
        <v>45_9</v>
      </c>
      <c r="T118" s="52">
        <v>3069</v>
      </c>
      <c r="U118" s="74"/>
      <c r="V118" s="60">
        <v>45</v>
      </c>
      <c r="W118" s="60">
        <v>9</v>
      </c>
      <c r="X118" s="60">
        <v>25</v>
      </c>
      <c r="Y118" s="52">
        <f t="shared" si="16"/>
        <v>9</v>
      </c>
      <c r="Z118" s="54" t="str">
        <f t="shared" si="17"/>
        <v>45_9</v>
      </c>
      <c r="AA118" s="4">
        <f t="shared" si="20"/>
        <v>2975</v>
      </c>
      <c r="AB118" s="4">
        <f t="shared" si="21"/>
        <v>3069</v>
      </c>
      <c r="AC118" s="156">
        <f t="shared" si="22"/>
        <v>3069</v>
      </c>
      <c r="AD118" s="47">
        <f t="shared" si="23"/>
        <v>19.610223642172524</v>
      </c>
      <c r="AE118" s="6"/>
      <c r="AF118" s="6"/>
      <c r="AG118" s="6"/>
      <c r="AH118" s="6"/>
      <c r="AI118" s="6"/>
      <c r="AJ118" s="6"/>
      <c r="AK118" s="7"/>
    </row>
    <row r="119" spans="1:37" x14ac:dyDescent="0.15">
      <c r="A119" s="60">
        <v>45</v>
      </c>
      <c r="B119" s="60">
        <v>10</v>
      </c>
      <c r="C119" s="60">
        <v>26</v>
      </c>
      <c r="D119" s="52">
        <f t="shared" si="18"/>
        <v>10</v>
      </c>
      <c r="E119" s="52" t="str">
        <f t="shared" si="19"/>
        <v>45_10</v>
      </c>
      <c r="F119" s="52">
        <v>2948</v>
      </c>
      <c r="G119" s="28"/>
      <c r="H119" s="60">
        <v>45</v>
      </c>
      <c r="I119" s="60">
        <v>10</v>
      </c>
      <c r="J119" s="60">
        <v>26</v>
      </c>
      <c r="K119" s="52">
        <f t="shared" si="12"/>
        <v>10</v>
      </c>
      <c r="L119" s="52" t="str">
        <f t="shared" si="13"/>
        <v>45_10</v>
      </c>
      <c r="M119" s="52">
        <v>3048</v>
      </c>
      <c r="N119" s="74"/>
      <c r="O119" s="60">
        <v>45</v>
      </c>
      <c r="P119" s="60">
        <v>10</v>
      </c>
      <c r="Q119" s="60">
        <v>26</v>
      </c>
      <c r="R119" s="52">
        <f t="shared" si="14"/>
        <v>10</v>
      </c>
      <c r="S119" s="52" t="str">
        <f t="shared" si="15"/>
        <v>45_10</v>
      </c>
      <c r="T119" s="52">
        <v>3144</v>
      </c>
      <c r="U119" s="74"/>
      <c r="V119" s="60">
        <v>45</v>
      </c>
      <c r="W119" s="60">
        <v>10</v>
      </c>
      <c r="X119" s="60">
        <v>26</v>
      </c>
      <c r="Y119" s="52">
        <f t="shared" si="16"/>
        <v>10</v>
      </c>
      <c r="Z119" s="54" t="str">
        <f t="shared" si="17"/>
        <v>45_10</v>
      </c>
      <c r="AA119" s="4">
        <f t="shared" si="20"/>
        <v>3048</v>
      </c>
      <c r="AB119" s="4">
        <f t="shared" si="21"/>
        <v>3144</v>
      </c>
      <c r="AC119" s="156">
        <f t="shared" si="22"/>
        <v>3144</v>
      </c>
      <c r="AD119" s="47">
        <f t="shared" si="23"/>
        <v>20.089456869009584</v>
      </c>
      <c r="AE119" s="6"/>
      <c r="AF119" s="6"/>
      <c r="AG119" s="6"/>
      <c r="AH119" s="6"/>
      <c r="AI119" s="6"/>
      <c r="AJ119" s="6"/>
      <c r="AK119" s="7"/>
    </row>
    <row r="120" spans="1:37" x14ac:dyDescent="0.15">
      <c r="A120" s="60">
        <v>45</v>
      </c>
      <c r="B120" s="60">
        <v>11</v>
      </c>
      <c r="C120" s="60">
        <v>27</v>
      </c>
      <c r="D120" s="52">
        <f t="shared" si="18"/>
        <v>11</v>
      </c>
      <c r="E120" s="52" t="str">
        <f t="shared" si="19"/>
        <v>45_11</v>
      </c>
      <c r="F120" s="52">
        <v>3021</v>
      </c>
      <c r="G120" s="28"/>
      <c r="H120" s="60">
        <v>45</v>
      </c>
      <c r="I120" s="60">
        <v>11</v>
      </c>
      <c r="J120" s="60">
        <v>27</v>
      </c>
      <c r="K120" s="52">
        <f t="shared" si="12"/>
        <v>11</v>
      </c>
      <c r="L120" s="52" t="str">
        <f t="shared" si="13"/>
        <v>45_11</v>
      </c>
      <c r="M120" s="52">
        <v>3124</v>
      </c>
      <c r="N120" s="74"/>
      <c r="O120" s="60">
        <v>45</v>
      </c>
      <c r="P120" s="60">
        <v>11</v>
      </c>
      <c r="Q120" s="60">
        <v>27</v>
      </c>
      <c r="R120" s="52">
        <f t="shared" si="14"/>
        <v>11</v>
      </c>
      <c r="S120" s="52" t="str">
        <f t="shared" si="15"/>
        <v>45_11</v>
      </c>
      <c r="T120" s="52">
        <v>3222</v>
      </c>
      <c r="U120" s="74"/>
      <c r="V120" s="60">
        <v>45</v>
      </c>
      <c r="W120" s="60">
        <v>11</v>
      </c>
      <c r="X120" s="60">
        <v>27</v>
      </c>
      <c r="Y120" s="52">
        <f t="shared" si="16"/>
        <v>11</v>
      </c>
      <c r="Z120" s="54" t="str">
        <f t="shared" si="17"/>
        <v>45_11</v>
      </c>
      <c r="AA120" s="4">
        <f t="shared" si="20"/>
        <v>3124</v>
      </c>
      <c r="AB120" s="4">
        <f t="shared" si="21"/>
        <v>3222</v>
      </c>
      <c r="AC120" s="156">
        <f t="shared" si="22"/>
        <v>3222</v>
      </c>
      <c r="AD120" s="47">
        <f t="shared" si="23"/>
        <v>20.587859424920129</v>
      </c>
      <c r="AE120" s="6"/>
      <c r="AF120" s="6"/>
      <c r="AG120" s="6"/>
      <c r="AH120" s="6"/>
      <c r="AI120" s="6"/>
      <c r="AJ120" s="6"/>
      <c r="AK120" s="7"/>
    </row>
    <row r="121" spans="1:37" x14ac:dyDescent="0.15">
      <c r="A121" s="60">
        <v>45</v>
      </c>
      <c r="B121" s="60">
        <v>12</v>
      </c>
      <c r="C121" s="60">
        <v>28</v>
      </c>
      <c r="D121" s="52">
        <f t="shared" si="18"/>
        <v>12</v>
      </c>
      <c r="E121" s="52" t="str">
        <f t="shared" si="19"/>
        <v>45_12</v>
      </c>
      <c r="F121" s="52">
        <v>3084</v>
      </c>
      <c r="G121" s="28"/>
      <c r="H121" s="60">
        <v>45</v>
      </c>
      <c r="I121" s="60">
        <v>12</v>
      </c>
      <c r="J121" s="60">
        <v>28</v>
      </c>
      <c r="K121" s="52">
        <f t="shared" si="12"/>
        <v>12</v>
      </c>
      <c r="L121" s="52" t="str">
        <f t="shared" si="13"/>
        <v>45_12</v>
      </c>
      <c r="M121" s="52">
        <v>3189</v>
      </c>
      <c r="N121" s="74"/>
      <c r="O121" s="60">
        <v>45</v>
      </c>
      <c r="P121" s="60">
        <v>12</v>
      </c>
      <c r="Q121" s="60">
        <v>28</v>
      </c>
      <c r="R121" s="52">
        <f t="shared" si="14"/>
        <v>12</v>
      </c>
      <c r="S121" s="52" t="str">
        <f t="shared" si="15"/>
        <v>45_12</v>
      </c>
      <c r="T121" s="52">
        <v>3289</v>
      </c>
      <c r="U121" s="74"/>
      <c r="V121" s="60">
        <v>45</v>
      </c>
      <c r="W121" s="60">
        <v>12</v>
      </c>
      <c r="X121" s="60">
        <v>28</v>
      </c>
      <c r="Y121" s="52">
        <f t="shared" si="16"/>
        <v>12</v>
      </c>
      <c r="Z121" s="54" t="str">
        <f t="shared" si="17"/>
        <v>45_12</v>
      </c>
      <c r="AA121" s="4">
        <f t="shared" si="20"/>
        <v>3189</v>
      </c>
      <c r="AB121" s="4">
        <f t="shared" si="21"/>
        <v>3289</v>
      </c>
      <c r="AC121" s="156">
        <f t="shared" si="22"/>
        <v>3289</v>
      </c>
      <c r="AD121" s="47">
        <f t="shared" si="23"/>
        <v>21.015974440894567</v>
      </c>
      <c r="AE121" s="6"/>
      <c r="AF121" s="6"/>
      <c r="AG121" s="6"/>
      <c r="AH121" s="6"/>
      <c r="AI121" s="6"/>
      <c r="AJ121" s="6"/>
      <c r="AK121" s="7"/>
    </row>
    <row r="122" spans="1:37" x14ac:dyDescent="0.15">
      <c r="A122" s="52">
        <v>50</v>
      </c>
      <c r="B122" s="60">
        <v>0</v>
      </c>
      <c r="C122" s="60">
        <v>17</v>
      </c>
      <c r="D122" s="52">
        <f t="shared" si="18"/>
        <v>0</v>
      </c>
      <c r="E122" s="52" t="str">
        <f t="shared" si="19"/>
        <v>50_0</v>
      </c>
      <c r="F122" s="52">
        <v>2345</v>
      </c>
      <c r="G122" s="28"/>
      <c r="H122" s="60">
        <v>50</v>
      </c>
      <c r="I122" s="60">
        <v>0</v>
      </c>
      <c r="J122" s="60">
        <v>17</v>
      </c>
      <c r="K122" s="52">
        <f t="shared" si="12"/>
        <v>0</v>
      </c>
      <c r="L122" s="52" t="str">
        <f t="shared" si="13"/>
        <v>50_0</v>
      </c>
      <c r="M122" s="52">
        <v>2425</v>
      </c>
      <c r="N122" s="74"/>
      <c r="O122" s="60">
        <v>50</v>
      </c>
      <c r="P122" s="60">
        <v>0</v>
      </c>
      <c r="Q122" s="60">
        <v>17</v>
      </c>
      <c r="R122" s="52">
        <f t="shared" si="14"/>
        <v>0</v>
      </c>
      <c r="S122" s="52" t="str">
        <f t="shared" si="15"/>
        <v>50_0</v>
      </c>
      <c r="T122" s="52">
        <v>2501</v>
      </c>
      <c r="U122" s="74"/>
      <c r="V122" s="60">
        <v>50</v>
      </c>
      <c r="W122" s="60">
        <v>0</v>
      </c>
      <c r="X122" s="60">
        <v>17</v>
      </c>
      <c r="Y122" s="52">
        <f t="shared" si="16"/>
        <v>0</v>
      </c>
      <c r="Z122" s="54" t="str">
        <f t="shared" si="17"/>
        <v>50_0</v>
      </c>
      <c r="AA122" s="4">
        <f t="shared" si="20"/>
        <v>2425</v>
      </c>
      <c r="AB122" s="4">
        <f t="shared" si="21"/>
        <v>2501</v>
      </c>
      <c r="AC122" s="156">
        <f t="shared" si="22"/>
        <v>2501</v>
      </c>
      <c r="AD122" s="47">
        <f t="shared" si="23"/>
        <v>15.980830670926517</v>
      </c>
      <c r="AE122" s="6"/>
      <c r="AF122" s="6"/>
      <c r="AG122" s="6"/>
      <c r="AH122" s="6"/>
      <c r="AI122" s="6"/>
      <c r="AJ122" s="6"/>
      <c r="AK122" s="7"/>
    </row>
    <row r="123" spans="1:37" x14ac:dyDescent="0.15">
      <c r="A123" s="52">
        <v>50</v>
      </c>
      <c r="B123" s="60">
        <v>1</v>
      </c>
      <c r="C123" s="60">
        <v>19</v>
      </c>
      <c r="D123" s="52">
        <f t="shared" si="18"/>
        <v>1</v>
      </c>
      <c r="E123" s="52" t="str">
        <f t="shared" si="19"/>
        <v>50_1</v>
      </c>
      <c r="F123" s="52">
        <v>2478</v>
      </c>
      <c r="G123" s="28"/>
      <c r="H123" s="60">
        <v>50</v>
      </c>
      <c r="I123" s="60">
        <v>1</v>
      </c>
      <c r="J123" s="60">
        <v>19</v>
      </c>
      <c r="K123" s="52">
        <f t="shared" si="12"/>
        <v>1</v>
      </c>
      <c r="L123" s="52" t="str">
        <f t="shared" si="13"/>
        <v>50_1</v>
      </c>
      <c r="M123" s="52">
        <v>2562</v>
      </c>
      <c r="N123" s="28"/>
      <c r="O123" s="60">
        <v>50</v>
      </c>
      <c r="P123" s="60">
        <v>1</v>
      </c>
      <c r="Q123" s="60">
        <v>19</v>
      </c>
      <c r="R123" s="52">
        <f t="shared" si="14"/>
        <v>1</v>
      </c>
      <c r="S123" s="52" t="str">
        <f t="shared" si="15"/>
        <v>50_1</v>
      </c>
      <c r="T123" s="52">
        <v>2643</v>
      </c>
      <c r="U123" s="28"/>
      <c r="V123" s="60">
        <v>50</v>
      </c>
      <c r="W123" s="60">
        <v>1</v>
      </c>
      <c r="X123" s="60">
        <v>19</v>
      </c>
      <c r="Y123" s="52">
        <f t="shared" si="16"/>
        <v>1</v>
      </c>
      <c r="Z123" s="54" t="str">
        <f t="shared" si="17"/>
        <v>50_1</v>
      </c>
      <c r="AA123" s="4">
        <f t="shared" si="20"/>
        <v>2562</v>
      </c>
      <c r="AB123" s="4">
        <f t="shared" si="21"/>
        <v>2643</v>
      </c>
      <c r="AC123" s="156">
        <f t="shared" si="22"/>
        <v>2643</v>
      </c>
      <c r="AD123" s="47">
        <f t="shared" si="23"/>
        <v>16.88817891373802</v>
      </c>
      <c r="AE123" s="6"/>
      <c r="AF123" s="6"/>
      <c r="AG123" s="6"/>
      <c r="AH123" s="6"/>
      <c r="AI123" s="6"/>
      <c r="AJ123" s="6"/>
      <c r="AK123" s="7"/>
    </row>
    <row r="124" spans="1:37" x14ac:dyDescent="0.15">
      <c r="A124" s="52">
        <v>50</v>
      </c>
      <c r="B124" s="60">
        <v>2</v>
      </c>
      <c r="C124" s="60">
        <v>21</v>
      </c>
      <c r="D124" s="52">
        <f t="shared" si="18"/>
        <v>2</v>
      </c>
      <c r="E124" s="52" t="str">
        <f t="shared" si="19"/>
        <v>50_2</v>
      </c>
      <c r="F124" s="52">
        <v>2610</v>
      </c>
      <c r="G124" s="28"/>
      <c r="H124" s="60">
        <v>50</v>
      </c>
      <c r="I124" s="60">
        <v>2</v>
      </c>
      <c r="J124" s="60">
        <v>21</v>
      </c>
      <c r="K124" s="52">
        <f t="shared" si="12"/>
        <v>2</v>
      </c>
      <c r="L124" s="52" t="str">
        <f t="shared" si="13"/>
        <v>50_2</v>
      </c>
      <c r="M124" s="52">
        <v>2699</v>
      </c>
      <c r="N124" s="78"/>
      <c r="O124" s="60">
        <v>50</v>
      </c>
      <c r="P124" s="60">
        <v>2</v>
      </c>
      <c r="Q124" s="60">
        <v>21</v>
      </c>
      <c r="R124" s="52">
        <f t="shared" si="14"/>
        <v>2</v>
      </c>
      <c r="S124" s="52" t="str">
        <f t="shared" si="15"/>
        <v>50_2</v>
      </c>
      <c r="T124" s="52">
        <v>2784</v>
      </c>
      <c r="U124" s="78"/>
      <c r="V124" s="60">
        <v>50</v>
      </c>
      <c r="W124" s="60">
        <v>2</v>
      </c>
      <c r="X124" s="60">
        <v>21</v>
      </c>
      <c r="Y124" s="52">
        <f t="shared" si="16"/>
        <v>2</v>
      </c>
      <c r="Z124" s="54" t="str">
        <f t="shared" si="17"/>
        <v>50_2</v>
      </c>
      <c r="AA124" s="4">
        <f t="shared" si="20"/>
        <v>2699</v>
      </c>
      <c r="AB124" s="4">
        <f t="shared" si="21"/>
        <v>2784</v>
      </c>
      <c r="AC124" s="156">
        <f t="shared" si="22"/>
        <v>2784</v>
      </c>
      <c r="AD124" s="47">
        <f t="shared" si="23"/>
        <v>17.789137380191693</v>
      </c>
      <c r="AE124" s="6"/>
      <c r="AF124" s="6"/>
      <c r="AG124" s="6"/>
      <c r="AH124" s="6"/>
      <c r="AI124" s="6"/>
      <c r="AJ124" s="6"/>
      <c r="AK124" s="7"/>
    </row>
    <row r="125" spans="1:37" x14ac:dyDescent="0.15">
      <c r="A125" s="52">
        <v>50</v>
      </c>
      <c r="B125" s="60">
        <v>3</v>
      </c>
      <c r="C125" s="60">
        <v>23</v>
      </c>
      <c r="D125" s="52">
        <f t="shared" si="18"/>
        <v>3</v>
      </c>
      <c r="E125" s="52" t="str">
        <f t="shared" si="19"/>
        <v>50_3</v>
      </c>
      <c r="F125" s="52">
        <v>2742</v>
      </c>
      <c r="G125" s="28"/>
      <c r="H125" s="60">
        <v>50</v>
      </c>
      <c r="I125" s="60">
        <v>3</v>
      </c>
      <c r="J125" s="60">
        <v>23</v>
      </c>
      <c r="K125" s="52">
        <f t="shared" si="12"/>
        <v>3</v>
      </c>
      <c r="L125" s="52" t="str">
        <f t="shared" si="13"/>
        <v>50_3</v>
      </c>
      <c r="M125" s="52">
        <v>2835</v>
      </c>
      <c r="N125" s="78"/>
      <c r="O125" s="60">
        <v>50</v>
      </c>
      <c r="P125" s="60">
        <v>3</v>
      </c>
      <c r="Q125" s="60">
        <v>23</v>
      </c>
      <c r="R125" s="52">
        <f t="shared" si="14"/>
        <v>3</v>
      </c>
      <c r="S125" s="52" t="str">
        <f t="shared" si="15"/>
        <v>50_3</v>
      </c>
      <c r="T125" s="52">
        <v>2924</v>
      </c>
      <c r="U125" s="78"/>
      <c r="V125" s="60">
        <v>50</v>
      </c>
      <c r="W125" s="60">
        <v>3</v>
      </c>
      <c r="X125" s="60">
        <v>23</v>
      </c>
      <c r="Y125" s="52">
        <f t="shared" si="16"/>
        <v>3</v>
      </c>
      <c r="Z125" s="54" t="str">
        <f t="shared" si="17"/>
        <v>50_3</v>
      </c>
      <c r="AA125" s="4">
        <f t="shared" si="20"/>
        <v>2835</v>
      </c>
      <c r="AB125" s="4">
        <f t="shared" si="21"/>
        <v>2924</v>
      </c>
      <c r="AC125" s="156">
        <f t="shared" si="22"/>
        <v>2924</v>
      </c>
      <c r="AD125" s="47">
        <f t="shared" si="23"/>
        <v>18.683706070287538</v>
      </c>
      <c r="AE125" s="6"/>
      <c r="AF125" s="6"/>
      <c r="AG125" s="6"/>
      <c r="AH125" s="6"/>
      <c r="AI125" s="6"/>
      <c r="AJ125" s="6"/>
      <c r="AK125" s="7"/>
    </row>
    <row r="126" spans="1:37" ht="16.5" customHeight="1" x14ac:dyDescent="0.15">
      <c r="A126" s="52">
        <v>50</v>
      </c>
      <c r="B126" s="60">
        <v>4</v>
      </c>
      <c r="C126" s="60">
        <v>25</v>
      </c>
      <c r="D126" s="52">
        <f t="shared" si="18"/>
        <v>4</v>
      </c>
      <c r="E126" s="52" t="str">
        <f t="shared" si="19"/>
        <v>50_4</v>
      </c>
      <c r="F126" s="52">
        <v>2877</v>
      </c>
      <c r="G126" s="28"/>
      <c r="H126" s="60">
        <v>50</v>
      </c>
      <c r="I126" s="60">
        <v>4</v>
      </c>
      <c r="J126" s="60">
        <v>25</v>
      </c>
      <c r="K126" s="52">
        <f t="shared" si="12"/>
        <v>4</v>
      </c>
      <c r="L126" s="52" t="str">
        <f t="shared" si="13"/>
        <v>50_4</v>
      </c>
      <c r="M126" s="52">
        <v>2975</v>
      </c>
      <c r="N126" s="79"/>
      <c r="O126" s="60">
        <v>50</v>
      </c>
      <c r="P126" s="60">
        <v>4</v>
      </c>
      <c r="Q126" s="60">
        <v>25</v>
      </c>
      <c r="R126" s="52">
        <f t="shared" si="14"/>
        <v>4</v>
      </c>
      <c r="S126" s="52" t="str">
        <f t="shared" si="15"/>
        <v>50_4</v>
      </c>
      <c r="T126" s="52">
        <v>3069</v>
      </c>
      <c r="U126" s="79"/>
      <c r="V126" s="60">
        <v>50</v>
      </c>
      <c r="W126" s="60">
        <v>4</v>
      </c>
      <c r="X126" s="60">
        <v>25</v>
      </c>
      <c r="Y126" s="52">
        <f t="shared" si="16"/>
        <v>4</v>
      </c>
      <c r="Z126" s="54" t="str">
        <f t="shared" si="17"/>
        <v>50_4</v>
      </c>
      <c r="AA126" s="4">
        <f t="shared" si="20"/>
        <v>2975</v>
      </c>
      <c r="AB126" s="4">
        <f t="shared" si="21"/>
        <v>3069</v>
      </c>
      <c r="AC126" s="156">
        <f t="shared" si="22"/>
        <v>3069</v>
      </c>
      <c r="AD126" s="47">
        <f t="shared" si="23"/>
        <v>19.610223642172524</v>
      </c>
      <c r="AE126" s="6"/>
      <c r="AF126" s="6"/>
      <c r="AG126" s="6"/>
      <c r="AH126" s="6"/>
      <c r="AI126" s="6"/>
      <c r="AJ126" s="6"/>
      <c r="AK126" s="7"/>
    </row>
    <row r="127" spans="1:37" x14ac:dyDescent="0.15">
      <c r="A127" s="52">
        <v>50</v>
      </c>
      <c r="B127" s="60">
        <v>5</v>
      </c>
      <c r="C127" s="60">
        <v>27</v>
      </c>
      <c r="D127" s="52">
        <f t="shared" si="18"/>
        <v>5</v>
      </c>
      <c r="E127" s="52" t="str">
        <f t="shared" si="19"/>
        <v>50_5</v>
      </c>
      <c r="F127" s="52">
        <v>3021</v>
      </c>
      <c r="G127" s="28"/>
      <c r="H127" s="60">
        <v>50</v>
      </c>
      <c r="I127" s="60">
        <v>5</v>
      </c>
      <c r="J127" s="60">
        <v>27</v>
      </c>
      <c r="K127" s="52">
        <f t="shared" si="12"/>
        <v>5</v>
      </c>
      <c r="L127" s="52" t="str">
        <f t="shared" si="13"/>
        <v>50_5</v>
      </c>
      <c r="M127" s="52">
        <v>3124</v>
      </c>
      <c r="N127" s="50"/>
      <c r="O127" s="60">
        <v>50</v>
      </c>
      <c r="P127" s="60">
        <v>5</v>
      </c>
      <c r="Q127" s="60">
        <v>27</v>
      </c>
      <c r="R127" s="52">
        <f t="shared" si="14"/>
        <v>5</v>
      </c>
      <c r="S127" s="52" t="str">
        <f t="shared" si="15"/>
        <v>50_5</v>
      </c>
      <c r="T127" s="52">
        <v>3222</v>
      </c>
      <c r="U127" s="50"/>
      <c r="V127" s="60">
        <v>50</v>
      </c>
      <c r="W127" s="60">
        <v>5</v>
      </c>
      <c r="X127" s="60">
        <v>27</v>
      </c>
      <c r="Y127" s="52">
        <f t="shared" si="16"/>
        <v>5</v>
      </c>
      <c r="Z127" s="54" t="str">
        <f t="shared" si="17"/>
        <v>50_5</v>
      </c>
      <c r="AA127" s="4">
        <f t="shared" si="20"/>
        <v>3124</v>
      </c>
      <c r="AB127" s="4">
        <f t="shared" si="21"/>
        <v>3222</v>
      </c>
      <c r="AC127" s="156">
        <f t="shared" si="22"/>
        <v>3222</v>
      </c>
      <c r="AD127" s="47">
        <f t="shared" si="23"/>
        <v>20.587859424920129</v>
      </c>
      <c r="AE127" s="6"/>
      <c r="AF127" s="6"/>
      <c r="AG127" s="6"/>
      <c r="AH127" s="6"/>
      <c r="AI127" s="6"/>
      <c r="AJ127" s="6"/>
      <c r="AK127" s="7"/>
    </row>
    <row r="128" spans="1:37" x14ac:dyDescent="0.15">
      <c r="A128" s="52">
        <v>50</v>
      </c>
      <c r="B128" s="60">
        <v>6</v>
      </c>
      <c r="C128" s="60">
        <v>28</v>
      </c>
      <c r="D128" s="52">
        <f t="shared" si="18"/>
        <v>6</v>
      </c>
      <c r="E128" s="52" t="str">
        <f t="shared" si="19"/>
        <v>50_6</v>
      </c>
      <c r="F128" s="52">
        <v>3084</v>
      </c>
      <c r="G128" s="28"/>
      <c r="H128" s="60">
        <v>50</v>
      </c>
      <c r="I128" s="60">
        <v>6</v>
      </c>
      <c r="J128" s="60">
        <v>28</v>
      </c>
      <c r="K128" s="52">
        <f t="shared" si="12"/>
        <v>6</v>
      </c>
      <c r="L128" s="52" t="str">
        <f t="shared" si="13"/>
        <v>50_6</v>
      </c>
      <c r="M128" s="52">
        <v>3189</v>
      </c>
      <c r="N128" s="74"/>
      <c r="O128" s="60">
        <v>50</v>
      </c>
      <c r="P128" s="60">
        <v>6</v>
      </c>
      <c r="Q128" s="60">
        <v>28</v>
      </c>
      <c r="R128" s="52">
        <f t="shared" si="14"/>
        <v>6</v>
      </c>
      <c r="S128" s="52" t="str">
        <f t="shared" si="15"/>
        <v>50_6</v>
      </c>
      <c r="T128" s="52">
        <v>3289</v>
      </c>
      <c r="U128" s="74"/>
      <c r="V128" s="60">
        <v>50</v>
      </c>
      <c r="W128" s="60">
        <v>6</v>
      </c>
      <c r="X128" s="60">
        <v>28</v>
      </c>
      <c r="Y128" s="52">
        <f t="shared" si="16"/>
        <v>6</v>
      </c>
      <c r="Z128" s="54" t="str">
        <f t="shared" si="17"/>
        <v>50_6</v>
      </c>
      <c r="AA128" s="4">
        <f t="shared" si="20"/>
        <v>3189</v>
      </c>
      <c r="AB128" s="4">
        <f t="shared" si="21"/>
        <v>3289</v>
      </c>
      <c r="AC128" s="156">
        <f t="shared" si="22"/>
        <v>3289</v>
      </c>
      <c r="AD128" s="47">
        <f t="shared" si="23"/>
        <v>21.015974440894567</v>
      </c>
      <c r="AE128" s="6"/>
      <c r="AF128" s="6"/>
      <c r="AG128" s="6"/>
      <c r="AH128" s="6"/>
      <c r="AI128" s="6"/>
      <c r="AJ128" s="6"/>
      <c r="AK128" s="7"/>
    </row>
    <row r="129" spans="1:37" x14ac:dyDescent="0.15">
      <c r="A129" s="52">
        <v>50</v>
      </c>
      <c r="B129" s="60">
        <v>7</v>
      </c>
      <c r="C129" s="60">
        <v>29</v>
      </c>
      <c r="D129" s="52">
        <f t="shared" si="18"/>
        <v>7</v>
      </c>
      <c r="E129" s="52" t="str">
        <f t="shared" si="19"/>
        <v>50_7</v>
      </c>
      <c r="F129" s="52">
        <v>3157</v>
      </c>
      <c r="G129" s="28"/>
      <c r="H129" s="60">
        <v>50</v>
      </c>
      <c r="I129" s="60">
        <v>7</v>
      </c>
      <c r="J129" s="60">
        <v>29</v>
      </c>
      <c r="K129" s="52">
        <f t="shared" si="12"/>
        <v>7</v>
      </c>
      <c r="L129" s="52" t="str">
        <f t="shared" si="13"/>
        <v>50_7</v>
      </c>
      <c r="M129" s="52">
        <v>3264</v>
      </c>
      <c r="N129" s="74"/>
      <c r="O129" s="60">
        <v>50</v>
      </c>
      <c r="P129" s="60">
        <v>7</v>
      </c>
      <c r="Q129" s="60">
        <v>29</v>
      </c>
      <c r="R129" s="52">
        <f t="shared" si="14"/>
        <v>7</v>
      </c>
      <c r="S129" s="52" t="str">
        <f t="shared" si="15"/>
        <v>50_7</v>
      </c>
      <c r="T129" s="52">
        <v>3367</v>
      </c>
      <c r="U129" s="74"/>
      <c r="V129" s="60">
        <v>50</v>
      </c>
      <c r="W129" s="60">
        <v>7</v>
      </c>
      <c r="X129" s="60">
        <v>29</v>
      </c>
      <c r="Y129" s="52">
        <f t="shared" si="16"/>
        <v>7</v>
      </c>
      <c r="Z129" s="54" t="str">
        <f t="shared" si="17"/>
        <v>50_7</v>
      </c>
      <c r="AA129" s="4">
        <f t="shared" si="20"/>
        <v>3264</v>
      </c>
      <c r="AB129" s="4">
        <f t="shared" si="21"/>
        <v>3367</v>
      </c>
      <c r="AC129" s="156">
        <f t="shared" si="22"/>
        <v>3367</v>
      </c>
      <c r="AD129" s="47">
        <f t="shared" si="23"/>
        <v>21.514376996805112</v>
      </c>
      <c r="AE129" s="6"/>
      <c r="AF129" s="6"/>
      <c r="AG129" s="6"/>
      <c r="AH129" s="6"/>
      <c r="AI129" s="6"/>
      <c r="AJ129" s="6"/>
      <c r="AK129" s="7"/>
    </row>
    <row r="130" spans="1:37" x14ac:dyDescent="0.15">
      <c r="A130" s="52">
        <v>50</v>
      </c>
      <c r="B130" s="60">
        <v>8</v>
      </c>
      <c r="C130" s="60">
        <v>30</v>
      </c>
      <c r="D130" s="52">
        <f t="shared" si="18"/>
        <v>8</v>
      </c>
      <c r="E130" s="52" t="str">
        <f t="shared" si="19"/>
        <v>50_8</v>
      </c>
      <c r="F130" s="52">
        <v>3227</v>
      </c>
      <c r="G130" s="28"/>
      <c r="H130" s="60">
        <v>50</v>
      </c>
      <c r="I130" s="60">
        <v>8</v>
      </c>
      <c r="J130" s="60">
        <v>30</v>
      </c>
      <c r="K130" s="52">
        <f t="shared" si="12"/>
        <v>8</v>
      </c>
      <c r="L130" s="52" t="str">
        <f t="shared" si="13"/>
        <v>50_8</v>
      </c>
      <c r="M130" s="52">
        <v>3337</v>
      </c>
      <c r="N130" s="74"/>
      <c r="O130" s="60">
        <v>50</v>
      </c>
      <c r="P130" s="60">
        <v>8</v>
      </c>
      <c r="Q130" s="60">
        <v>30</v>
      </c>
      <c r="R130" s="52">
        <f t="shared" si="14"/>
        <v>8</v>
      </c>
      <c r="S130" s="52" t="str">
        <f t="shared" si="15"/>
        <v>50_8</v>
      </c>
      <c r="T130" s="52">
        <v>3442</v>
      </c>
      <c r="U130" s="74"/>
      <c r="V130" s="60">
        <v>50</v>
      </c>
      <c r="W130" s="60">
        <v>8</v>
      </c>
      <c r="X130" s="60">
        <v>30</v>
      </c>
      <c r="Y130" s="52">
        <f t="shared" si="16"/>
        <v>8</v>
      </c>
      <c r="Z130" s="54" t="str">
        <f t="shared" si="17"/>
        <v>50_8</v>
      </c>
      <c r="AA130" s="4">
        <f t="shared" si="20"/>
        <v>3337</v>
      </c>
      <c r="AB130" s="4">
        <f t="shared" si="21"/>
        <v>3442</v>
      </c>
      <c r="AC130" s="156">
        <f t="shared" si="22"/>
        <v>3442</v>
      </c>
      <c r="AD130" s="47">
        <f t="shared" si="23"/>
        <v>21.993610223642172</v>
      </c>
      <c r="AE130" s="6"/>
      <c r="AF130" s="6"/>
      <c r="AG130" s="6"/>
      <c r="AH130" s="6"/>
      <c r="AI130" s="6"/>
      <c r="AJ130" s="6"/>
      <c r="AK130" s="7"/>
    </row>
    <row r="131" spans="1:37" x14ac:dyDescent="0.15">
      <c r="A131" s="52">
        <v>50</v>
      </c>
      <c r="B131" s="60">
        <v>9</v>
      </c>
      <c r="C131" s="60">
        <v>31</v>
      </c>
      <c r="D131" s="52">
        <f t="shared" si="18"/>
        <v>9</v>
      </c>
      <c r="E131" s="52" t="str">
        <f t="shared" si="19"/>
        <v>50_9</v>
      </c>
      <c r="F131" s="52">
        <v>3294</v>
      </c>
      <c r="G131" s="28"/>
      <c r="H131" s="60">
        <v>50</v>
      </c>
      <c r="I131" s="60">
        <v>9</v>
      </c>
      <c r="J131" s="60">
        <v>31</v>
      </c>
      <c r="K131" s="52">
        <f t="shared" si="12"/>
        <v>9</v>
      </c>
      <c r="L131" s="52" t="str">
        <f t="shared" si="13"/>
        <v>50_9</v>
      </c>
      <c r="M131" s="52">
        <v>3406</v>
      </c>
      <c r="N131" s="74"/>
      <c r="O131" s="60">
        <v>50</v>
      </c>
      <c r="P131" s="60">
        <v>9</v>
      </c>
      <c r="Q131" s="60">
        <v>31</v>
      </c>
      <c r="R131" s="52">
        <f t="shared" si="14"/>
        <v>9</v>
      </c>
      <c r="S131" s="52" t="str">
        <f t="shared" si="15"/>
        <v>50_9</v>
      </c>
      <c r="T131" s="52">
        <v>3513</v>
      </c>
      <c r="U131" s="74"/>
      <c r="V131" s="60">
        <v>50</v>
      </c>
      <c r="W131" s="60">
        <v>9</v>
      </c>
      <c r="X131" s="60">
        <v>31</v>
      </c>
      <c r="Y131" s="52">
        <f t="shared" si="16"/>
        <v>9</v>
      </c>
      <c r="Z131" s="54" t="str">
        <f t="shared" si="17"/>
        <v>50_9</v>
      </c>
      <c r="AA131" s="4">
        <f t="shared" si="20"/>
        <v>3406</v>
      </c>
      <c r="AB131" s="4">
        <f t="shared" si="21"/>
        <v>3513</v>
      </c>
      <c r="AC131" s="156">
        <f t="shared" si="22"/>
        <v>3513</v>
      </c>
      <c r="AD131" s="47">
        <f t="shared" si="23"/>
        <v>22.447284345047922</v>
      </c>
      <c r="AE131" s="6"/>
      <c r="AF131" s="6"/>
      <c r="AG131" s="6"/>
      <c r="AH131" s="6"/>
      <c r="AI131" s="6"/>
      <c r="AJ131" s="6"/>
      <c r="AK131" s="7"/>
    </row>
    <row r="132" spans="1:37" x14ac:dyDescent="0.15">
      <c r="A132" s="52">
        <v>50</v>
      </c>
      <c r="B132" s="60">
        <v>10</v>
      </c>
      <c r="C132" s="60">
        <v>32</v>
      </c>
      <c r="D132" s="52">
        <f t="shared" si="18"/>
        <v>10</v>
      </c>
      <c r="E132" s="52" t="str">
        <f t="shared" si="19"/>
        <v>50_10</v>
      </c>
      <c r="F132" s="52">
        <v>3364</v>
      </c>
      <c r="G132" s="28"/>
      <c r="H132" s="60">
        <v>50</v>
      </c>
      <c r="I132" s="60">
        <v>10</v>
      </c>
      <c r="J132" s="60">
        <v>32</v>
      </c>
      <c r="K132" s="52">
        <f t="shared" si="12"/>
        <v>10</v>
      </c>
      <c r="L132" s="52" t="str">
        <f t="shared" si="13"/>
        <v>50_10</v>
      </c>
      <c r="M132" s="52">
        <v>3478</v>
      </c>
      <c r="N132" s="74"/>
      <c r="O132" s="60">
        <v>50</v>
      </c>
      <c r="P132" s="60">
        <v>10</v>
      </c>
      <c r="Q132" s="60">
        <v>32</v>
      </c>
      <c r="R132" s="52">
        <f t="shared" si="14"/>
        <v>10</v>
      </c>
      <c r="S132" s="52" t="str">
        <f t="shared" si="15"/>
        <v>50_10</v>
      </c>
      <c r="T132" s="52">
        <v>3588</v>
      </c>
      <c r="U132" s="74"/>
      <c r="V132" s="60">
        <v>50</v>
      </c>
      <c r="W132" s="60">
        <v>10</v>
      </c>
      <c r="X132" s="60">
        <v>32</v>
      </c>
      <c r="Y132" s="52">
        <f t="shared" si="16"/>
        <v>10</v>
      </c>
      <c r="Z132" s="54" t="str">
        <f t="shared" si="17"/>
        <v>50_10</v>
      </c>
      <c r="AA132" s="4">
        <f t="shared" si="20"/>
        <v>3478</v>
      </c>
      <c r="AB132" s="4">
        <f t="shared" si="21"/>
        <v>3588</v>
      </c>
      <c r="AC132" s="156">
        <f t="shared" si="22"/>
        <v>3588</v>
      </c>
      <c r="AD132" s="47">
        <f t="shared" si="23"/>
        <v>22.926517571884983</v>
      </c>
      <c r="AE132" s="6"/>
      <c r="AF132" s="6"/>
      <c r="AG132" s="6"/>
      <c r="AH132" s="6"/>
      <c r="AI132" s="6"/>
      <c r="AJ132" s="6"/>
      <c r="AK132" s="7"/>
    </row>
    <row r="133" spans="1:37" x14ac:dyDescent="0.15">
      <c r="A133" s="52">
        <v>50</v>
      </c>
      <c r="B133" s="60">
        <v>11</v>
      </c>
      <c r="C133" s="60">
        <v>33</v>
      </c>
      <c r="D133" s="52">
        <f t="shared" si="18"/>
        <v>11</v>
      </c>
      <c r="E133" s="52" t="str">
        <f t="shared" si="19"/>
        <v>50_11</v>
      </c>
      <c r="F133" s="52">
        <v>3432</v>
      </c>
      <c r="G133" s="28"/>
      <c r="H133" s="60">
        <v>50</v>
      </c>
      <c r="I133" s="60">
        <v>11</v>
      </c>
      <c r="J133" s="60">
        <v>33</v>
      </c>
      <c r="K133" s="52">
        <f t="shared" si="12"/>
        <v>11</v>
      </c>
      <c r="L133" s="52" t="str">
        <f t="shared" si="13"/>
        <v>50_11</v>
      </c>
      <c r="M133" s="52">
        <v>3549</v>
      </c>
      <c r="N133" s="74"/>
      <c r="O133" s="60">
        <v>50</v>
      </c>
      <c r="P133" s="60">
        <v>11</v>
      </c>
      <c r="Q133" s="60">
        <v>33</v>
      </c>
      <c r="R133" s="52">
        <f t="shared" si="14"/>
        <v>11</v>
      </c>
      <c r="S133" s="52" t="str">
        <f t="shared" si="15"/>
        <v>50_11</v>
      </c>
      <c r="T133" s="52">
        <v>3661</v>
      </c>
      <c r="U133" s="74"/>
      <c r="V133" s="60">
        <v>50</v>
      </c>
      <c r="W133" s="60">
        <v>11</v>
      </c>
      <c r="X133" s="60">
        <v>33</v>
      </c>
      <c r="Y133" s="52">
        <f t="shared" si="16"/>
        <v>11</v>
      </c>
      <c r="Z133" s="54" t="str">
        <f t="shared" si="17"/>
        <v>50_11</v>
      </c>
      <c r="AA133" s="4">
        <f t="shared" si="20"/>
        <v>3549</v>
      </c>
      <c r="AB133" s="4">
        <f t="shared" si="21"/>
        <v>3661</v>
      </c>
      <c r="AC133" s="156">
        <f t="shared" si="22"/>
        <v>3661</v>
      </c>
      <c r="AD133" s="47">
        <f t="shared" si="23"/>
        <v>23.39297124600639</v>
      </c>
      <c r="AE133" s="6"/>
      <c r="AF133" s="6"/>
      <c r="AG133" s="6"/>
      <c r="AH133" s="6"/>
      <c r="AI133" s="6"/>
      <c r="AJ133" s="6"/>
      <c r="AK133" s="7"/>
    </row>
    <row r="134" spans="1:37" x14ac:dyDescent="0.15">
      <c r="A134" s="52">
        <v>50</v>
      </c>
      <c r="B134" s="60">
        <v>12</v>
      </c>
      <c r="C134" s="60">
        <v>34</v>
      </c>
      <c r="D134" s="52">
        <f t="shared" si="18"/>
        <v>12</v>
      </c>
      <c r="E134" s="52" t="str">
        <f t="shared" si="19"/>
        <v>50_12</v>
      </c>
      <c r="F134" s="52">
        <v>3505</v>
      </c>
      <c r="G134" s="28"/>
      <c r="H134" s="60">
        <v>50</v>
      </c>
      <c r="I134" s="60">
        <v>12</v>
      </c>
      <c r="J134" s="60">
        <v>34</v>
      </c>
      <c r="K134" s="52">
        <f t="shared" si="12"/>
        <v>12</v>
      </c>
      <c r="L134" s="52" t="str">
        <f t="shared" si="13"/>
        <v>50_12</v>
      </c>
      <c r="M134" s="52">
        <v>3624</v>
      </c>
      <c r="N134" s="74"/>
      <c r="O134" s="60">
        <v>50</v>
      </c>
      <c r="P134" s="60">
        <v>12</v>
      </c>
      <c r="Q134" s="60">
        <v>34</v>
      </c>
      <c r="R134" s="52">
        <f t="shared" si="14"/>
        <v>12</v>
      </c>
      <c r="S134" s="52" t="str">
        <f t="shared" si="15"/>
        <v>50_12</v>
      </c>
      <c r="T134" s="52">
        <v>3738</v>
      </c>
      <c r="U134" s="74"/>
      <c r="V134" s="60">
        <v>50</v>
      </c>
      <c r="W134" s="60">
        <v>12</v>
      </c>
      <c r="X134" s="60">
        <v>34</v>
      </c>
      <c r="Y134" s="52">
        <f t="shared" si="16"/>
        <v>12</v>
      </c>
      <c r="Z134" s="54" t="str">
        <f t="shared" si="17"/>
        <v>50_12</v>
      </c>
      <c r="AA134" s="4">
        <f t="shared" si="20"/>
        <v>3624</v>
      </c>
      <c r="AB134" s="4">
        <f t="shared" si="21"/>
        <v>3738</v>
      </c>
      <c r="AC134" s="156">
        <f t="shared" si="22"/>
        <v>3738</v>
      </c>
      <c r="AD134" s="47">
        <f t="shared" si="23"/>
        <v>23.884984025559106</v>
      </c>
      <c r="AE134" s="6"/>
      <c r="AF134" s="6"/>
      <c r="AG134" s="6"/>
      <c r="AH134" s="6"/>
      <c r="AI134" s="6"/>
      <c r="AJ134" s="6"/>
      <c r="AK134" s="7"/>
    </row>
    <row r="135" spans="1:37" x14ac:dyDescent="0.15">
      <c r="A135" s="60">
        <v>55</v>
      </c>
      <c r="B135" s="60">
        <v>0</v>
      </c>
      <c r="C135" s="60">
        <v>22</v>
      </c>
      <c r="D135" s="52">
        <f t="shared" si="18"/>
        <v>0</v>
      </c>
      <c r="E135" s="52" t="str">
        <f t="shared" si="19"/>
        <v>55_0</v>
      </c>
      <c r="F135" s="52">
        <v>2675</v>
      </c>
      <c r="G135" s="28"/>
      <c r="H135" s="60">
        <v>55</v>
      </c>
      <c r="I135" s="60">
        <v>0</v>
      </c>
      <c r="J135" s="60">
        <v>22</v>
      </c>
      <c r="K135" s="52">
        <f t="shared" si="12"/>
        <v>0</v>
      </c>
      <c r="L135" s="52" t="str">
        <f t="shared" si="13"/>
        <v>55_0</v>
      </c>
      <c r="M135" s="52">
        <v>2766</v>
      </c>
      <c r="N135" s="74"/>
      <c r="O135" s="60">
        <v>55</v>
      </c>
      <c r="P135" s="60">
        <v>0</v>
      </c>
      <c r="Q135" s="60">
        <v>22</v>
      </c>
      <c r="R135" s="52">
        <f t="shared" si="14"/>
        <v>0</v>
      </c>
      <c r="S135" s="52" t="str">
        <f t="shared" si="15"/>
        <v>55_0</v>
      </c>
      <c r="T135" s="52">
        <v>2853</v>
      </c>
      <c r="U135" s="74"/>
      <c r="V135" s="60">
        <v>55</v>
      </c>
      <c r="W135" s="60">
        <v>0</v>
      </c>
      <c r="X135" s="60">
        <v>22</v>
      </c>
      <c r="Y135" s="52">
        <f t="shared" si="16"/>
        <v>0</v>
      </c>
      <c r="Z135" s="54" t="str">
        <f t="shared" si="17"/>
        <v>55_0</v>
      </c>
      <c r="AA135" s="4">
        <f t="shared" si="20"/>
        <v>2766</v>
      </c>
      <c r="AB135" s="4">
        <f t="shared" si="21"/>
        <v>2853</v>
      </c>
      <c r="AC135" s="156">
        <f t="shared" si="22"/>
        <v>2853</v>
      </c>
      <c r="AD135" s="47">
        <f t="shared" si="23"/>
        <v>18.230031948881788</v>
      </c>
      <c r="AE135" s="6"/>
      <c r="AF135" s="6"/>
      <c r="AG135" s="6"/>
      <c r="AH135" s="6"/>
      <c r="AI135" s="6"/>
      <c r="AJ135" s="6"/>
      <c r="AK135" s="7"/>
    </row>
    <row r="136" spans="1:37" x14ac:dyDescent="0.15">
      <c r="A136" s="60">
        <v>55</v>
      </c>
      <c r="B136" s="60">
        <v>1</v>
      </c>
      <c r="C136" s="60">
        <v>24</v>
      </c>
      <c r="D136" s="52">
        <f t="shared" si="18"/>
        <v>1</v>
      </c>
      <c r="E136" s="52" t="str">
        <f t="shared" si="19"/>
        <v>55_1</v>
      </c>
      <c r="F136" s="52">
        <v>2807</v>
      </c>
      <c r="G136" s="28"/>
      <c r="H136" s="60">
        <v>55</v>
      </c>
      <c r="I136" s="60">
        <v>1</v>
      </c>
      <c r="J136" s="60">
        <v>24</v>
      </c>
      <c r="K136" s="52">
        <f t="shared" si="12"/>
        <v>1</v>
      </c>
      <c r="L136" s="52" t="str">
        <f t="shared" si="13"/>
        <v>55_1</v>
      </c>
      <c r="M136" s="52">
        <v>2902</v>
      </c>
      <c r="N136" s="74"/>
      <c r="O136" s="60">
        <v>55</v>
      </c>
      <c r="P136" s="60">
        <v>1</v>
      </c>
      <c r="Q136" s="60">
        <v>24</v>
      </c>
      <c r="R136" s="52">
        <f t="shared" si="14"/>
        <v>1</v>
      </c>
      <c r="S136" s="52" t="str">
        <f t="shared" si="15"/>
        <v>55_1</v>
      </c>
      <c r="T136" s="52">
        <v>2993</v>
      </c>
      <c r="U136" s="74"/>
      <c r="V136" s="60">
        <v>55</v>
      </c>
      <c r="W136" s="60">
        <v>1</v>
      </c>
      <c r="X136" s="60">
        <v>24</v>
      </c>
      <c r="Y136" s="52">
        <f t="shared" si="16"/>
        <v>1</v>
      </c>
      <c r="Z136" s="54" t="str">
        <f t="shared" si="17"/>
        <v>55_1</v>
      </c>
      <c r="AA136" s="4">
        <f t="shared" si="20"/>
        <v>2902</v>
      </c>
      <c r="AB136" s="4">
        <f t="shared" si="21"/>
        <v>2993</v>
      </c>
      <c r="AC136" s="156">
        <f t="shared" si="22"/>
        <v>2993</v>
      </c>
      <c r="AD136" s="47">
        <f t="shared" si="23"/>
        <v>19.124600638977636</v>
      </c>
      <c r="AE136" s="6"/>
      <c r="AF136" s="6"/>
      <c r="AG136" s="6"/>
      <c r="AH136" s="6"/>
      <c r="AI136" s="6"/>
      <c r="AJ136" s="6"/>
      <c r="AK136" s="7"/>
    </row>
    <row r="137" spans="1:37" x14ac:dyDescent="0.15">
      <c r="A137" s="60">
        <v>55</v>
      </c>
      <c r="B137" s="60">
        <v>2</v>
      </c>
      <c r="C137" s="60">
        <v>26</v>
      </c>
      <c r="D137" s="52">
        <f t="shared" si="18"/>
        <v>2</v>
      </c>
      <c r="E137" s="52" t="str">
        <f t="shared" si="19"/>
        <v>55_2</v>
      </c>
      <c r="F137" s="52">
        <v>2948</v>
      </c>
      <c r="G137" s="28"/>
      <c r="H137" s="60">
        <v>55</v>
      </c>
      <c r="I137" s="60">
        <v>2</v>
      </c>
      <c r="J137" s="60">
        <v>26</v>
      </c>
      <c r="K137" s="52">
        <f t="shared" si="12"/>
        <v>2</v>
      </c>
      <c r="L137" s="52" t="str">
        <f t="shared" si="13"/>
        <v>55_2</v>
      </c>
      <c r="M137" s="52">
        <v>3048</v>
      </c>
      <c r="N137" s="74"/>
      <c r="O137" s="60">
        <v>55</v>
      </c>
      <c r="P137" s="60">
        <v>2</v>
      </c>
      <c r="Q137" s="60">
        <v>26</v>
      </c>
      <c r="R137" s="52">
        <f t="shared" si="14"/>
        <v>2</v>
      </c>
      <c r="S137" s="52" t="str">
        <f t="shared" si="15"/>
        <v>55_2</v>
      </c>
      <c r="T137" s="52">
        <v>3144</v>
      </c>
      <c r="U137" s="74"/>
      <c r="V137" s="60">
        <v>55</v>
      </c>
      <c r="W137" s="60">
        <v>2</v>
      </c>
      <c r="X137" s="60">
        <v>26</v>
      </c>
      <c r="Y137" s="52">
        <f t="shared" si="16"/>
        <v>2</v>
      </c>
      <c r="Z137" s="54" t="str">
        <f t="shared" si="17"/>
        <v>55_2</v>
      </c>
      <c r="AA137" s="4">
        <f t="shared" si="20"/>
        <v>3048</v>
      </c>
      <c r="AB137" s="4">
        <f t="shared" si="21"/>
        <v>3144</v>
      </c>
      <c r="AC137" s="156">
        <f t="shared" si="22"/>
        <v>3144</v>
      </c>
      <c r="AD137" s="47">
        <f t="shared" si="23"/>
        <v>20.089456869009584</v>
      </c>
      <c r="AE137" s="6"/>
      <c r="AF137" s="6"/>
      <c r="AG137" s="6"/>
      <c r="AH137" s="6"/>
      <c r="AI137" s="6"/>
      <c r="AJ137" s="6"/>
      <c r="AK137" s="7"/>
    </row>
    <row r="138" spans="1:37" x14ac:dyDescent="0.15">
      <c r="A138" s="60">
        <v>55</v>
      </c>
      <c r="B138" s="60">
        <v>3</v>
      </c>
      <c r="C138" s="60">
        <v>28</v>
      </c>
      <c r="D138" s="52">
        <f t="shared" si="18"/>
        <v>3</v>
      </c>
      <c r="E138" s="52" t="str">
        <f t="shared" si="19"/>
        <v>55_3</v>
      </c>
      <c r="F138" s="52">
        <v>3084</v>
      </c>
      <c r="G138" s="28"/>
      <c r="H138" s="60">
        <v>55</v>
      </c>
      <c r="I138" s="60">
        <v>3</v>
      </c>
      <c r="J138" s="60">
        <v>28</v>
      </c>
      <c r="K138" s="52">
        <f t="shared" si="12"/>
        <v>3</v>
      </c>
      <c r="L138" s="52" t="str">
        <f t="shared" si="13"/>
        <v>55_3</v>
      </c>
      <c r="M138" s="52">
        <v>3189</v>
      </c>
      <c r="N138" s="74"/>
      <c r="O138" s="60">
        <v>55</v>
      </c>
      <c r="P138" s="60">
        <v>3</v>
      </c>
      <c r="Q138" s="60">
        <v>28</v>
      </c>
      <c r="R138" s="52">
        <f t="shared" si="14"/>
        <v>3</v>
      </c>
      <c r="S138" s="52" t="str">
        <f t="shared" si="15"/>
        <v>55_3</v>
      </c>
      <c r="T138" s="52">
        <v>3289</v>
      </c>
      <c r="U138" s="74"/>
      <c r="V138" s="60">
        <v>55</v>
      </c>
      <c r="W138" s="60">
        <v>3</v>
      </c>
      <c r="X138" s="60">
        <v>28</v>
      </c>
      <c r="Y138" s="52">
        <f t="shared" si="16"/>
        <v>3</v>
      </c>
      <c r="Z138" s="54" t="str">
        <f t="shared" si="17"/>
        <v>55_3</v>
      </c>
      <c r="AA138" s="4">
        <f t="shared" si="20"/>
        <v>3189</v>
      </c>
      <c r="AB138" s="4">
        <f t="shared" si="21"/>
        <v>3289</v>
      </c>
      <c r="AC138" s="156">
        <f t="shared" si="22"/>
        <v>3289</v>
      </c>
      <c r="AD138" s="47">
        <f t="shared" si="23"/>
        <v>21.015974440894567</v>
      </c>
      <c r="AE138" s="6"/>
      <c r="AF138" s="6"/>
      <c r="AG138" s="6"/>
      <c r="AH138" s="6"/>
      <c r="AI138" s="6"/>
      <c r="AJ138" s="6"/>
      <c r="AK138" s="7"/>
    </row>
    <row r="139" spans="1:37" x14ac:dyDescent="0.15">
      <c r="A139" s="60">
        <v>55</v>
      </c>
      <c r="B139" s="60">
        <v>4</v>
      </c>
      <c r="C139" s="60">
        <v>30</v>
      </c>
      <c r="D139" s="52">
        <f t="shared" si="18"/>
        <v>4</v>
      </c>
      <c r="E139" s="52" t="str">
        <f t="shared" si="19"/>
        <v>55_4</v>
      </c>
      <c r="F139" s="52">
        <v>3227</v>
      </c>
      <c r="G139" s="28"/>
      <c r="H139" s="60">
        <v>55</v>
      </c>
      <c r="I139" s="60">
        <v>4</v>
      </c>
      <c r="J139" s="60">
        <v>30</v>
      </c>
      <c r="K139" s="52">
        <f t="shared" si="12"/>
        <v>4</v>
      </c>
      <c r="L139" s="52" t="str">
        <f t="shared" si="13"/>
        <v>55_4</v>
      </c>
      <c r="M139" s="52">
        <v>3337</v>
      </c>
      <c r="N139" s="74"/>
      <c r="O139" s="60">
        <v>55</v>
      </c>
      <c r="P139" s="60">
        <v>4</v>
      </c>
      <c r="Q139" s="60">
        <v>30</v>
      </c>
      <c r="R139" s="52">
        <f t="shared" si="14"/>
        <v>4</v>
      </c>
      <c r="S139" s="52" t="str">
        <f t="shared" si="15"/>
        <v>55_4</v>
      </c>
      <c r="T139" s="52">
        <v>3442</v>
      </c>
      <c r="U139" s="74"/>
      <c r="V139" s="60">
        <v>55</v>
      </c>
      <c r="W139" s="60">
        <v>4</v>
      </c>
      <c r="X139" s="60">
        <v>30</v>
      </c>
      <c r="Y139" s="52">
        <f t="shared" si="16"/>
        <v>4</v>
      </c>
      <c r="Z139" s="54" t="str">
        <f t="shared" si="17"/>
        <v>55_4</v>
      </c>
      <c r="AA139" s="4">
        <f t="shared" si="20"/>
        <v>3337</v>
      </c>
      <c r="AB139" s="4">
        <f t="shared" si="21"/>
        <v>3442</v>
      </c>
      <c r="AC139" s="156">
        <f t="shared" si="22"/>
        <v>3442</v>
      </c>
      <c r="AD139" s="47">
        <f t="shared" si="23"/>
        <v>21.993610223642172</v>
      </c>
      <c r="AE139" s="6"/>
      <c r="AF139" s="6"/>
      <c r="AG139" s="6"/>
      <c r="AH139" s="6"/>
      <c r="AI139" s="6"/>
      <c r="AJ139" s="6"/>
      <c r="AK139" s="7"/>
    </row>
    <row r="140" spans="1:37" x14ac:dyDescent="0.15">
      <c r="A140" s="60">
        <v>55</v>
      </c>
      <c r="B140" s="60">
        <v>5</v>
      </c>
      <c r="C140" s="60">
        <v>32</v>
      </c>
      <c r="D140" s="52">
        <f t="shared" si="18"/>
        <v>5</v>
      </c>
      <c r="E140" s="52" t="str">
        <f t="shared" si="19"/>
        <v>55_5</v>
      </c>
      <c r="F140" s="52">
        <v>3364</v>
      </c>
      <c r="G140" s="28"/>
      <c r="H140" s="60">
        <v>55</v>
      </c>
      <c r="I140" s="60">
        <v>5</v>
      </c>
      <c r="J140" s="60">
        <v>32</v>
      </c>
      <c r="K140" s="52">
        <f t="shared" si="12"/>
        <v>5</v>
      </c>
      <c r="L140" s="52" t="str">
        <f t="shared" si="13"/>
        <v>55_5</v>
      </c>
      <c r="M140" s="52">
        <v>3478</v>
      </c>
      <c r="N140" s="74"/>
      <c r="O140" s="60">
        <v>55</v>
      </c>
      <c r="P140" s="60">
        <v>5</v>
      </c>
      <c r="Q140" s="60">
        <v>32</v>
      </c>
      <c r="R140" s="52">
        <f t="shared" si="14"/>
        <v>5</v>
      </c>
      <c r="S140" s="52" t="str">
        <f t="shared" si="15"/>
        <v>55_5</v>
      </c>
      <c r="T140" s="52">
        <v>3588</v>
      </c>
      <c r="U140" s="74"/>
      <c r="V140" s="60">
        <v>55</v>
      </c>
      <c r="W140" s="60">
        <v>5</v>
      </c>
      <c r="X140" s="60">
        <v>32</v>
      </c>
      <c r="Y140" s="52">
        <f t="shared" si="16"/>
        <v>5</v>
      </c>
      <c r="Z140" s="54" t="str">
        <f t="shared" si="17"/>
        <v>55_5</v>
      </c>
      <c r="AA140" s="4">
        <f t="shared" si="20"/>
        <v>3478</v>
      </c>
      <c r="AB140" s="4">
        <f t="shared" si="21"/>
        <v>3588</v>
      </c>
      <c r="AC140" s="156">
        <f t="shared" si="22"/>
        <v>3588</v>
      </c>
      <c r="AD140" s="47">
        <f t="shared" si="23"/>
        <v>22.926517571884983</v>
      </c>
      <c r="AE140" s="6"/>
      <c r="AF140" s="6"/>
      <c r="AG140" s="6"/>
      <c r="AH140" s="6"/>
      <c r="AI140" s="6"/>
      <c r="AJ140" s="6"/>
      <c r="AK140" s="7"/>
    </row>
    <row r="141" spans="1:37" x14ac:dyDescent="0.15">
      <c r="A141" s="60">
        <v>55</v>
      </c>
      <c r="B141" s="60">
        <v>6</v>
      </c>
      <c r="C141" s="60">
        <v>34</v>
      </c>
      <c r="D141" s="52">
        <f t="shared" si="18"/>
        <v>6</v>
      </c>
      <c r="E141" s="52" t="str">
        <f t="shared" si="19"/>
        <v>55_6</v>
      </c>
      <c r="F141" s="52">
        <v>3505</v>
      </c>
      <c r="G141" s="28"/>
      <c r="H141" s="60">
        <v>55</v>
      </c>
      <c r="I141" s="60">
        <v>6</v>
      </c>
      <c r="J141" s="60">
        <v>34</v>
      </c>
      <c r="K141" s="52">
        <f t="shared" si="12"/>
        <v>6</v>
      </c>
      <c r="L141" s="52" t="str">
        <f t="shared" si="13"/>
        <v>55_6</v>
      </c>
      <c r="M141" s="52">
        <v>3624</v>
      </c>
      <c r="N141" s="28"/>
      <c r="O141" s="60">
        <v>55</v>
      </c>
      <c r="P141" s="60">
        <v>6</v>
      </c>
      <c r="Q141" s="60">
        <v>34</v>
      </c>
      <c r="R141" s="52">
        <f t="shared" si="14"/>
        <v>6</v>
      </c>
      <c r="S141" s="52" t="str">
        <f t="shared" si="15"/>
        <v>55_6</v>
      </c>
      <c r="T141" s="52">
        <v>3738</v>
      </c>
      <c r="U141" s="28"/>
      <c r="V141" s="60">
        <v>55</v>
      </c>
      <c r="W141" s="60">
        <v>6</v>
      </c>
      <c r="X141" s="60">
        <v>34</v>
      </c>
      <c r="Y141" s="52">
        <f t="shared" si="16"/>
        <v>6</v>
      </c>
      <c r="Z141" s="54" t="str">
        <f t="shared" si="17"/>
        <v>55_6</v>
      </c>
      <c r="AA141" s="4">
        <f t="shared" si="20"/>
        <v>3624</v>
      </c>
      <c r="AB141" s="4">
        <f t="shared" si="21"/>
        <v>3738</v>
      </c>
      <c r="AC141" s="156">
        <f t="shared" si="22"/>
        <v>3738</v>
      </c>
      <c r="AD141" s="47">
        <f t="shared" si="23"/>
        <v>23.884984025559106</v>
      </c>
      <c r="AE141" s="6"/>
      <c r="AF141" s="6"/>
      <c r="AG141" s="6"/>
      <c r="AH141" s="6"/>
      <c r="AI141" s="6"/>
      <c r="AJ141" s="6"/>
      <c r="AK141" s="7"/>
    </row>
    <row r="142" spans="1:37" x14ac:dyDescent="0.15">
      <c r="A142" s="60">
        <v>55</v>
      </c>
      <c r="B142" s="60">
        <v>7</v>
      </c>
      <c r="C142" s="60">
        <v>35</v>
      </c>
      <c r="D142" s="52">
        <f t="shared" si="18"/>
        <v>7</v>
      </c>
      <c r="E142" s="52" t="str">
        <f t="shared" si="19"/>
        <v>55_7</v>
      </c>
      <c r="F142" s="52">
        <v>3572</v>
      </c>
      <c r="G142" s="28"/>
      <c r="H142" s="60">
        <v>55</v>
      </c>
      <c r="I142" s="60">
        <v>7</v>
      </c>
      <c r="J142" s="60">
        <v>35</v>
      </c>
      <c r="K142" s="52">
        <f t="shared" si="12"/>
        <v>7</v>
      </c>
      <c r="L142" s="52" t="str">
        <f t="shared" si="13"/>
        <v>55_7</v>
      </c>
      <c r="M142" s="52">
        <v>3693</v>
      </c>
      <c r="N142" s="28"/>
      <c r="O142" s="60">
        <v>55</v>
      </c>
      <c r="P142" s="60">
        <v>7</v>
      </c>
      <c r="Q142" s="60">
        <v>35</v>
      </c>
      <c r="R142" s="52">
        <f t="shared" si="14"/>
        <v>7</v>
      </c>
      <c r="S142" s="52" t="str">
        <f t="shared" si="15"/>
        <v>55_7</v>
      </c>
      <c r="T142" s="52">
        <v>3809</v>
      </c>
      <c r="U142" s="28"/>
      <c r="V142" s="60">
        <v>55</v>
      </c>
      <c r="W142" s="60">
        <v>7</v>
      </c>
      <c r="X142" s="60">
        <v>35</v>
      </c>
      <c r="Y142" s="52">
        <f t="shared" si="16"/>
        <v>7</v>
      </c>
      <c r="Z142" s="54" t="str">
        <f t="shared" si="17"/>
        <v>55_7</v>
      </c>
      <c r="AA142" s="4">
        <f t="shared" si="20"/>
        <v>3693</v>
      </c>
      <c r="AB142" s="4">
        <f t="shared" si="21"/>
        <v>3809</v>
      </c>
      <c r="AC142" s="156">
        <f t="shared" si="22"/>
        <v>3809</v>
      </c>
      <c r="AD142" s="47">
        <f t="shared" si="23"/>
        <v>24.338658146964857</v>
      </c>
      <c r="AE142" s="6"/>
      <c r="AF142" s="6"/>
      <c r="AG142" s="6"/>
      <c r="AH142" s="6"/>
      <c r="AI142" s="6"/>
      <c r="AJ142" s="6"/>
      <c r="AK142" s="7"/>
    </row>
    <row r="143" spans="1:37" x14ac:dyDescent="0.15">
      <c r="A143" s="60">
        <v>55</v>
      </c>
      <c r="B143" s="60">
        <v>8</v>
      </c>
      <c r="C143" s="60">
        <v>36</v>
      </c>
      <c r="D143" s="52">
        <f t="shared" si="18"/>
        <v>8</v>
      </c>
      <c r="E143" s="52" t="str">
        <f t="shared" si="19"/>
        <v>55_8</v>
      </c>
      <c r="F143" s="52">
        <v>3650</v>
      </c>
      <c r="G143" s="28"/>
      <c r="H143" s="60">
        <v>55</v>
      </c>
      <c r="I143" s="60">
        <v>8</v>
      </c>
      <c r="J143" s="60">
        <v>36</v>
      </c>
      <c r="K143" s="52">
        <f t="shared" si="12"/>
        <v>8</v>
      </c>
      <c r="L143" s="52" t="str">
        <f t="shared" si="13"/>
        <v>55_8</v>
      </c>
      <c r="M143" s="52">
        <v>3774</v>
      </c>
      <c r="N143" s="28"/>
      <c r="O143" s="60">
        <v>55</v>
      </c>
      <c r="P143" s="60">
        <v>8</v>
      </c>
      <c r="Q143" s="60">
        <v>36</v>
      </c>
      <c r="R143" s="52">
        <f t="shared" si="14"/>
        <v>8</v>
      </c>
      <c r="S143" s="52" t="str">
        <f t="shared" si="15"/>
        <v>55_8</v>
      </c>
      <c r="T143" s="52">
        <v>3893</v>
      </c>
      <c r="U143" s="28"/>
      <c r="V143" s="60">
        <v>55</v>
      </c>
      <c r="W143" s="60">
        <v>8</v>
      </c>
      <c r="X143" s="60">
        <v>36</v>
      </c>
      <c r="Y143" s="52">
        <f t="shared" si="16"/>
        <v>8</v>
      </c>
      <c r="Z143" s="54" t="str">
        <f t="shared" si="17"/>
        <v>55_8</v>
      </c>
      <c r="AA143" s="4">
        <f t="shared" si="20"/>
        <v>3774</v>
      </c>
      <c r="AB143" s="4">
        <f t="shared" si="21"/>
        <v>3893</v>
      </c>
      <c r="AC143" s="156">
        <f t="shared" si="22"/>
        <v>3893</v>
      </c>
      <c r="AD143" s="47">
        <f t="shared" si="23"/>
        <v>24.875399361022364</v>
      </c>
      <c r="AE143" s="6"/>
      <c r="AF143" s="6"/>
      <c r="AG143" s="6"/>
      <c r="AH143" s="6"/>
      <c r="AI143" s="6"/>
      <c r="AJ143" s="6"/>
      <c r="AK143" s="7"/>
    </row>
    <row r="144" spans="1:37" x14ac:dyDescent="0.15">
      <c r="A144" s="60">
        <v>55</v>
      </c>
      <c r="B144" s="60">
        <v>9</v>
      </c>
      <c r="C144" s="60">
        <v>37</v>
      </c>
      <c r="D144" s="52">
        <f t="shared" si="18"/>
        <v>9</v>
      </c>
      <c r="E144" s="52" t="str">
        <f t="shared" si="19"/>
        <v>55_9</v>
      </c>
      <c r="F144" s="52">
        <v>3728</v>
      </c>
      <c r="G144" s="28"/>
      <c r="H144" s="60">
        <v>55</v>
      </c>
      <c r="I144" s="60">
        <v>9</v>
      </c>
      <c r="J144" s="60">
        <v>37</v>
      </c>
      <c r="K144" s="52">
        <f t="shared" ref="K144:K207" si="24">I144</f>
        <v>9</v>
      </c>
      <c r="L144" s="52" t="str">
        <f t="shared" ref="L144:L207" si="25">H144&amp;"_"&amp;K144</f>
        <v>55_9</v>
      </c>
      <c r="M144" s="52">
        <v>3855</v>
      </c>
      <c r="N144" s="74"/>
      <c r="O144" s="60">
        <v>55</v>
      </c>
      <c r="P144" s="60">
        <v>9</v>
      </c>
      <c r="Q144" s="60">
        <v>37</v>
      </c>
      <c r="R144" s="52">
        <f t="shared" ref="R144:R207" si="26">P144</f>
        <v>9</v>
      </c>
      <c r="S144" s="52" t="str">
        <f t="shared" ref="S144:S207" si="27">O144&amp;"_"&amp;R144</f>
        <v>55_9</v>
      </c>
      <c r="T144" s="52">
        <v>3976</v>
      </c>
      <c r="U144" s="74"/>
      <c r="V144" s="60">
        <v>55</v>
      </c>
      <c r="W144" s="60">
        <v>9</v>
      </c>
      <c r="X144" s="60">
        <v>37</v>
      </c>
      <c r="Y144" s="52">
        <f t="shared" ref="Y144:Y207" si="28">W144</f>
        <v>9</v>
      </c>
      <c r="Z144" s="54" t="str">
        <f t="shared" ref="Z144:Z207" si="29">V144&amp;"_"&amp;Y144</f>
        <v>55_9</v>
      </c>
      <c r="AA144" s="4">
        <f t="shared" si="20"/>
        <v>3855</v>
      </c>
      <c r="AB144" s="4">
        <f t="shared" si="21"/>
        <v>3976</v>
      </c>
      <c r="AC144" s="156">
        <f t="shared" si="22"/>
        <v>3976</v>
      </c>
      <c r="AD144" s="47">
        <f t="shared" si="23"/>
        <v>25.405750798722046</v>
      </c>
      <c r="AE144" s="6"/>
      <c r="AF144" s="6"/>
      <c r="AG144" s="6"/>
      <c r="AH144" s="6"/>
      <c r="AI144" s="6"/>
      <c r="AJ144" s="6"/>
      <c r="AK144" s="7"/>
    </row>
    <row r="145" spans="1:37" x14ac:dyDescent="0.15">
      <c r="A145" s="60">
        <v>55</v>
      </c>
      <c r="B145" s="60">
        <v>10</v>
      </c>
      <c r="C145" s="60">
        <v>38</v>
      </c>
      <c r="D145" s="52">
        <f t="shared" ref="D145:D208" si="30">B145</f>
        <v>10</v>
      </c>
      <c r="E145" s="52" t="str">
        <f t="shared" ref="E145:E208" si="31">A145&amp;"_"&amp;D145</f>
        <v>55_10</v>
      </c>
      <c r="F145" s="52">
        <v>3806</v>
      </c>
      <c r="G145" s="28"/>
      <c r="H145" s="60">
        <v>55</v>
      </c>
      <c r="I145" s="60">
        <v>10</v>
      </c>
      <c r="J145" s="60">
        <v>38</v>
      </c>
      <c r="K145" s="52">
        <f t="shared" si="24"/>
        <v>10</v>
      </c>
      <c r="L145" s="52" t="str">
        <f t="shared" si="25"/>
        <v>55_10</v>
      </c>
      <c r="M145" s="52">
        <v>3935</v>
      </c>
      <c r="N145" s="78"/>
      <c r="O145" s="60">
        <v>55</v>
      </c>
      <c r="P145" s="60">
        <v>10</v>
      </c>
      <c r="Q145" s="60">
        <v>38</v>
      </c>
      <c r="R145" s="52">
        <f t="shared" si="26"/>
        <v>10</v>
      </c>
      <c r="S145" s="52" t="str">
        <f t="shared" si="27"/>
        <v>55_10</v>
      </c>
      <c r="T145" s="52">
        <v>4059</v>
      </c>
      <c r="U145" s="78"/>
      <c r="V145" s="60">
        <v>55</v>
      </c>
      <c r="W145" s="60">
        <v>10</v>
      </c>
      <c r="X145" s="60">
        <v>38</v>
      </c>
      <c r="Y145" s="52">
        <f t="shared" si="28"/>
        <v>10</v>
      </c>
      <c r="Z145" s="54" t="str">
        <f t="shared" si="29"/>
        <v>55_10</v>
      </c>
      <c r="AA145" s="4">
        <f t="shared" ref="AA145:AA208" si="32">INDEX($M$16:$M$224,MATCH(Z145,$L$16:$L$224,0))</f>
        <v>3935</v>
      </c>
      <c r="AB145" s="4">
        <f t="shared" ref="AB145:AB208" si="33">INDEX($T$16:$T$224,MATCH(Z145,$S$16:$S$224,0))</f>
        <v>4059</v>
      </c>
      <c r="AC145" s="156">
        <f t="shared" ref="AC145:AC208" si="34">$D$6*AA145+$D$7*AB145</f>
        <v>4059</v>
      </c>
      <c r="AD145" s="47">
        <f t="shared" ref="AD145:AD208" si="35">AC145*$D$10/$D$9</f>
        <v>25.936102236421725</v>
      </c>
      <c r="AE145" s="6"/>
      <c r="AF145" s="6"/>
      <c r="AG145" s="6"/>
      <c r="AH145" s="6"/>
      <c r="AI145" s="6"/>
      <c r="AJ145" s="6"/>
      <c r="AK145" s="7"/>
    </row>
    <row r="146" spans="1:37" ht="16.5" customHeight="1" x14ac:dyDescent="0.15">
      <c r="A146" s="60">
        <v>55</v>
      </c>
      <c r="B146" s="60">
        <v>11</v>
      </c>
      <c r="C146" s="60">
        <v>39</v>
      </c>
      <c r="D146" s="52">
        <f t="shared" si="30"/>
        <v>11</v>
      </c>
      <c r="E146" s="52" t="str">
        <f t="shared" si="31"/>
        <v>55_11</v>
      </c>
      <c r="F146" s="52">
        <v>3879</v>
      </c>
      <c r="G146" s="28"/>
      <c r="H146" s="60">
        <v>55</v>
      </c>
      <c r="I146" s="60">
        <v>11</v>
      </c>
      <c r="J146" s="60">
        <v>39</v>
      </c>
      <c r="K146" s="52">
        <f t="shared" si="24"/>
        <v>11</v>
      </c>
      <c r="L146" s="52" t="str">
        <f t="shared" si="25"/>
        <v>55_11</v>
      </c>
      <c r="M146" s="52">
        <v>4011</v>
      </c>
      <c r="N146" s="80"/>
      <c r="O146" s="60">
        <v>55</v>
      </c>
      <c r="P146" s="60">
        <v>11</v>
      </c>
      <c r="Q146" s="60">
        <v>39</v>
      </c>
      <c r="R146" s="52">
        <f t="shared" si="26"/>
        <v>11</v>
      </c>
      <c r="S146" s="52" t="str">
        <f t="shared" si="27"/>
        <v>55_11</v>
      </c>
      <c r="T146" s="52">
        <v>4137</v>
      </c>
      <c r="U146" s="80"/>
      <c r="V146" s="60">
        <v>55</v>
      </c>
      <c r="W146" s="60">
        <v>11</v>
      </c>
      <c r="X146" s="60">
        <v>39</v>
      </c>
      <c r="Y146" s="52">
        <f t="shared" si="28"/>
        <v>11</v>
      </c>
      <c r="Z146" s="54" t="str">
        <f t="shared" si="29"/>
        <v>55_11</v>
      </c>
      <c r="AA146" s="4">
        <f t="shared" si="32"/>
        <v>4011</v>
      </c>
      <c r="AB146" s="4">
        <f t="shared" si="33"/>
        <v>4137</v>
      </c>
      <c r="AC146" s="156">
        <f t="shared" si="34"/>
        <v>4137</v>
      </c>
      <c r="AD146" s="47">
        <f t="shared" si="35"/>
        <v>26.43450479233227</v>
      </c>
      <c r="AE146" s="6"/>
      <c r="AF146" s="6"/>
      <c r="AG146" s="6"/>
      <c r="AH146" s="6"/>
      <c r="AI146" s="6"/>
      <c r="AJ146" s="6"/>
      <c r="AK146" s="7"/>
    </row>
    <row r="147" spans="1:37" x14ac:dyDescent="0.15">
      <c r="A147" s="60">
        <v>55</v>
      </c>
      <c r="B147" s="60">
        <v>12</v>
      </c>
      <c r="C147" s="60">
        <v>40</v>
      </c>
      <c r="D147" s="52">
        <f t="shared" si="30"/>
        <v>12</v>
      </c>
      <c r="E147" s="52" t="str">
        <f t="shared" si="31"/>
        <v>55_12</v>
      </c>
      <c r="F147" s="52">
        <v>3948</v>
      </c>
      <c r="G147" s="28"/>
      <c r="H147" s="60">
        <v>55</v>
      </c>
      <c r="I147" s="60">
        <v>12</v>
      </c>
      <c r="J147" s="60">
        <v>40</v>
      </c>
      <c r="K147" s="52">
        <f t="shared" si="24"/>
        <v>12</v>
      </c>
      <c r="L147" s="52" t="str">
        <f t="shared" si="25"/>
        <v>55_12</v>
      </c>
      <c r="M147" s="52">
        <v>4082</v>
      </c>
      <c r="N147" s="50"/>
      <c r="O147" s="60">
        <v>55</v>
      </c>
      <c r="P147" s="60">
        <v>12</v>
      </c>
      <c r="Q147" s="60">
        <v>40</v>
      </c>
      <c r="R147" s="52">
        <f t="shared" si="26"/>
        <v>12</v>
      </c>
      <c r="S147" s="52" t="str">
        <f t="shared" si="27"/>
        <v>55_12</v>
      </c>
      <c r="T147" s="52">
        <v>4211</v>
      </c>
      <c r="U147" s="50"/>
      <c r="V147" s="60">
        <v>55</v>
      </c>
      <c r="W147" s="60">
        <v>12</v>
      </c>
      <c r="X147" s="60">
        <v>40</v>
      </c>
      <c r="Y147" s="52">
        <f t="shared" si="28"/>
        <v>12</v>
      </c>
      <c r="Z147" s="54" t="str">
        <f t="shared" si="29"/>
        <v>55_12</v>
      </c>
      <c r="AA147" s="4">
        <f t="shared" si="32"/>
        <v>4082</v>
      </c>
      <c r="AB147" s="4">
        <f t="shared" si="33"/>
        <v>4211</v>
      </c>
      <c r="AC147" s="156">
        <f t="shared" si="34"/>
        <v>4211</v>
      </c>
      <c r="AD147" s="47">
        <f t="shared" si="35"/>
        <v>26.907348242811501</v>
      </c>
      <c r="AE147" s="6"/>
      <c r="AF147" s="6"/>
      <c r="AG147" s="6"/>
      <c r="AH147" s="6"/>
      <c r="AI147" s="6"/>
      <c r="AJ147" s="6"/>
      <c r="AK147" s="7"/>
    </row>
    <row r="148" spans="1:37" x14ac:dyDescent="0.15">
      <c r="A148" s="52">
        <v>60</v>
      </c>
      <c r="B148" s="60">
        <v>0</v>
      </c>
      <c r="C148" s="60">
        <v>28</v>
      </c>
      <c r="D148" s="52">
        <f t="shared" si="30"/>
        <v>0</v>
      </c>
      <c r="E148" s="52" t="str">
        <f t="shared" si="31"/>
        <v>60_0</v>
      </c>
      <c r="F148" s="52">
        <v>3084</v>
      </c>
      <c r="G148" s="28"/>
      <c r="H148" s="60">
        <v>60</v>
      </c>
      <c r="I148" s="60">
        <v>0</v>
      </c>
      <c r="J148" s="60">
        <v>28</v>
      </c>
      <c r="K148" s="52">
        <f t="shared" si="24"/>
        <v>0</v>
      </c>
      <c r="L148" s="52" t="str">
        <f t="shared" si="25"/>
        <v>60_0</v>
      </c>
      <c r="M148" s="52">
        <v>3189</v>
      </c>
      <c r="N148" s="74"/>
      <c r="O148" s="60">
        <v>60</v>
      </c>
      <c r="P148" s="60">
        <v>0</v>
      </c>
      <c r="Q148" s="60">
        <v>28</v>
      </c>
      <c r="R148" s="52">
        <f t="shared" si="26"/>
        <v>0</v>
      </c>
      <c r="S148" s="52" t="str">
        <f t="shared" si="27"/>
        <v>60_0</v>
      </c>
      <c r="T148" s="52">
        <v>3289</v>
      </c>
      <c r="U148" s="74"/>
      <c r="V148" s="60">
        <v>60</v>
      </c>
      <c r="W148" s="60">
        <v>0</v>
      </c>
      <c r="X148" s="60">
        <v>28</v>
      </c>
      <c r="Y148" s="52">
        <f t="shared" si="28"/>
        <v>0</v>
      </c>
      <c r="Z148" s="54" t="str">
        <f t="shared" si="29"/>
        <v>60_0</v>
      </c>
      <c r="AA148" s="4">
        <f t="shared" si="32"/>
        <v>3189</v>
      </c>
      <c r="AB148" s="4">
        <f t="shared" si="33"/>
        <v>3289</v>
      </c>
      <c r="AC148" s="156">
        <f t="shared" si="34"/>
        <v>3289</v>
      </c>
      <c r="AD148" s="47">
        <f t="shared" si="35"/>
        <v>21.015974440894567</v>
      </c>
      <c r="AE148" s="6"/>
      <c r="AF148" s="6"/>
      <c r="AG148" s="6"/>
      <c r="AH148" s="6"/>
      <c r="AI148" s="6"/>
      <c r="AJ148" s="6"/>
      <c r="AK148" s="7"/>
    </row>
    <row r="149" spans="1:37" x14ac:dyDescent="0.15">
      <c r="A149" s="52">
        <v>60</v>
      </c>
      <c r="B149" s="60">
        <v>1</v>
      </c>
      <c r="C149" s="60">
        <v>30</v>
      </c>
      <c r="D149" s="52">
        <f t="shared" si="30"/>
        <v>1</v>
      </c>
      <c r="E149" s="52" t="str">
        <f t="shared" si="31"/>
        <v>60_1</v>
      </c>
      <c r="F149" s="52">
        <v>3227</v>
      </c>
      <c r="G149" s="28"/>
      <c r="H149" s="60">
        <v>60</v>
      </c>
      <c r="I149" s="60">
        <v>1</v>
      </c>
      <c r="J149" s="60">
        <v>30</v>
      </c>
      <c r="K149" s="52">
        <f t="shared" si="24"/>
        <v>1</v>
      </c>
      <c r="L149" s="52" t="str">
        <f t="shared" si="25"/>
        <v>60_1</v>
      </c>
      <c r="M149" s="52">
        <v>3337</v>
      </c>
      <c r="N149" s="74"/>
      <c r="O149" s="60">
        <v>60</v>
      </c>
      <c r="P149" s="60">
        <v>1</v>
      </c>
      <c r="Q149" s="60">
        <v>30</v>
      </c>
      <c r="R149" s="52">
        <f t="shared" si="26"/>
        <v>1</v>
      </c>
      <c r="S149" s="52" t="str">
        <f t="shared" si="27"/>
        <v>60_1</v>
      </c>
      <c r="T149" s="52">
        <v>3442</v>
      </c>
      <c r="U149" s="74"/>
      <c r="V149" s="60">
        <v>60</v>
      </c>
      <c r="W149" s="60">
        <v>1</v>
      </c>
      <c r="X149" s="60">
        <v>30</v>
      </c>
      <c r="Y149" s="52">
        <f t="shared" si="28"/>
        <v>1</v>
      </c>
      <c r="Z149" s="54" t="str">
        <f t="shared" si="29"/>
        <v>60_1</v>
      </c>
      <c r="AA149" s="4">
        <f t="shared" si="32"/>
        <v>3337</v>
      </c>
      <c r="AB149" s="4">
        <f t="shared" si="33"/>
        <v>3442</v>
      </c>
      <c r="AC149" s="156">
        <f t="shared" si="34"/>
        <v>3442</v>
      </c>
      <c r="AD149" s="47">
        <f t="shared" si="35"/>
        <v>21.993610223642172</v>
      </c>
      <c r="AE149" s="6"/>
      <c r="AF149" s="6"/>
      <c r="AG149" s="6"/>
      <c r="AH149" s="6"/>
      <c r="AI149" s="6"/>
      <c r="AJ149" s="6"/>
      <c r="AK149" s="7"/>
    </row>
    <row r="150" spans="1:37" x14ac:dyDescent="0.15">
      <c r="A150" s="52">
        <v>60</v>
      </c>
      <c r="B150" s="60">
        <v>2</v>
      </c>
      <c r="C150" s="60">
        <v>32</v>
      </c>
      <c r="D150" s="52">
        <f t="shared" si="30"/>
        <v>2</v>
      </c>
      <c r="E150" s="52" t="str">
        <f t="shared" si="31"/>
        <v>60_2</v>
      </c>
      <c r="F150" s="52">
        <v>3364</v>
      </c>
      <c r="G150" s="28"/>
      <c r="H150" s="60">
        <v>60</v>
      </c>
      <c r="I150" s="60">
        <v>2</v>
      </c>
      <c r="J150" s="60">
        <v>32</v>
      </c>
      <c r="K150" s="52">
        <f t="shared" si="24"/>
        <v>2</v>
      </c>
      <c r="L150" s="52" t="str">
        <f t="shared" si="25"/>
        <v>60_2</v>
      </c>
      <c r="M150" s="52">
        <v>3478</v>
      </c>
      <c r="N150" s="74"/>
      <c r="O150" s="60">
        <v>60</v>
      </c>
      <c r="P150" s="60">
        <v>2</v>
      </c>
      <c r="Q150" s="60">
        <v>32</v>
      </c>
      <c r="R150" s="52">
        <f t="shared" si="26"/>
        <v>2</v>
      </c>
      <c r="S150" s="52" t="str">
        <f t="shared" si="27"/>
        <v>60_2</v>
      </c>
      <c r="T150" s="52">
        <v>3588</v>
      </c>
      <c r="U150" s="74"/>
      <c r="V150" s="60">
        <v>60</v>
      </c>
      <c r="W150" s="60">
        <v>2</v>
      </c>
      <c r="X150" s="60">
        <v>32</v>
      </c>
      <c r="Y150" s="52">
        <f t="shared" si="28"/>
        <v>2</v>
      </c>
      <c r="Z150" s="54" t="str">
        <f t="shared" si="29"/>
        <v>60_2</v>
      </c>
      <c r="AA150" s="4">
        <f t="shared" si="32"/>
        <v>3478</v>
      </c>
      <c r="AB150" s="4">
        <f t="shared" si="33"/>
        <v>3588</v>
      </c>
      <c r="AC150" s="156">
        <f t="shared" si="34"/>
        <v>3588</v>
      </c>
      <c r="AD150" s="47">
        <f t="shared" si="35"/>
        <v>22.926517571884983</v>
      </c>
      <c r="AE150" s="6"/>
      <c r="AF150" s="6"/>
      <c r="AG150" s="6"/>
      <c r="AH150" s="6"/>
      <c r="AI150" s="6"/>
      <c r="AJ150" s="6"/>
      <c r="AK150" s="7"/>
    </row>
    <row r="151" spans="1:37" x14ac:dyDescent="0.15">
      <c r="A151" s="52">
        <v>60</v>
      </c>
      <c r="B151" s="60">
        <v>3</v>
      </c>
      <c r="C151" s="60">
        <v>34</v>
      </c>
      <c r="D151" s="52">
        <f t="shared" si="30"/>
        <v>3</v>
      </c>
      <c r="E151" s="52" t="str">
        <f t="shared" si="31"/>
        <v>60_3</v>
      </c>
      <c r="F151" s="52">
        <v>3505</v>
      </c>
      <c r="G151" s="28"/>
      <c r="H151" s="60">
        <v>60</v>
      </c>
      <c r="I151" s="60">
        <v>3</v>
      </c>
      <c r="J151" s="60">
        <v>34</v>
      </c>
      <c r="K151" s="52">
        <f t="shared" si="24"/>
        <v>3</v>
      </c>
      <c r="L151" s="52" t="str">
        <f t="shared" si="25"/>
        <v>60_3</v>
      </c>
      <c r="M151" s="52">
        <v>3624</v>
      </c>
      <c r="N151" s="74"/>
      <c r="O151" s="60">
        <v>60</v>
      </c>
      <c r="P151" s="60">
        <v>3</v>
      </c>
      <c r="Q151" s="60">
        <v>34</v>
      </c>
      <c r="R151" s="52">
        <f t="shared" si="26"/>
        <v>3</v>
      </c>
      <c r="S151" s="52" t="str">
        <f t="shared" si="27"/>
        <v>60_3</v>
      </c>
      <c r="T151" s="52">
        <v>3738</v>
      </c>
      <c r="U151" s="74"/>
      <c r="V151" s="60">
        <v>60</v>
      </c>
      <c r="W151" s="60">
        <v>3</v>
      </c>
      <c r="X151" s="60">
        <v>34</v>
      </c>
      <c r="Y151" s="52">
        <f t="shared" si="28"/>
        <v>3</v>
      </c>
      <c r="Z151" s="54" t="str">
        <f t="shared" si="29"/>
        <v>60_3</v>
      </c>
      <c r="AA151" s="4">
        <f t="shared" si="32"/>
        <v>3624</v>
      </c>
      <c r="AB151" s="4">
        <f t="shared" si="33"/>
        <v>3738</v>
      </c>
      <c r="AC151" s="156">
        <f t="shared" si="34"/>
        <v>3738</v>
      </c>
      <c r="AD151" s="47">
        <f t="shared" si="35"/>
        <v>23.884984025559106</v>
      </c>
      <c r="AE151" s="6"/>
      <c r="AF151" s="6"/>
      <c r="AG151" s="6"/>
      <c r="AH151" s="6"/>
      <c r="AI151" s="6"/>
      <c r="AJ151" s="6"/>
      <c r="AK151" s="7"/>
    </row>
    <row r="152" spans="1:37" x14ac:dyDescent="0.15">
      <c r="A152" s="52">
        <v>60</v>
      </c>
      <c r="B152" s="60">
        <v>4</v>
      </c>
      <c r="C152" s="60">
        <v>36</v>
      </c>
      <c r="D152" s="52">
        <f t="shared" si="30"/>
        <v>4</v>
      </c>
      <c r="E152" s="52" t="str">
        <f t="shared" si="31"/>
        <v>60_4</v>
      </c>
      <c r="F152" s="52">
        <v>3650</v>
      </c>
      <c r="G152" s="28"/>
      <c r="H152" s="60">
        <v>60</v>
      </c>
      <c r="I152" s="60">
        <v>4</v>
      </c>
      <c r="J152" s="60">
        <v>36</v>
      </c>
      <c r="K152" s="52">
        <f t="shared" si="24"/>
        <v>4</v>
      </c>
      <c r="L152" s="52" t="str">
        <f t="shared" si="25"/>
        <v>60_4</v>
      </c>
      <c r="M152" s="52">
        <v>3774</v>
      </c>
      <c r="N152" s="74"/>
      <c r="O152" s="60">
        <v>60</v>
      </c>
      <c r="P152" s="60">
        <v>4</v>
      </c>
      <c r="Q152" s="60">
        <v>36</v>
      </c>
      <c r="R152" s="52">
        <f t="shared" si="26"/>
        <v>4</v>
      </c>
      <c r="S152" s="52" t="str">
        <f t="shared" si="27"/>
        <v>60_4</v>
      </c>
      <c r="T152" s="52">
        <v>3893</v>
      </c>
      <c r="U152" s="74"/>
      <c r="V152" s="60">
        <v>60</v>
      </c>
      <c r="W152" s="60">
        <v>4</v>
      </c>
      <c r="X152" s="60">
        <v>36</v>
      </c>
      <c r="Y152" s="52">
        <f t="shared" si="28"/>
        <v>4</v>
      </c>
      <c r="Z152" s="54" t="str">
        <f t="shared" si="29"/>
        <v>60_4</v>
      </c>
      <c r="AA152" s="4">
        <f t="shared" si="32"/>
        <v>3774</v>
      </c>
      <c r="AB152" s="4">
        <f t="shared" si="33"/>
        <v>3893</v>
      </c>
      <c r="AC152" s="156">
        <f t="shared" si="34"/>
        <v>3893</v>
      </c>
      <c r="AD152" s="47">
        <f t="shared" si="35"/>
        <v>24.875399361022364</v>
      </c>
      <c r="AE152" s="6"/>
      <c r="AF152" s="6"/>
      <c r="AG152" s="6"/>
      <c r="AH152" s="6"/>
      <c r="AI152" s="6"/>
      <c r="AJ152" s="6"/>
      <c r="AK152" s="7"/>
    </row>
    <row r="153" spans="1:37" x14ac:dyDescent="0.15">
      <c r="A153" s="52">
        <v>60</v>
      </c>
      <c r="B153" s="60">
        <v>5</v>
      </c>
      <c r="C153" s="60">
        <v>38</v>
      </c>
      <c r="D153" s="52">
        <f t="shared" si="30"/>
        <v>5</v>
      </c>
      <c r="E153" s="52" t="str">
        <f t="shared" si="31"/>
        <v>60_5</v>
      </c>
      <c r="F153" s="52">
        <v>3806</v>
      </c>
      <c r="G153" s="28"/>
      <c r="H153" s="60">
        <v>60</v>
      </c>
      <c r="I153" s="60">
        <v>5</v>
      </c>
      <c r="J153" s="60">
        <v>38</v>
      </c>
      <c r="K153" s="52">
        <f t="shared" si="24"/>
        <v>5</v>
      </c>
      <c r="L153" s="52" t="str">
        <f t="shared" si="25"/>
        <v>60_5</v>
      </c>
      <c r="M153" s="52">
        <v>3935</v>
      </c>
      <c r="N153" s="74"/>
      <c r="O153" s="60">
        <v>60</v>
      </c>
      <c r="P153" s="60">
        <v>5</v>
      </c>
      <c r="Q153" s="60">
        <v>38</v>
      </c>
      <c r="R153" s="52">
        <f t="shared" si="26"/>
        <v>5</v>
      </c>
      <c r="S153" s="52" t="str">
        <f t="shared" si="27"/>
        <v>60_5</v>
      </c>
      <c r="T153" s="52">
        <v>4059</v>
      </c>
      <c r="U153" s="74"/>
      <c r="V153" s="60">
        <v>60</v>
      </c>
      <c r="W153" s="60">
        <v>5</v>
      </c>
      <c r="X153" s="60">
        <v>38</v>
      </c>
      <c r="Y153" s="52">
        <f t="shared" si="28"/>
        <v>5</v>
      </c>
      <c r="Z153" s="54" t="str">
        <f t="shared" si="29"/>
        <v>60_5</v>
      </c>
      <c r="AA153" s="4">
        <f t="shared" si="32"/>
        <v>3935</v>
      </c>
      <c r="AB153" s="4">
        <f t="shared" si="33"/>
        <v>4059</v>
      </c>
      <c r="AC153" s="156">
        <f t="shared" si="34"/>
        <v>4059</v>
      </c>
      <c r="AD153" s="47">
        <f t="shared" si="35"/>
        <v>25.936102236421725</v>
      </c>
      <c r="AE153" s="6"/>
      <c r="AF153" s="6"/>
      <c r="AG153" s="6"/>
      <c r="AH153" s="6"/>
      <c r="AI153" s="6"/>
      <c r="AJ153" s="6"/>
      <c r="AK153" s="7"/>
    </row>
    <row r="154" spans="1:37" x14ac:dyDescent="0.15">
      <c r="A154" s="52">
        <v>60</v>
      </c>
      <c r="B154" s="60">
        <v>6</v>
      </c>
      <c r="C154" s="60">
        <v>40</v>
      </c>
      <c r="D154" s="52">
        <f t="shared" si="30"/>
        <v>6</v>
      </c>
      <c r="E154" s="52" t="str">
        <f t="shared" si="31"/>
        <v>60_6</v>
      </c>
      <c r="F154" s="52">
        <v>3948</v>
      </c>
      <c r="G154" s="28"/>
      <c r="H154" s="60">
        <v>60</v>
      </c>
      <c r="I154" s="60">
        <v>6</v>
      </c>
      <c r="J154" s="60">
        <v>40</v>
      </c>
      <c r="K154" s="52">
        <f t="shared" si="24"/>
        <v>6</v>
      </c>
      <c r="L154" s="52" t="str">
        <f t="shared" si="25"/>
        <v>60_6</v>
      </c>
      <c r="M154" s="52">
        <v>4082</v>
      </c>
      <c r="N154" s="74"/>
      <c r="O154" s="60">
        <v>60</v>
      </c>
      <c r="P154" s="60">
        <v>6</v>
      </c>
      <c r="Q154" s="60">
        <v>40</v>
      </c>
      <c r="R154" s="52">
        <f t="shared" si="26"/>
        <v>6</v>
      </c>
      <c r="S154" s="52" t="str">
        <f t="shared" si="27"/>
        <v>60_6</v>
      </c>
      <c r="T154" s="52">
        <v>4211</v>
      </c>
      <c r="U154" s="74"/>
      <c r="V154" s="60">
        <v>60</v>
      </c>
      <c r="W154" s="60">
        <v>6</v>
      </c>
      <c r="X154" s="60">
        <v>40</v>
      </c>
      <c r="Y154" s="52">
        <f t="shared" si="28"/>
        <v>6</v>
      </c>
      <c r="Z154" s="54" t="str">
        <f t="shared" si="29"/>
        <v>60_6</v>
      </c>
      <c r="AA154" s="4">
        <f t="shared" si="32"/>
        <v>4082</v>
      </c>
      <c r="AB154" s="4">
        <f t="shared" si="33"/>
        <v>4211</v>
      </c>
      <c r="AC154" s="156">
        <f t="shared" si="34"/>
        <v>4211</v>
      </c>
      <c r="AD154" s="47">
        <f t="shared" si="35"/>
        <v>26.907348242811501</v>
      </c>
      <c r="AE154" s="6"/>
      <c r="AF154" s="6"/>
      <c r="AG154" s="6"/>
      <c r="AH154" s="6"/>
      <c r="AI154" s="6"/>
      <c r="AJ154" s="6"/>
      <c r="AK154" s="7"/>
    </row>
    <row r="155" spans="1:37" x14ac:dyDescent="0.15">
      <c r="A155" s="52">
        <v>60</v>
      </c>
      <c r="B155" s="60">
        <v>7</v>
      </c>
      <c r="C155" s="60">
        <v>42</v>
      </c>
      <c r="D155" s="52">
        <f t="shared" si="30"/>
        <v>7</v>
      </c>
      <c r="E155" s="52" t="str">
        <f t="shared" si="31"/>
        <v>60_7</v>
      </c>
      <c r="F155" s="52">
        <v>4096</v>
      </c>
      <c r="G155" s="28"/>
      <c r="H155" s="60">
        <v>60</v>
      </c>
      <c r="I155" s="60">
        <v>7</v>
      </c>
      <c r="J155" s="60">
        <v>42</v>
      </c>
      <c r="K155" s="52">
        <f t="shared" si="24"/>
        <v>7</v>
      </c>
      <c r="L155" s="52" t="str">
        <f t="shared" si="25"/>
        <v>60_7</v>
      </c>
      <c r="M155" s="52">
        <v>4235</v>
      </c>
      <c r="N155" s="74"/>
      <c r="O155" s="60">
        <v>60</v>
      </c>
      <c r="P155" s="60">
        <v>7</v>
      </c>
      <c r="Q155" s="60">
        <v>42</v>
      </c>
      <c r="R155" s="52">
        <f t="shared" si="26"/>
        <v>7</v>
      </c>
      <c r="S155" s="52" t="str">
        <f t="shared" si="27"/>
        <v>60_7</v>
      </c>
      <c r="T155" s="52">
        <v>4368</v>
      </c>
      <c r="U155" s="74"/>
      <c r="V155" s="60">
        <v>60</v>
      </c>
      <c r="W155" s="60">
        <v>7</v>
      </c>
      <c r="X155" s="60">
        <v>42</v>
      </c>
      <c r="Y155" s="52">
        <f t="shared" si="28"/>
        <v>7</v>
      </c>
      <c r="Z155" s="54" t="str">
        <f t="shared" si="29"/>
        <v>60_7</v>
      </c>
      <c r="AA155" s="4">
        <f t="shared" si="32"/>
        <v>4235</v>
      </c>
      <c r="AB155" s="4">
        <f t="shared" si="33"/>
        <v>4368</v>
      </c>
      <c r="AC155" s="156">
        <f t="shared" si="34"/>
        <v>4368</v>
      </c>
      <c r="AD155" s="47">
        <f t="shared" si="35"/>
        <v>27.910543130990416</v>
      </c>
      <c r="AE155" s="6"/>
      <c r="AF155" s="6"/>
      <c r="AG155" s="6"/>
      <c r="AH155" s="6"/>
      <c r="AI155" s="6"/>
      <c r="AJ155" s="6"/>
      <c r="AK155" s="7"/>
    </row>
    <row r="156" spans="1:37" x14ac:dyDescent="0.15">
      <c r="A156" s="52">
        <v>60</v>
      </c>
      <c r="B156" s="60">
        <v>8</v>
      </c>
      <c r="C156" s="60">
        <v>44</v>
      </c>
      <c r="D156" s="52">
        <f t="shared" si="30"/>
        <v>8</v>
      </c>
      <c r="E156" s="52" t="str">
        <f t="shared" si="31"/>
        <v>60_8</v>
      </c>
      <c r="F156" s="52">
        <v>4243</v>
      </c>
      <c r="G156" s="28"/>
      <c r="H156" s="60">
        <v>60</v>
      </c>
      <c r="I156" s="60">
        <v>8</v>
      </c>
      <c r="J156" s="60">
        <v>44</v>
      </c>
      <c r="K156" s="52">
        <f t="shared" si="24"/>
        <v>8</v>
      </c>
      <c r="L156" s="52" t="str">
        <f t="shared" si="25"/>
        <v>60_8</v>
      </c>
      <c r="M156" s="52">
        <v>4387</v>
      </c>
      <c r="N156" s="74"/>
      <c r="O156" s="60">
        <v>60</v>
      </c>
      <c r="P156" s="60">
        <v>8</v>
      </c>
      <c r="Q156" s="60">
        <v>44</v>
      </c>
      <c r="R156" s="52">
        <f t="shared" si="26"/>
        <v>8</v>
      </c>
      <c r="S156" s="52" t="str">
        <f t="shared" si="27"/>
        <v>60_8</v>
      </c>
      <c r="T156" s="52">
        <v>4525</v>
      </c>
      <c r="U156" s="74"/>
      <c r="V156" s="60">
        <v>60</v>
      </c>
      <c r="W156" s="60">
        <v>8</v>
      </c>
      <c r="X156" s="60">
        <v>44</v>
      </c>
      <c r="Y156" s="52">
        <f t="shared" si="28"/>
        <v>8</v>
      </c>
      <c r="Z156" s="54" t="str">
        <f t="shared" si="29"/>
        <v>60_8</v>
      </c>
      <c r="AA156" s="4">
        <f t="shared" si="32"/>
        <v>4387</v>
      </c>
      <c r="AB156" s="4">
        <f t="shared" si="33"/>
        <v>4525</v>
      </c>
      <c r="AC156" s="156">
        <f t="shared" si="34"/>
        <v>4525</v>
      </c>
      <c r="AD156" s="47">
        <f t="shared" si="35"/>
        <v>28.91373801916933</v>
      </c>
      <c r="AE156" s="6"/>
      <c r="AF156" s="6"/>
      <c r="AG156" s="6"/>
      <c r="AH156" s="6"/>
      <c r="AI156" s="6"/>
      <c r="AJ156" s="6"/>
      <c r="AK156" s="7"/>
    </row>
    <row r="157" spans="1:37" x14ac:dyDescent="0.15">
      <c r="A157" s="52">
        <v>60</v>
      </c>
      <c r="B157" s="60">
        <v>9</v>
      </c>
      <c r="C157" s="60">
        <v>45</v>
      </c>
      <c r="D157" s="52">
        <f t="shared" si="30"/>
        <v>9</v>
      </c>
      <c r="E157" s="52" t="str">
        <f t="shared" si="31"/>
        <v>60_9</v>
      </c>
      <c r="F157" s="52">
        <v>4303</v>
      </c>
      <c r="G157" s="28"/>
      <c r="H157" s="60">
        <v>60</v>
      </c>
      <c r="I157" s="60">
        <v>9</v>
      </c>
      <c r="J157" s="60">
        <v>45</v>
      </c>
      <c r="K157" s="52">
        <f t="shared" si="24"/>
        <v>9</v>
      </c>
      <c r="L157" s="52" t="str">
        <f t="shared" si="25"/>
        <v>60_9</v>
      </c>
      <c r="M157" s="52">
        <v>4449</v>
      </c>
      <c r="N157" s="74"/>
      <c r="O157" s="60">
        <v>60</v>
      </c>
      <c r="P157" s="60">
        <v>9</v>
      </c>
      <c r="Q157" s="60">
        <v>45</v>
      </c>
      <c r="R157" s="52">
        <f t="shared" si="26"/>
        <v>9</v>
      </c>
      <c r="S157" s="52" t="str">
        <f t="shared" si="27"/>
        <v>60_9</v>
      </c>
      <c r="T157" s="52">
        <v>4589</v>
      </c>
      <c r="U157" s="74"/>
      <c r="V157" s="60">
        <v>60</v>
      </c>
      <c r="W157" s="60">
        <v>9</v>
      </c>
      <c r="X157" s="60">
        <v>45</v>
      </c>
      <c r="Y157" s="52">
        <f t="shared" si="28"/>
        <v>9</v>
      </c>
      <c r="Z157" s="54" t="str">
        <f t="shared" si="29"/>
        <v>60_9</v>
      </c>
      <c r="AA157" s="4">
        <f t="shared" si="32"/>
        <v>4449</v>
      </c>
      <c r="AB157" s="4">
        <f t="shared" si="33"/>
        <v>4589</v>
      </c>
      <c r="AC157" s="156">
        <f t="shared" si="34"/>
        <v>4589</v>
      </c>
      <c r="AD157" s="47">
        <f t="shared" si="35"/>
        <v>29.322683706070286</v>
      </c>
      <c r="AE157" s="6"/>
      <c r="AF157" s="6"/>
      <c r="AG157" s="6"/>
      <c r="AH157" s="6"/>
      <c r="AI157" s="6"/>
      <c r="AJ157" s="6"/>
      <c r="AK157" s="7"/>
    </row>
    <row r="158" spans="1:37" x14ac:dyDescent="0.15">
      <c r="A158" s="52">
        <v>60</v>
      </c>
      <c r="B158" s="60">
        <v>10</v>
      </c>
      <c r="C158" s="60">
        <v>46</v>
      </c>
      <c r="D158" s="52">
        <f t="shared" si="30"/>
        <v>10</v>
      </c>
      <c r="E158" s="52" t="str">
        <f t="shared" si="31"/>
        <v>60_10</v>
      </c>
      <c r="F158" s="52">
        <v>4369</v>
      </c>
      <c r="G158" s="28"/>
      <c r="H158" s="60">
        <v>60</v>
      </c>
      <c r="I158" s="60">
        <v>10</v>
      </c>
      <c r="J158" s="60">
        <v>46</v>
      </c>
      <c r="K158" s="52">
        <f t="shared" si="24"/>
        <v>10</v>
      </c>
      <c r="L158" s="52" t="str">
        <f t="shared" si="25"/>
        <v>60_10</v>
      </c>
      <c r="M158" s="52">
        <v>4518</v>
      </c>
      <c r="N158" s="74"/>
      <c r="O158" s="60">
        <v>60</v>
      </c>
      <c r="P158" s="60">
        <v>10</v>
      </c>
      <c r="Q158" s="60">
        <v>46</v>
      </c>
      <c r="R158" s="52">
        <f t="shared" si="26"/>
        <v>10</v>
      </c>
      <c r="S158" s="52" t="str">
        <f t="shared" si="27"/>
        <v>60_10</v>
      </c>
      <c r="T158" s="52">
        <v>4660</v>
      </c>
      <c r="U158" s="74"/>
      <c r="V158" s="60">
        <v>60</v>
      </c>
      <c r="W158" s="60">
        <v>10</v>
      </c>
      <c r="X158" s="60">
        <v>46</v>
      </c>
      <c r="Y158" s="52">
        <f t="shared" si="28"/>
        <v>10</v>
      </c>
      <c r="Z158" s="54" t="str">
        <f t="shared" si="29"/>
        <v>60_10</v>
      </c>
      <c r="AA158" s="4">
        <f t="shared" si="32"/>
        <v>4518</v>
      </c>
      <c r="AB158" s="4">
        <f t="shared" si="33"/>
        <v>4660</v>
      </c>
      <c r="AC158" s="156">
        <f t="shared" si="34"/>
        <v>4660</v>
      </c>
      <c r="AD158" s="47">
        <f t="shared" si="35"/>
        <v>29.776357827476037</v>
      </c>
      <c r="AE158" s="6"/>
      <c r="AF158" s="6"/>
      <c r="AG158" s="6"/>
      <c r="AH158" s="6"/>
      <c r="AI158" s="6"/>
      <c r="AJ158" s="6"/>
      <c r="AK158" s="7"/>
    </row>
    <row r="159" spans="1:37" x14ac:dyDescent="0.15">
      <c r="A159" s="52">
        <v>60</v>
      </c>
      <c r="B159" s="60">
        <v>11</v>
      </c>
      <c r="C159" s="60">
        <v>47</v>
      </c>
      <c r="D159" s="52">
        <f t="shared" si="30"/>
        <v>11</v>
      </c>
      <c r="E159" s="52" t="str">
        <f t="shared" si="31"/>
        <v>60_11</v>
      </c>
      <c r="F159" s="52">
        <v>4436</v>
      </c>
      <c r="G159" s="28"/>
      <c r="H159" s="60">
        <v>60</v>
      </c>
      <c r="I159" s="60">
        <v>11</v>
      </c>
      <c r="J159" s="60">
        <v>47</v>
      </c>
      <c r="K159" s="52">
        <f t="shared" si="24"/>
        <v>11</v>
      </c>
      <c r="L159" s="52" t="str">
        <f t="shared" si="25"/>
        <v>60_11</v>
      </c>
      <c r="M159" s="52">
        <v>4587</v>
      </c>
      <c r="N159" s="74"/>
      <c r="O159" s="60">
        <v>60</v>
      </c>
      <c r="P159" s="60">
        <v>11</v>
      </c>
      <c r="Q159" s="60">
        <v>47</v>
      </c>
      <c r="R159" s="52">
        <f t="shared" si="26"/>
        <v>11</v>
      </c>
      <c r="S159" s="52" t="str">
        <f t="shared" si="27"/>
        <v>60_11</v>
      </c>
      <c r="T159" s="52">
        <v>4731</v>
      </c>
      <c r="U159" s="74"/>
      <c r="V159" s="60">
        <v>60</v>
      </c>
      <c r="W159" s="60">
        <v>11</v>
      </c>
      <c r="X159" s="60">
        <v>47</v>
      </c>
      <c r="Y159" s="52">
        <f t="shared" si="28"/>
        <v>11</v>
      </c>
      <c r="Z159" s="54" t="str">
        <f t="shared" si="29"/>
        <v>60_11</v>
      </c>
      <c r="AA159" s="4">
        <f t="shared" si="32"/>
        <v>4587</v>
      </c>
      <c r="AB159" s="4">
        <f t="shared" si="33"/>
        <v>4731</v>
      </c>
      <c r="AC159" s="156">
        <f t="shared" si="34"/>
        <v>4731</v>
      </c>
      <c r="AD159" s="47">
        <f t="shared" si="35"/>
        <v>30.230031948881788</v>
      </c>
      <c r="AE159" s="6"/>
      <c r="AF159" s="6"/>
      <c r="AG159" s="6"/>
      <c r="AH159" s="6"/>
      <c r="AI159" s="6"/>
      <c r="AJ159" s="6"/>
      <c r="AK159" s="7"/>
    </row>
    <row r="160" spans="1:37" x14ac:dyDescent="0.15">
      <c r="A160" s="52">
        <v>60</v>
      </c>
      <c r="B160" s="60">
        <v>12</v>
      </c>
      <c r="C160" s="60">
        <v>48</v>
      </c>
      <c r="D160" s="52">
        <f t="shared" si="30"/>
        <v>12</v>
      </c>
      <c r="E160" s="52" t="str">
        <f t="shared" si="31"/>
        <v>60_12</v>
      </c>
      <c r="F160" s="52">
        <v>4499</v>
      </c>
      <c r="G160" s="28"/>
      <c r="H160" s="60">
        <v>60</v>
      </c>
      <c r="I160" s="60">
        <v>12</v>
      </c>
      <c r="J160" s="60">
        <v>48</v>
      </c>
      <c r="K160" s="52">
        <f t="shared" si="24"/>
        <v>12</v>
      </c>
      <c r="L160" s="52" t="str">
        <f t="shared" si="25"/>
        <v>60_12</v>
      </c>
      <c r="M160" s="52">
        <v>4652</v>
      </c>
      <c r="N160" s="74"/>
      <c r="O160" s="60">
        <v>60</v>
      </c>
      <c r="P160" s="60">
        <v>12</v>
      </c>
      <c r="Q160" s="60">
        <v>48</v>
      </c>
      <c r="R160" s="52">
        <f t="shared" si="26"/>
        <v>12</v>
      </c>
      <c r="S160" s="52" t="str">
        <f t="shared" si="27"/>
        <v>60_12</v>
      </c>
      <c r="T160" s="52">
        <v>4799</v>
      </c>
      <c r="U160" s="74"/>
      <c r="V160" s="60">
        <v>60</v>
      </c>
      <c r="W160" s="60">
        <v>12</v>
      </c>
      <c r="X160" s="60">
        <v>48</v>
      </c>
      <c r="Y160" s="52">
        <f t="shared" si="28"/>
        <v>12</v>
      </c>
      <c r="Z160" s="54" t="str">
        <f t="shared" si="29"/>
        <v>60_12</v>
      </c>
      <c r="AA160" s="4">
        <f t="shared" si="32"/>
        <v>4652</v>
      </c>
      <c r="AB160" s="4">
        <f t="shared" si="33"/>
        <v>4799</v>
      </c>
      <c r="AC160" s="156">
        <f t="shared" si="34"/>
        <v>4799</v>
      </c>
      <c r="AD160" s="47">
        <f t="shared" si="35"/>
        <v>30.664536741214057</v>
      </c>
      <c r="AE160" s="6"/>
      <c r="AF160" s="6"/>
      <c r="AG160" s="6"/>
      <c r="AH160" s="6"/>
      <c r="AI160" s="6"/>
      <c r="AJ160" s="6"/>
      <c r="AK160" s="7"/>
    </row>
    <row r="161" spans="1:37" x14ac:dyDescent="0.15">
      <c r="A161" s="60">
        <v>65</v>
      </c>
      <c r="B161" s="60">
        <v>0</v>
      </c>
      <c r="C161" s="60">
        <v>34</v>
      </c>
      <c r="D161" s="52">
        <f t="shared" si="30"/>
        <v>0</v>
      </c>
      <c r="E161" s="52" t="str">
        <f t="shared" si="31"/>
        <v>65_0</v>
      </c>
      <c r="F161" s="52">
        <v>3505</v>
      </c>
      <c r="G161" s="28"/>
      <c r="H161" s="60">
        <v>65</v>
      </c>
      <c r="I161" s="60">
        <v>0</v>
      </c>
      <c r="J161" s="60">
        <v>34</v>
      </c>
      <c r="K161" s="52">
        <f t="shared" si="24"/>
        <v>0</v>
      </c>
      <c r="L161" s="52" t="str">
        <f t="shared" si="25"/>
        <v>65_0</v>
      </c>
      <c r="M161" s="52">
        <v>3624</v>
      </c>
      <c r="N161" s="74"/>
      <c r="O161" s="60">
        <v>65</v>
      </c>
      <c r="P161" s="60">
        <v>0</v>
      </c>
      <c r="Q161" s="60">
        <v>34</v>
      </c>
      <c r="R161" s="52">
        <f t="shared" si="26"/>
        <v>0</v>
      </c>
      <c r="S161" s="52" t="str">
        <f t="shared" si="27"/>
        <v>65_0</v>
      </c>
      <c r="T161" s="52">
        <v>3738</v>
      </c>
      <c r="U161" s="74"/>
      <c r="V161" s="60">
        <v>65</v>
      </c>
      <c r="W161" s="60">
        <v>0</v>
      </c>
      <c r="X161" s="60">
        <v>34</v>
      </c>
      <c r="Y161" s="52">
        <f t="shared" si="28"/>
        <v>0</v>
      </c>
      <c r="Z161" s="54" t="str">
        <f t="shared" si="29"/>
        <v>65_0</v>
      </c>
      <c r="AA161" s="4">
        <f t="shared" si="32"/>
        <v>3624</v>
      </c>
      <c r="AB161" s="4">
        <f t="shared" si="33"/>
        <v>3738</v>
      </c>
      <c r="AC161" s="156">
        <f t="shared" si="34"/>
        <v>3738</v>
      </c>
      <c r="AD161" s="47">
        <f t="shared" si="35"/>
        <v>23.884984025559106</v>
      </c>
      <c r="AE161" s="6"/>
      <c r="AF161" s="6"/>
      <c r="AG161" s="6"/>
      <c r="AH161" s="6"/>
      <c r="AI161" s="6"/>
      <c r="AJ161" s="6"/>
      <c r="AK161" s="7"/>
    </row>
    <row r="162" spans="1:37" x14ac:dyDescent="0.15">
      <c r="A162" s="60">
        <v>65</v>
      </c>
      <c r="B162" s="60">
        <v>1</v>
      </c>
      <c r="C162" s="60">
        <v>37</v>
      </c>
      <c r="D162" s="52">
        <f t="shared" si="30"/>
        <v>1</v>
      </c>
      <c r="E162" s="52" t="str">
        <f t="shared" si="31"/>
        <v>65_1</v>
      </c>
      <c r="F162" s="52">
        <v>3728</v>
      </c>
      <c r="G162" s="28"/>
      <c r="H162" s="60">
        <v>65</v>
      </c>
      <c r="I162" s="60">
        <v>1</v>
      </c>
      <c r="J162" s="60">
        <v>37</v>
      </c>
      <c r="K162" s="52">
        <f t="shared" si="24"/>
        <v>1</v>
      </c>
      <c r="L162" s="52" t="str">
        <f t="shared" si="25"/>
        <v>65_1</v>
      </c>
      <c r="M162" s="52">
        <v>3855</v>
      </c>
      <c r="N162" s="74"/>
      <c r="O162" s="60">
        <v>65</v>
      </c>
      <c r="P162" s="60">
        <v>1</v>
      </c>
      <c r="Q162" s="60">
        <v>37</v>
      </c>
      <c r="R162" s="52">
        <f t="shared" si="26"/>
        <v>1</v>
      </c>
      <c r="S162" s="52" t="str">
        <f t="shared" si="27"/>
        <v>65_1</v>
      </c>
      <c r="T162" s="52">
        <v>3976</v>
      </c>
      <c r="U162" s="74"/>
      <c r="V162" s="60">
        <v>65</v>
      </c>
      <c r="W162" s="60">
        <v>1</v>
      </c>
      <c r="X162" s="60">
        <v>37</v>
      </c>
      <c r="Y162" s="52">
        <f t="shared" si="28"/>
        <v>1</v>
      </c>
      <c r="Z162" s="54" t="str">
        <f t="shared" si="29"/>
        <v>65_1</v>
      </c>
      <c r="AA162" s="4">
        <f t="shared" si="32"/>
        <v>3855</v>
      </c>
      <c r="AB162" s="4">
        <f t="shared" si="33"/>
        <v>3976</v>
      </c>
      <c r="AC162" s="156">
        <f t="shared" si="34"/>
        <v>3976</v>
      </c>
      <c r="AD162" s="47">
        <f t="shared" si="35"/>
        <v>25.405750798722046</v>
      </c>
      <c r="AE162" s="6"/>
      <c r="AF162" s="6"/>
      <c r="AG162" s="6"/>
      <c r="AH162" s="6"/>
      <c r="AI162" s="6"/>
      <c r="AJ162" s="6"/>
      <c r="AK162" s="7"/>
    </row>
    <row r="163" spans="1:37" x14ac:dyDescent="0.15">
      <c r="A163" s="60">
        <v>65</v>
      </c>
      <c r="B163" s="60">
        <v>2</v>
      </c>
      <c r="C163" s="60">
        <v>40</v>
      </c>
      <c r="D163" s="52">
        <f t="shared" si="30"/>
        <v>2</v>
      </c>
      <c r="E163" s="52" t="str">
        <f t="shared" si="31"/>
        <v>65_2</v>
      </c>
      <c r="F163" s="52">
        <v>3948</v>
      </c>
      <c r="G163" s="28"/>
      <c r="H163" s="60">
        <v>65</v>
      </c>
      <c r="I163" s="60">
        <v>2</v>
      </c>
      <c r="J163" s="60">
        <v>40</v>
      </c>
      <c r="K163" s="52">
        <f t="shared" si="24"/>
        <v>2</v>
      </c>
      <c r="L163" s="52" t="str">
        <f t="shared" si="25"/>
        <v>65_2</v>
      </c>
      <c r="M163" s="52">
        <v>4082</v>
      </c>
      <c r="N163" s="74"/>
      <c r="O163" s="60">
        <v>65</v>
      </c>
      <c r="P163" s="60">
        <v>2</v>
      </c>
      <c r="Q163" s="60">
        <v>40</v>
      </c>
      <c r="R163" s="52">
        <f t="shared" si="26"/>
        <v>2</v>
      </c>
      <c r="S163" s="52" t="str">
        <f t="shared" si="27"/>
        <v>65_2</v>
      </c>
      <c r="T163" s="52">
        <v>4211</v>
      </c>
      <c r="U163" s="74"/>
      <c r="V163" s="60">
        <v>65</v>
      </c>
      <c r="W163" s="60">
        <v>2</v>
      </c>
      <c r="X163" s="60">
        <v>40</v>
      </c>
      <c r="Y163" s="52">
        <f t="shared" si="28"/>
        <v>2</v>
      </c>
      <c r="Z163" s="54" t="str">
        <f t="shared" si="29"/>
        <v>65_2</v>
      </c>
      <c r="AA163" s="4">
        <f t="shared" si="32"/>
        <v>4082</v>
      </c>
      <c r="AB163" s="4">
        <f t="shared" si="33"/>
        <v>4211</v>
      </c>
      <c r="AC163" s="156">
        <f t="shared" si="34"/>
        <v>4211</v>
      </c>
      <c r="AD163" s="47">
        <f t="shared" si="35"/>
        <v>26.907348242811501</v>
      </c>
      <c r="AE163" s="6"/>
      <c r="AF163" s="6"/>
      <c r="AG163" s="6"/>
      <c r="AH163" s="6"/>
      <c r="AI163" s="6"/>
      <c r="AJ163" s="6"/>
      <c r="AK163" s="7"/>
    </row>
    <row r="164" spans="1:37" x14ac:dyDescent="0.15">
      <c r="A164" s="60">
        <v>65</v>
      </c>
      <c r="B164" s="60">
        <v>3</v>
      </c>
      <c r="C164" s="60">
        <v>42</v>
      </c>
      <c r="D164" s="52">
        <f t="shared" si="30"/>
        <v>3</v>
      </c>
      <c r="E164" s="52" t="str">
        <f t="shared" si="31"/>
        <v>65_3</v>
      </c>
      <c r="F164" s="52">
        <v>4096</v>
      </c>
      <c r="G164" s="28"/>
      <c r="H164" s="60">
        <v>65</v>
      </c>
      <c r="I164" s="60">
        <v>3</v>
      </c>
      <c r="J164" s="60">
        <v>42</v>
      </c>
      <c r="K164" s="52">
        <f t="shared" si="24"/>
        <v>3</v>
      </c>
      <c r="L164" s="52" t="str">
        <f t="shared" si="25"/>
        <v>65_3</v>
      </c>
      <c r="M164" s="52">
        <v>4235</v>
      </c>
      <c r="N164" s="74"/>
      <c r="O164" s="60">
        <v>65</v>
      </c>
      <c r="P164" s="60">
        <v>3</v>
      </c>
      <c r="Q164" s="60">
        <v>42</v>
      </c>
      <c r="R164" s="52">
        <f t="shared" si="26"/>
        <v>3</v>
      </c>
      <c r="S164" s="52" t="str">
        <f t="shared" si="27"/>
        <v>65_3</v>
      </c>
      <c r="T164" s="52">
        <v>4368</v>
      </c>
      <c r="U164" s="74"/>
      <c r="V164" s="60">
        <v>65</v>
      </c>
      <c r="W164" s="60">
        <v>3</v>
      </c>
      <c r="X164" s="60">
        <v>42</v>
      </c>
      <c r="Y164" s="52">
        <f t="shared" si="28"/>
        <v>3</v>
      </c>
      <c r="Z164" s="54" t="str">
        <f t="shared" si="29"/>
        <v>65_3</v>
      </c>
      <c r="AA164" s="4">
        <f t="shared" si="32"/>
        <v>4235</v>
      </c>
      <c r="AB164" s="4">
        <f t="shared" si="33"/>
        <v>4368</v>
      </c>
      <c r="AC164" s="156">
        <f t="shared" si="34"/>
        <v>4368</v>
      </c>
      <c r="AD164" s="47">
        <f t="shared" si="35"/>
        <v>27.910543130990416</v>
      </c>
      <c r="AE164" s="6"/>
      <c r="AF164" s="6"/>
      <c r="AG164" s="6"/>
      <c r="AH164" s="6"/>
      <c r="AI164" s="6"/>
      <c r="AJ164" s="6"/>
      <c r="AK164" s="7"/>
    </row>
    <row r="165" spans="1:37" x14ac:dyDescent="0.15">
      <c r="A165" s="60">
        <v>65</v>
      </c>
      <c r="B165" s="60">
        <v>4</v>
      </c>
      <c r="C165" s="60">
        <v>44</v>
      </c>
      <c r="D165" s="52">
        <f t="shared" si="30"/>
        <v>4</v>
      </c>
      <c r="E165" s="52" t="str">
        <f t="shared" si="31"/>
        <v>65_4</v>
      </c>
      <c r="F165" s="52">
        <v>4243</v>
      </c>
      <c r="G165" s="28"/>
      <c r="H165" s="60">
        <v>65</v>
      </c>
      <c r="I165" s="60">
        <v>4</v>
      </c>
      <c r="J165" s="60">
        <v>44</v>
      </c>
      <c r="K165" s="52">
        <f t="shared" si="24"/>
        <v>4</v>
      </c>
      <c r="L165" s="52" t="str">
        <f t="shared" si="25"/>
        <v>65_4</v>
      </c>
      <c r="M165" s="52">
        <v>4387</v>
      </c>
      <c r="N165" s="28"/>
      <c r="O165" s="60">
        <v>65</v>
      </c>
      <c r="P165" s="60">
        <v>4</v>
      </c>
      <c r="Q165" s="60">
        <v>44</v>
      </c>
      <c r="R165" s="52">
        <f t="shared" si="26"/>
        <v>4</v>
      </c>
      <c r="S165" s="52" t="str">
        <f t="shared" si="27"/>
        <v>65_4</v>
      </c>
      <c r="T165" s="52">
        <v>4525</v>
      </c>
      <c r="U165" s="28"/>
      <c r="V165" s="60">
        <v>65</v>
      </c>
      <c r="W165" s="60">
        <v>4</v>
      </c>
      <c r="X165" s="60">
        <v>44</v>
      </c>
      <c r="Y165" s="52">
        <f t="shared" si="28"/>
        <v>4</v>
      </c>
      <c r="Z165" s="54" t="str">
        <f t="shared" si="29"/>
        <v>65_4</v>
      </c>
      <c r="AA165" s="4">
        <f t="shared" si="32"/>
        <v>4387</v>
      </c>
      <c r="AB165" s="4">
        <f t="shared" si="33"/>
        <v>4525</v>
      </c>
      <c r="AC165" s="156">
        <f t="shared" si="34"/>
        <v>4525</v>
      </c>
      <c r="AD165" s="47">
        <f t="shared" si="35"/>
        <v>28.91373801916933</v>
      </c>
      <c r="AE165" s="6"/>
      <c r="AF165" s="6"/>
      <c r="AG165" s="6"/>
      <c r="AH165" s="6"/>
      <c r="AI165" s="6"/>
      <c r="AJ165" s="6"/>
      <c r="AK165" s="7"/>
    </row>
    <row r="166" spans="1:37" x14ac:dyDescent="0.15">
      <c r="A166" s="60">
        <v>65</v>
      </c>
      <c r="B166" s="60">
        <v>5</v>
      </c>
      <c r="C166" s="60">
        <v>46</v>
      </c>
      <c r="D166" s="52">
        <f t="shared" si="30"/>
        <v>5</v>
      </c>
      <c r="E166" s="52" t="str">
        <f t="shared" si="31"/>
        <v>65_5</v>
      </c>
      <c r="F166" s="52">
        <v>4369</v>
      </c>
      <c r="G166" s="28"/>
      <c r="H166" s="60">
        <v>65</v>
      </c>
      <c r="I166" s="60">
        <v>5</v>
      </c>
      <c r="J166" s="60">
        <v>46</v>
      </c>
      <c r="K166" s="52">
        <f t="shared" si="24"/>
        <v>5</v>
      </c>
      <c r="L166" s="52" t="str">
        <f t="shared" si="25"/>
        <v>65_5</v>
      </c>
      <c r="M166" s="52">
        <v>4518</v>
      </c>
      <c r="N166" s="28"/>
      <c r="O166" s="60">
        <v>65</v>
      </c>
      <c r="P166" s="60">
        <v>5</v>
      </c>
      <c r="Q166" s="60">
        <v>46</v>
      </c>
      <c r="R166" s="52">
        <f t="shared" si="26"/>
        <v>5</v>
      </c>
      <c r="S166" s="52" t="str">
        <f t="shared" si="27"/>
        <v>65_5</v>
      </c>
      <c r="T166" s="52">
        <v>4660</v>
      </c>
      <c r="U166" s="28"/>
      <c r="V166" s="60">
        <v>65</v>
      </c>
      <c r="W166" s="60">
        <v>5</v>
      </c>
      <c r="X166" s="60">
        <v>46</v>
      </c>
      <c r="Y166" s="52">
        <f t="shared" si="28"/>
        <v>5</v>
      </c>
      <c r="Z166" s="54" t="str">
        <f t="shared" si="29"/>
        <v>65_5</v>
      </c>
      <c r="AA166" s="4">
        <f t="shared" si="32"/>
        <v>4518</v>
      </c>
      <c r="AB166" s="4">
        <f t="shared" si="33"/>
        <v>4660</v>
      </c>
      <c r="AC166" s="156">
        <f t="shared" si="34"/>
        <v>4660</v>
      </c>
      <c r="AD166" s="47">
        <f t="shared" si="35"/>
        <v>29.776357827476037</v>
      </c>
      <c r="AE166" s="6"/>
      <c r="AF166" s="6"/>
      <c r="AG166" s="6"/>
      <c r="AH166" s="6"/>
      <c r="AI166" s="6"/>
      <c r="AJ166" s="6"/>
      <c r="AK166" s="7"/>
    </row>
    <row r="167" spans="1:37" x14ac:dyDescent="0.15">
      <c r="A167" s="60">
        <v>65</v>
      </c>
      <c r="B167" s="60">
        <v>6</v>
      </c>
      <c r="C167" s="60">
        <v>48</v>
      </c>
      <c r="D167" s="52">
        <f t="shared" si="30"/>
        <v>6</v>
      </c>
      <c r="E167" s="52" t="str">
        <f t="shared" si="31"/>
        <v>65_6</v>
      </c>
      <c r="F167" s="52">
        <v>4499</v>
      </c>
      <c r="G167" s="28"/>
      <c r="H167" s="60">
        <v>65</v>
      </c>
      <c r="I167" s="60">
        <v>6</v>
      </c>
      <c r="J167" s="60">
        <v>48</v>
      </c>
      <c r="K167" s="52">
        <f t="shared" si="24"/>
        <v>6</v>
      </c>
      <c r="L167" s="52" t="str">
        <f t="shared" si="25"/>
        <v>65_6</v>
      </c>
      <c r="M167" s="52">
        <v>4652</v>
      </c>
      <c r="N167" s="28"/>
      <c r="O167" s="60">
        <v>65</v>
      </c>
      <c r="P167" s="60">
        <v>6</v>
      </c>
      <c r="Q167" s="60">
        <v>48</v>
      </c>
      <c r="R167" s="52">
        <f t="shared" si="26"/>
        <v>6</v>
      </c>
      <c r="S167" s="52" t="str">
        <f t="shared" si="27"/>
        <v>65_6</v>
      </c>
      <c r="T167" s="52">
        <v>4799</v>
      </c>
      <c r="U167" s="28"/>
      <c r="V167" s="60">
        <v>65</v>
      </c>
      <c r="W167" s="60">
        <v>6</v>
      </c>
      <c r="X167" s="60">
        <v>48</v>
      </c>
      <c r="Y167" s="52">
        <f t="shared" si="28"/>
        <v>6</v>
      </c>
      <c r="Z167" s="54" t="str">
        <f t="shared" si="29"/>
        <v>65_6</v>
      </c>
      <c r="AA167" s="4">
        <f t="shared" si="32"/>
        <v>4652</v>
      </c>
      <c r="AB167" s="4">
        <f t="shared" si="33"/>
        <v>4799</v>
      </c>
      <c r="AC167" s="156">
        <f t="shared" si="34"/>
        <v>4799</v>
      </c>
      <c r="AD167" s="47">
        <f t="shared" si="35"/>
        <v>30.664536741214057</v>
      </c>
      <c r="AE167" s="6"/>
      <c r="AF167" s="6"/>
      <c r="AG167" s="6"/>
      <c r="AH167" s="6"/>
      <c r="AI167" s="6"/>
      <c r="AJ167" s="6"/>
      <c r="AK167" s="7"/>
    </row>
    <row r="168" spans="1:37" x14ac:dyDescent="0.15">
      <c r="A168" s="60">
        <v>65</v>
      </c>
      <c r="B168" s="60">
        <v>7</v>
      </c>
      <c r="C168" s="60">
        <v>50</v>
      </c>
      <c r="D168" s="52">
        <f t="shared" si="30"/>
        <v>7</v>
      </c>
      <c r="E168" s="52" t="str">
        <f t="shared" si="31"/>
        <v>65_7</v>
      </c>
      <c r="F168" s="52">
        <v>4635</v>
      </c>
      <c r="G168" s="28"/>
      <c r="H168" s="60">
        <v>65</v>
      </c>
      <c r="I168" s="60">
        <v>7</v>
      </c>
      <c r="J168" s="60">
        <v>50</v>
      </c>
      <c r="K168" s="52">
        <f t="shared" si="24"/>
        <v>7</v>
      </c>
      <c r="L168" s="52" t="str">
        <f t="shared" si="25"/>
        <v>65_7</v>
      </c>
      <c r="M168" s="52">
        <v>4793</v>
      </c>
      <c r="N168" s="28"/>
      <c r="O168" s="60">
        <v>65</v>
      </c>
      <c r="P168" s="60">
        <v>7</v>
      </c>
      <c r="Q168" s="60">
        <v>50</v>
      </c>
      <c r="R168" s="52">
        <f t="shared" si="26"/>
        <v>7</v>
      </c>
      <c r="S168" s="52" t="str">
        <f t="shared" si="27"/>
        <v>65_7</v>
      </c>
      <c r="T168" s="52">
        <v>4944</v>
      </c>
      <c r="U168" s="28"/>
      <c r="V168" s="60">
        <v>65</v>
      </c>
      <c r="W168" s="60">
        <v>7</v>
      </c>
      <c r="X168" s="60">
        <v>50</v>
      </c>
      <c r="Y168" s="52">
        <f t="shared" si="28"/>
        <v>7</v>
      </c>
      <c r="Z168" s="54" t="str">
        <f t="shared" si="29"/>
        <v>65_7</v>
      </c>
      <c r="AA168" s="4">
        <f t="shared" si="32"/>
        <v>4793</v>
      </c>
      <c r="AB168" s="4">
        <f t="shared" si="33"/>
        <v>4944</v>
      </c>
      <c r="AC168" s="156">
        <f t="shared" si="34"/>
        <v>4944</v>
      </c>
      <c r="AD168" s="47">
        <f t="shared" si="35"/>
        <v>31.59105431309904</v>
      </c>
      <c r="AE168" s="6"/>
      <c r="AF168" s="6"/>
      <c r="AG168" s="6"/>
      <c r="AH168" s="6"/>
      <c r="AI168" s="6"/>
      <c r="AJ168" s="6"/>
      <c r="AK168" s="7"/>
    </row>
    <row r="169" spans="1:37" x14ac:dyDescent="0.15">
      <c r="A169" s="60">
        <v>65</v>
      </c>
      <c r="B169" s="60">
        <v>8</v>
      </c>
      <c r="C169" s="60">
        <v>52</v>
      </c>
      <c r="D169" s="52">
        <f t="shared" si="30"/>
        <v>8</v>
      </c>
      <c r="E169" s="52" t="str">
        <f t="shared" si="31"/>
        <v>65_8</v>
      </c>
      <c r="F169" s="52">
        <v>4768</v>
      </c>
      <c r="G169" s="28"/>
      <c r="H169" s="60">
        <v>65</v>
      </c>
      <c r="I169" s="60">
        <v>8</v>
      </c>
      <c r="J169" s="60">
        <v>52</v>
      </c>
      <c r="K169" s="52">
        <f t="shared" si="24"/>
        <v>8</v>
      </c>
      <c r="L169" s="52" t="str">
        <f t="shared" si="25"/>
        <v>65_8</v>
      </c>
      <c r="M169" s="52">
        <v>4930</v>
      </c>
      <c r="N169" s="28"/>
      <c r="O169" s="60">
        <v>65</v>
      </c>
      <c r="P169" s="60">
        <v>8</v>
      </c>
      <c r="Q169" s="60">
        <v>52</v>
      </c>
      <c r="R169" s="52">
        <f t="shared" si="26"/>
        <v>8</v>
      </c>
      <c r="S169" s="52" t="str">
        <f t="shared" si="27"/>
        <v>65_8</v>
      </c>
      <c r="T169" s="52">
        <v>5085</v>
      </c>
      <c r="U169" s="28"/>
      <c r="V169" s="60">
        <v>65</v>
      </c>
      <c r="W169" s="60">
        <v>8</v>
      </c>
      <c r="X169" s="60">
        <v>52</v>
      </c>
      <c r="Y169" s="52">
        <f t="shared" si="28"/>
        <v>8</v>
      </c>
      <c r="Z169" s="54" t="str">
        <f t="shared" si="29"/>
        <v>65_8</v>
      </c>
      <c r="AA169" s="4">
        <f t="shared" si="32"/>
        <v>4930</v>
      </c>
      <c r="AB169" s="4">
        <f t="shared" si="33"/>
        <v>5085</v>
      </c>
      <c r="AC169" s="156">
        <f t="shared" si="34"/>
        <v>5085</v>
      </c>
      <c r="AD169" s="47">
        <f t="shared" si="35"/>
        <v>32.492012779552716</v>
      </c>
      <c r="AE169" s="6"/>
      <c r="AF169" s="6"/>
      <c r="AG169" s="6"/>
      <c r="AH169" s="6"/>
      <c r="AI169" s="6"/>
      <c r="AJ169" s="6"/>
      <c r="AK169" s="7"/>
    </row>
    <row r="170" spans="1:37" x14ac:dyDescent="0.15">
      <c r="A170" s="60">
        <v>65</v>
      </c>
      <c r="B170" s="60">
        <v>9</v>
      </c>
      <c r="C170" s="60">
        <v>54</v>
      </c>
      <c r="D170" s="52">
        <f t="shared" si="30"/>
        <v>9</v>
      </c>
      <c r="E170" s="52" t="str">
        <f t="shared" si="31"/>
        <v>65_9</v>
      </c>
      <c r="F170" s="52">
        <v>4898</v>
      </c>
      <c r="G170" s="28"/>
      <c r="H170" s="60">
        <v>65</v>
      </c>
      <c r="I170" s="60">
        <v>9</v>
      </c>
      <c r="J170" s="60">
        <v>54</v>
      </c>
      <c r="K170" s="52">
        <f t="shared" si="24"/>
        <v>9</v>
      </c>
      <c r="L170" s="52" t="str">
        <f t="shared" si="25"/>
        <v>65_9</v>
      </c>
      <c r="M170" s="52">
        <v>5065</v>
      </c>
      <c r="N170" s="28"/>
      <c r="O170" s="60">
        <v>65</v>
      </c>
      <c r="P170" s="60">
        <v>9</v>
      </c>
      <c r="Q170" s="60">
        <v>54</v>
      </c>
      <c r="R170" s="52">
        <f t="shared" si="26"/>
        <v>9</v>
      </c>
      <c r="S170" s="52" t="str">
        <f t="shared" si="27"/>
        <v>65_9</v>
      </c>
      <c r="T170" s="52">
        <v>5225</v>
      </c>
      <c r="U170" s="28"/>
      <c r="V170" s="60">
        <v>65</v>
      </c>
      <c r="W170" s="60">
        <v>9</v>
      </c>
      <c r="X170" s="60">
        <v>54</v>
      </c>
      <c r="Y170" s="52">
        <f t="shared" si="28"/>
        <v>9</v>
      </c>
      <c r="Z170" s="54" t="str">
        <f t="shared" si="29"/>
        <v>65_9</v>
      </c>
      <c r="AA170" s="4">
        <f t="shared" si="32"/>
        <v>5065</v>
      </c>
      <c r="AB170" s="4">
        <f t="shared" si="33"/>
        <v>5225</v>
      </c>
      <c r="AC170" s="156">
        <f t="shared" si="34"/>
        <v>5225</v>
      </c>
      <c r="AD170" s="47">
        <f t="shared" si="35"/>
        <v>33.386581469648561</v>
      </c>
      <c r="AE170" s="6"/>
      <c r="AF170" s="6"/>
      <c r="AG170" s="6"/>
      <c r="AH170" s="6"/>
      <c r="AI170" s="6"/>
      <c r="AJ170" s="6"/>
      <c r="AK170" s="7"/>
    </row>
    <row r="171" spans="1:37" x14ac:dyDescent="0.15">
      <c r="A171" s="60">
        <v>65</v>
      </c>
      <c r="B171" s="60">
        <v>10</v>
      </c>
      <c r="C171" s="60">
        <v>56</v>
      </c>
      <c r="D171" s="52">
        <f t="shared" si="30"/>
        <v>10</v>
      </c>
      <c r="E171" s="52" t="str">
        <f t="shared" si="31"/>
        <v>65_10</v>
      </c>
      <c r="F171" s="52">
        <v>5034</v>
      </c>
      <c r="G171" s="28"/>
      <c r="H171" s="60">
        <v>65</v>
      </c>
      <c r="I171" s="60">
        <v>10</v>
      </c>
      <c r="J171" s="60">
        <v>56</v>
      </c>
      <c r="K171" s="52">
        <f t="shared" si="24"/>
        <v>10</v>
      </c>
      <c r="L171" s="52" t="str">
        <f t="shared" si="25"/>
        <v>65_10</v>
      </c>
      <c r="M171" s="52">
        <v>5205</v>
      </c>
      <c r="N171" s="28"/>
      <c r="O171" s="60">
        <v>65</v>
      </c>
      <c r="P171" s="60">
        <v>10</v>
      </c>
      <c r="Q171" s="60">
        <v>56</v>
      </c>
      <c r="R171" s="52">
        <f t="shared" si="26"/>
        <v>10</v>
      </c>
      <c r="S171" s="52" t="str">
        <f t="shared" si="27"/>
        <v>65_10</v>
      </c>
      <c r="T171" s="52">
        <v>5369</v>
      </c>
      <c r="U171" s="28"/>
      <c r="V171" s="60">
        <v>65</v>
      </c>
      <c r="W171" s="60">
        <v>10</v>
      </c>
      <c r="X171" s="60">
        <v>56</v>
      </c>
      <c r="Y171" s="52">
        <f t="shared" si="28"/>
        <v>10</v>
      </c>
      <c r="Z171" s="54" t="str">
        <f t="shared" si="29"/>
        <v>65_10</v>
      </c>
      <c r="AA171" s="4">
        <f t="shared" si="32"/>
        <v>5205</v>
      </c>
      <c r="AB171" s="4">
        <f t="shared" si="33"/>
        <v>5369</v>
      </c>
      <c r="AC171" s="156">
        <f t="shared" si="34"/>
        <v>5369</v>
      </c>
      <c r="AD171" s="47">
        <f t="shared" si="35"/>
        <v>34.306709265175719</v>
      </c>
      <c r="AE171" s="6"/>
      <c r="AF171" s="6"/>
      <c r="AG171" s="6"/>
      <c r="AH171" s="6"/>
      <c r="AI171" s="6"/>
      <c r="AJ171" s="6"/>
      <c r="AK171" s="7"/>
    </row>
    <row r="172" spans="1:37" x14ac:dyDescent="0.15">
      <c r="A172" s="60">
        <v>65</v>
      </c>
      <c r="B172" s="60">
        <v>11</v>
      </c>
      <c r="C172" s="60">
        <v>57</v>
      </c>
      <c r="D172" s="52">
        <f t="shared" si="30"/>
        <v>11</v>
      </c>
      <c r="E172" s="52" t="str">
        <f t="shared" si="31"/>
        <v>65_11</v>
      </c>
      <c r="F172" s="52">
        <v>5097</v>
      </c>
      <c r="G172" s="28"/>
      <c r="H172" s="60">
        <v>65</v>
      </c>
      <c r="I172" s="60">
        <v>11</v>
      </c>
      <c r="J172" s="60">
        <v>57</v>
      </c>
      <c r="K172" s="52">
        <f t="shared" si="24"/>
        <v>11</v>
      </c>
      <c r="L172" s="52" t="str">
        <f t="shared" si="25"/>
        <v>65_11</v>
      </c>
      <c r="M172" s="52">
        <v>5270</v>
      </c>
      <c r="N172" s="28"/>
      <c r="O172" s="60">
        <v>65</v>
      </c>
      <c r="P172" s="60">
        <v>11</v>
      </c>
      <c r="Q172" s="60">
        <v>57</v>
      </c>
      <c r="R172" s="52">
        <f t="shared" si="26"/>
        <v>11</v>
      </c>
      <c r="S172" s="52" t="str">
        <f t="shared" si="27"/>
        <v>65_11</v>
      </c>
      <c r="T172" s="52">
        <v>5436</v>
      </c>
      <c r="U172" s="28"/>
      <c r="V172" s="60">
        <v>65</v>
      </c>
      <c r="W172" s="60">
        <v>11</v>
      </c>
      <c r="X172" s="60">
        <v>57</v>
      </c>
      <c r="Y172" s="52">
        <f t="shared" si="28"/>
        <v>11</v>
      </c>
      <c r="Z172" s="54" t="str">
        <f t="shared" si="29"/>
        <v>65_11</v>
      </c>
      <c r="AA172" s="4">
        <f t="shared" si="32"/>
        <v>5270</v>
      </c>
      <c r="AB172" s="4">
        <f t="shared" si="33"/>
        <v>5436</v>
      </c>
      <c r="AC172" s="156">
        <f t="shared" si="34"/>
        <v>5436</v>
      </c>
      <c r="AD172" s="47">
        <f t="shared" si="35"/>
        <v>34.734824281150161</v>
      </c>
      <c r="AE172" s="6"/>
      <c r="AF172" s="6"/>
      <c r="AG172" s="6"/>
      <c r="AH172" s="6"/>
      <c r="AI172" s="6"/>
      <c r="AJ172" s="6"/>
      <c r="AK172" s="7"/>
    </row>
    <row r="173" spans="1:37" x14ac:dyDescent="0.15">
      <c r="A173" s="60">
        <v>65</v>
      </c>
      <c r="B173" s="60">
        <v>12</v>
      </c>
      <c r="C173" s="60">
        <v>58</v>
      </c>
      <c r="D173" s="52">
        <f t="shared" si="30"/>
        <v>12</v>
      </c>
      <c r="E173" s="52" t="str">
        <f t="shared" si="31"/>
        <v>65_12</v>
      </c>
      <c r="F173" s="52">
        <v>5166</v>
      </c>
      <c r="G173" s="28"/>
      <c r="H173" s="60">
        <v>65</v>
      </c>
      <c r="I173" s="60">
        <v>12</v>
      </c>
      <c r="J173" s="60">
        <v>58</v>
      </c>
      <c r="K173" s="52">
        <f t="shared" si="24"/>
        <v>12</v>
      </c>
      <c r="L173" s="52" t="str">
        <f t="shared" si="25"/>
        <v>65_12</v>
      </c>
      <c r="M173" s="52">
        <v>5342</v>
      </c>
      <c r="N173" s="28"/>
      <c r="O173" s="60">
        <v>65</v>
      </c>
      <c r="P173" s="60">
        <v>12</v>
      </c>
      <c r="Q173" s="60">
        <v>58</v>
      </c>
      <c r="R173" s="52">
        <f t="shared" si="26"/>
        <v>12</v>
      </c>
      <c r="S173" s="52" t="str">
        <f t="shared" si="27"/>
        <v>65_12</v>
      </c>
      <c r="T173" s="52">
        <v>5510</v>
      </c>
      <c r="U173" s="28"/>
      <c r="V173" s="60">
        <v>65</v>
      </c>
      <c r="W173" s="60">
        <v>12</v>
      </c>
      <c r="X173" s="60">
        <v>58</v>
      </c>
      <c r="Y173" s="52">
        <f t="shared" si="28"/>
        <v>12</v>
      </c>
      <c r="Z173" s="54" t="str">
        <f t="shared" si="29"/>
        <v>65_12</v>
      </c>
      <c r="AA173" s="4">
        <f t="shared" si="32"/>
        <v>5342</v>
      </c>
      <c r="AB173" s="4">
        <f t="shared" si="33"/>
        <v>5510</v>
      </c>
      <c r="AC173" s="156">
        <f t="shared" si="34"/>
        <v>5510</v>
      </c>
      <c r="AD173" s="47">
        <f t="shared" si="35"/>
        <v>35.207667731629392</v>
      </c>
      <c r="AE173" s="6"/>
      <c r="AF173" s="6"/>
      <c r="AG173" s="6"/>
      <c r="AH173" s="6"/>
      <c r="AI173" s="6"/>
      <c r="AJ173" s="6"/>
      <c r="AK173" s="7"/>
    </row>
    <row r="174" spans="1:37" x14ac:dyDescent="0.15">
      <c r="A174" s="60">
        <v>65</v>
      </c>
      <c r="B174" s="60">
        <v>13</v>
      </c>
      <c r="C174" s="60">
        <v>59</v>
      </c>
      <c r="D174" s="52">
        <f t="shared" si="30"/>
        <v>13</v>
      </c>
      <c r="E174" s="52" t="str">
        <f t="shared" si="31"/>
        <v>65_13</v>
      </c>
      <c r="F174" s="52">
        <v>5231</v>
      </c>
      <c r="G174" s="28"/>
      <c r="H174" s="60">
        <v>65</v>
      </c>
      <c r="I174" s="60">
        <v>13</v>
      </c>
      <c r="J174" s="60">
        <v>59</v>
      </c>
      <c r="K174" s="52">
        <f t="shared" si="24"/>
        <v>13</v>
      </c>
      <c r="L174" s="52" t="str">
        <f t="shared" si="25"/>
        <v>65_13</v>
      </c>
      <c r="M174" s="52">
        <v>5409</v>
      </c>
      <c r="N174" s="28"/>
      <c r="O174" s="60">
        <v>65</v>
      </c>
      <c r="P174" s="60">
        <v>13</v>
      </c>
      <c r="Q174" s="60">
        <v>59</v>
      </c>
      <c r="R174" s="52">
        <f t="shared" si="26"/>
        <v>13</v>
      </c>
      <c r="S174" s="52" t="str">
        <f t="shared" si="27"/>
        <v>65_13</v>
      </c>
      <c r="T174" s="52">
        <v>5579</v>
      </c>
      <c r="U174" s="28"/>
      <c r="V174" s="60">
        <v>65</v>
      </c>
      <c r="W174" s="60">
        <v>13</v>
      </c>
      <c r="X174" s="60">
        <v>59</v>
      </c>
      <c r="Y174" s="52">
        <f t="shared" si="28"/>
        <v>13</v>
      </c>
      <c r="Z174" s="54" t="str">
        <f t="shared" si="29"/>
        <v>65_13</v>
      </c>
      <c r="AA174" s="4">
        <f t="shared" si="32"/>
        <v>5409</v>
      </c>
      <c r="AB174" s="4">
        <f t="shared" si="33"/>
        <v>5579</v>
      </c>
      <c r="AC174" s="156">
        <f t="shared" si="34"/>
        <v>5579</v>
      </c>
      <c r="AD174" s="47">
        <f t="shared" si="35"/>
        <v>35.64856230031949</v>
      </c>
      <c r="AE174" s="6"/>
      <c r="AF174" s="6"/>
      <c r="AG174" s="6"/>
      <c r="AH174" s="6"/>
      <c r="AI174" s="6"/>
      <c r="AJ174" s="6"/>
      <c r="AK174" s="7"/>
    </row>
    <row r="175" spans="1:37" x14ac:dyDescent="0.15">
      <c r="A175" s="60">
        <v>65</v>
      </c>
      <c r="B175" s="60">
        <v>14</v>
      </c>
      <c r="C175" s="60">
        <v>60</v>
      </c>
      <c r="D175" s="52">
        <f t="shared" si="30"/>
        <v>14</v>
      </c>
      <c r="E175" s="52" t="str">
        <f t="shared" si="31"/>
        <v>65_14</v>
      </c>
      <c r="F175" s="52">
        <v>5296</v>
      </c>
      <c r="G175" s="28"/>
      <c r="H175" s="60">
        <v>65</v>
      </c>
      <c r="I175" s="60">
        <v>14</v>
      </c>
      <c r="J175" s="60">
        <v>60</v>
      </c>
      <c r="K175" s="52">
        <f t="shared" si="24"/>
        <v>14</v>
      </c>
      <c r="L175" s="52" t="str">
        <f t="shared" si="25"/>
        <v>65_14</v>
      </c>
      <c r="M175" s="52">
        <v>5476</v>
      </c>
      <c r="N175" s="28"/>
      <c r="O175" s="60">
        <v>65</v>
      </c>
      <c r="P175" s="60">
        <v>14</v>
      </c>
      <c r="Q175" s="60">
        <v>60</v>
      </c>
      <c r="R175" s="52">
        <f t="shared" si="26"/>
        <v>14</v>
      </c>
      <c r="S175" s="52" t="str">
        <f t="shared" si="27"/>
        <v>65_14</v>
      </c>
      <c r="T175" s="52">
        <v>5648</v>
      </c>
      <c r="U175" s="28"/>
      <c r="V175" s="60">
        <v>65</v>
      </c>
      <c r="W175" s="60">
        <v>14</v>
      </c>
      <c r="X175" s="60">
        <v>60</v>
      </c>
      <c r="Y175" s="52">
        <f t="shared" si="28"/>
        <v>14</v>
      </c>
      <c r="Z175" s="54" t="str">
        <f t="shared" si="29"/>
        <v>65_14</v>
      </c>
      <c r="AA175" s="4">
        <f t="shared" si="32"/>
        <v>5476</v>
      </c>
      <c r="AB175" s="4">
        <f t="shared" si="33"/>
        <v>5648</v>
      </c>
      <c r="AC175" s="156">
        <f t="shared" si="34"/>
        <v>5648</v>
      </c>
      <c r="AD175" s="47">
        <f t="shared" si="35"/>
        <v>36.089456869009588</v>
      </c>
      <c r="AE175" s="6"/>
      <c r="AF175" s="6"/>
      <c r="AG175" s="6"/>
      <c r="AH175" s="6"/>
      <c r="AI175" s="6"/>
      <c r="AJ175" s="6"/>
      <c r="AK175" s="7"/>
    </row>
    <row r="176" spans="1:37" x14ac:dyDescent="0.15">
      <c r="A176" s="60">
        <v>70</v>
      </c>
      <c r="B176" s="60">
        <v>0</v>
      </c>
      <c r="C176" s="60">
        <v>44</v>
      </c>
      <c r="D176" s="52">
        <f t="shared" si="30"/>
        <v>0</v>
      </c>
      <c r="E176" s="52" t="str">
        <f t="shared" si="31"/>
        <v>70_0</v>
      </c>
      <c r="F176" s="52">
        <v>4243</v>
      </c>
      <c r="G176" s="28"/>
      <c r="H176" s="60">
        <v>70</v>
      </c>
      <c r="I176" s="60">
        <v>0</v>
      </c>
      <c r="J176" s="60">
        <v>44</v>
      </c>
      <c r="K176" s="52">
        <f t="shared" si="24"/>
        <v>0</v>
      </c>
      <c r="L176" s="52" t="str">
        <f t="shared" si="25"/>
        <v>70_0</v>
      </c>
      <c r="M176" s="52">
        <v>4387</v>
      </c>
      <c r="N176" s="28"/>
      <c r="O176" s="60">
        <v>70</v>
      </c>
      <c r="P176" s="60">
        <v>0</v>
      </c>
      <c r="Q176" s="60">
        <v>44</v>
      </c>
      <c r="R176" s="52">
        <f t="shared" si="26"/>
        <v>0</v>
      </c>
      <c r="S176" s="52" t="str">
        <f t="shared" si="27"/>
        <v>70_0</v>
      </c>
      <c r="T176" s="52">
        <v>4525</v>
      </c>
      <c r="U176" s="28"/>
      <c r="V176" s="60">
        <v>70</v>
      </c>
      <c r="W176" s="60">
        <v>0</v>
      </c>
      <c r="X176" s="60">
        <v>44</v>
      </c>
      <c r="Y176" s="52">
        <f t="shared" si="28"/>
        <v>0</v>
      </c>
      <c r="Z176" s="54" t="str">
        <f t="shared" si="29"/>
        <v>70_0</v>
      </c>
      <c r="AA176" s="4">
        <f t="shared" si="32"/>
        <v>4387</v>
      </c>
      <c r="AB176" s="4">
        <f t="shared" si="33"/>
        <v>4525</v>
      </c>
      <c r="AC176" s="156">
        <f t="shared" si="34"/>
        <v>4525</v>
      </c>
      <c r="AD176" s="47">
        <f t="shared" si="35"/>
        <v>28.91373801916933</v>
      </c>
      <c r="AE176" s="6"/>
      <c r="AF176" s="6"/>
      <c r="AG176" s="6"/>
      <c r="AH176" s="6"/>
      <c r="AI176" s="6"/>
      <c r="AJ176" s="6"/>
      <c r="AK176" s="7"/>
    </row>
    <row r="177" spans="1:37" x14ac:dyDescent="0.15">
      <c r="A177" s="60">
        <v>70</v>
      </c>
      <c r="B177" s="60">
        <v>1</v>
      </c>
      <c r="C177" s="60">
        <v>47</v>
      </c>
      <c r="D177" s="52">
        <f t="shared" si="30"/>
        <v>1</v>
      </c>
      <c r="E177" s="52" t="str">
        <f t="shared" si="31"/>
        <v>70_1</v>
      </c>
      <c r="F177" s="52">
        <v>4436</v>
      </c>
      <c r="G177" s="28"/>
      <c r="H177" s="60">
        <v>70</v>
      </c>
      <c r="I177" s="60">
        <v>1</v>
      </c>
      <c r="J177" s="60">
        <v>47</v>
      </c>
      <c r="K177" s="52">
        <f t="shared" si="24"/>
        <v>1</v>
      </c>
      <c r="L177" s="52" t="str">
        <f t="shared" si="25"/>
        <v>70_1</v>
      </c>
      <c r="M177" s="52">
        <v>4587</v>
      </c>
      <c r="N177" s="28"/>
      <c r="O177" s="60">
        <v>70</v>
      </c>
      <c r="P177" s="60">
        <v>1</v>
      </c>
      <c r="Q177" s="60">
        <v>47</v>
      </c>
      <c r="R177" s="52">
        <f t="shared" si="26"/>
        <v>1</v>
      </c>
      <c r="S177" s="52" t="str">
        <f t="shared" si="27"/>
        <v>70_1</v>
      </c>
      <c r="T177" s="52">
        <v>4731</v>
      </c>
      <c r="U177" s="28"/>
      <c r="V177" s="60">
        <v>70</v>
      </c>
      <c r="W177" s="60">
        <v>1</v>
      </c>
      <c r="X177" s="60">
        <v>47</v>
      </c>
      <c r="Y177" s="52">
        <f t="shared" si="28"/>
        <v>1</v>
      </c>
      <c r="Z177" s="54" t="str">
        <f t="shared" si="29"/>
        <v>70_1</v>
      </c>
      <c r="AA177" s="4">
        <f t="shared" si="32"/>
        <v>4587</v>
      </c>
      <c r="AB177" s="4">
        <f t="shared" si="33"/>
        <v>4731</v>
      </c>
      <c r="AC177" s="156">
        <f t="shared" si="34"/>
        <v>4731</v>
      </c>
      <c r="AD177" s="47">
        <f t="shared" si="35"/>
        <v>30.230031948881788</v>
      </c>
      <c r="AE177" s="6"/>
      <c r="AF177" s="6"/>
      <c r="AG177" s="6"/>
      <c r="AH177" s="6"/>
      <c r="AI177" s="6"/>
      <c r="AJ177" s="6"/>
      <c r="AK177" s="7"/>
    </row>
    <row r="178" spans="1:37" x14ac:dyDescent="0.15">
      <c r="A178" s="60">
        <v>70</v>
      </c>
      <c r="B178" s="60">
        <v>2</v>
      </c>
      <c r="C178" s="60">
        <v>50</v>
      </c>
      <c r="D178" s="52">
        <f t="shared" si="30"/>
        <v>2</v>
      </c>
      <c r="E178" s="52" t="str">
        <f t="shared" si="31"/>
        <v>70_2</v>
      </c>
      <c r="F178" s="52">
        <v>4635</v>
      </c>
      <c r="G178" s="28"/>
      <c r="H178" s="60">
        <v>70</v>
      </c>
      <c r="I178" s="60">
        <v>2</v>
      </c>
      <c r="J178" s="60">
        <v>50</v>
      </c>
      <c r="K178" s="52">
        <f t="shared" si="24"/>
        <v>2</v>
      </c>
      <c r="L178" s="52" t="str">
        <f t="shared" si="25"/>
        <v>70_2</v>
      </c>
      <c r="M178" s="52">
        <v>4793</v>
      </c>
      <c r="N178" s="28"/>
      <c r="O178" s="60">
        <v>70</v>
      </c>
      <c r="P178" s="60">
        <v>2</v>
      </c>
      <c r="Q178" s="60">
        <v>50</v>
      </c>
      <c r="R178" s="52">
        <f t="shared" si="26"/>
        <v>2</v>
      </c>
      <c r="S178" s="52" t="str">
        <f t="shared" si="27"/>
        <v>70_2</v>
      </c>
      <c r="T178" s="52">
        <v>4944</v>
      </c>
      <c r="U178" s="28"/>
      <c r="V178" s="60">
        <v>70</v>
      </c>
      <c r="W178" s="60">
        <v>2</v>
      </c>
      <c r="X178" s="60">
        <v>50</v>
      </c>
      <c r="Y178" s="52">
        <f t="shared" si="28"/>
        <v>2</v>
      </c>
      <c r="Z178" s="54" t="str">
        <f t="shared" si="29"/>
        <v>70_2</v>
      </c>
      <c r="AA178" s="4">
        <f t="shared" si="32"/>
        <v>4793</v>
      </c>
      <c r="AB178" s="4">
        <f t="shared" si="33"/>
        <v>4944</v>
      </c>
      <c r="AC178" s="156">
        <f t="shared" si="34"/>
        <v>4944</v>
      </c>
      <c r="AD178" s="47">
        <f t="shared" si="35"/>
        <v>31.59105431309904</v>
      </c>
      <c r="AE178" s="6"/>
      <c r="AF178" s="6"/>
      <c r="AG178" s="6"/>
      <c r="AH178" s="6"/>
      <c r="AI178" s="6"/>
      <c r="AJ178" s="6"/>
      <c r="AK178" s="7"/>
    </row>
    <row r="179" spans="1:37" x14ac:dyDescent="0.15">
      <c r="A179" s="60">
        <v>70</v>
      </c>
      <c r="B179" s="60">
        <v>3</v>
      </c>
      <c r="C179" s="60">
        <v>53</v>
      </c>
      <c r="D179" s="52">
        <f t="shared" si="30"/>
        <v>3</v>
      </c>
      <c r="E179" s="52" t="str">
        <f t="shared" si="31"/>
        <v>70_3</v>
      </c>
      <c r="F179" s="52">
        <v>4833</v>
      </c>
      <c r="G179" s="28"/>
      <c r="H179" s="60">
        <v>70</v>
      </c>
      <c r="I179" s="60">
        <v>3</v>
      </c>
      <c r="J179" s="60">
        <v>53</v>
      </c>
      <c r="K179" s="52">
        <f t="shared" si="24"/>
        <v>3</v>
      </c>
      <c r="L179" s="52" t="str">
        <f t="shared" si="25"/>
        <v>70_3</v>
      </c>
      <c r="M179" s="52">
        <v>4997</v>
      </c>
      <c r="N179" s="28"/>
      <c r="O179" s="60">
        <v>70</v>
      </c>
      <c r="P179" s="60">
        <v>3</v>
      </c>
      <c r="Q179" s="60">
        <v>53</v>
      </c>
      <c r="R179" s="52">
        <f t="shared" si="26"/>
        <v>3</v>
      </c>
      <c r="S179" s="52" t="str">
        <f t="shared" si="27"/>
        <v>70_3</v>
      </c>
      <c r="T179" s="52">
        <v>5154</v>
      </c>
      <c r="U179" s="28"/>
      <c r="V179" s="60">
        <v>70</v>
      </c>
      <c r="W179" s="60">
        <v>3</v>
      </c>
      <c r="X179" s="60">
        <v>53</v>
      </c>
      <c r="Y179" s="52">
        <f t="shared" si="28"/>
        <v>3</v>
      </c>
      <c r="Z179" s="54" t="str">
        <f t="shared" si="29"/>
        <v>70_3</v>
      </c>
      <c r="AA179" s="4">
        <f t="shared" si="32"/>
        <v>4997</v>
      </c>
      <c r="AB179" s="4">
        <f t="shared" si="33"/>
        <v>5154</v>
      </c>
      <c r="AC179" s="156">
        <f t="shared" si="34"/>
        <v>5154</v>
      </c>
      <c r="AD179" s="47">
        <f t="shared" si="35"/>
        <v>32.932907348242814</v>
      </c>
      <c r="AE179" s="6"/>
      <c r="AF179" s="6"/>
      <c r="AG179" s="6"/>
      <c r="AH179" s="6"/>
      <c r="AI179" s="6"/>
      <c r="AJ179" s="6"/>
      <c r="AK179" s="7"/>
    </row>
    <row r="180" spans="1:37" x14ac:dyDescent="0.15">
      <c r="A180" s="60">
        <v>70</v>
      </c>
      <c r="B180" s="60">
        <v>4</v>
      </c>
      <c r="C180" s="60">
        <v>56</v>
      </c>
      <c r="D180" s="52">
        <f t="shared" si="30"/>
        <v>4</v>
      </c>
      <c r="E180" s="52" t="str">
        <f t="shared" si="31"/>
        <v>70_4</v>
      </c>
      <c r="F180" s="52">
        <v>5034</v>
      </c>
      <c r="G180" s="28"/>
      <c r="H180" s="60">
        <v>70</v>
      </c>
      <c r="I180" s="60">
        <v>4</v>
      </c>
      <c r="J180" s="60">
        <v>56</v>
      </c>
      <c r="K180" s="52">
        <f t="shared" si="24"/>
        <v>4</v>
      </c>
      <c r="L180" s="52" t="str">
        <f t="shared" si="25"/>
        <v>70_4</v>
      </c>
      <c r="M180" s="52">
        <v>5205</v>
      </c>
      <c r="N180" s="28"/>
      <c r="O180" s="60">
        <v>70</v>
      </c>
      <c r="P180" s="60">
        <v>4</v>
      </c>
      <c r="Q180" s="60">
        <v>56</v>
      </c>
      <c r="R180" s="52">
        <f t="shared" si="26"/>
        <v>4</v>
      </c>
      <c r="S180" s="52" t="str">
        <f t="shared" si="27"/>
        <v>70_4</v>
      </c>
      <c r="T180" s="52">
        <v>5369</v>
      </c>
      <c r="U180" s="28"/>
      <c r="V180" s="60">
        <v>70</v>
      </c>
      <c r="W180" s="60">
        <v>4</v>
      </c>
      <c r="X180" s="60">
        <v>56</v>
      </c>
      <c r="Y180" s="52">
        <f t="shared" si="28"/>
        <v>4</v>
      </c>
      <c r="Z180" s="54" t="str">
        <f t="shared" si="29"/>
        <v>70_4</v>
      </c>
      <c r="AA180" s="4">
        <f t="shared" si="32"/>
        <v>5205</v>
      </c>
      <c r="AB180" s="4">
        <f t="shared" si="33"/>
        <v>5369</v>
      </c>
      <c r="AC180" s="156">
        <f t="shared" si="34"/>
        <v>5369</v>
      </c>
      <c r="AD180" s="47">
        <f t="shared" si="35"/>
        <v>34.306709265175719</v>
      </c>
      <c r="AE180" s="6"/>
      <c r="AF180" s="6"/>
      <c r="AG180" s="6"/>
      <c r="AH180" s="6"/>
      <c r="AI180" s="6"/>
      <c r="AJ180" s="6"/>
      <c r="AK180" s="7"/>
    </row>
    <row r="181" spans="1:37" x14ac:dyDescent="0.15">
      <c r="A181" s="60">
        <v>70</v>
      </c>
      <c r="B181" s="60">
        <v>5</v>
      </c>
      <c r="C181" s="60">
        <v>59</v>
      </c>
      <c r="D181" s="52">
        <f t="shared" si="30"/>
        <v>5</v>
      </c>
      <c r="E181" s="52" t="str">
        <f t="shared" si="31"/>
        <v>70_5</v>
      </c>
      <c r="F181" s="52">
        <v>5231</v>
      </c>
      <c r="G181" s="28"/>
      <c r="H181" s="60">
        <v>70</v>
      </c>
      <c r="I181" s="60">
        <v>5</v>
      </c>
      <c r="J181" s="60">
        <v>59</v>
      </c>
      <c r="K181" s="52">
        <f t="shared" si="24"/>
        <v>5</v>
      </c>
      <c r="L181" s="52" t="str">
        <f t="shared" si="25"/>
        <v>70_5</v>
      </c>
      <c r="M181" s="52">
        <v>5409</v>
      </c>
      <c r="N181" s="28"/>
      <c r="O181" s="60">
        <v>70</v>
      </c>
      <c r="P181" s="60">
        <v>5</v>
      </c>
      <c r="Q181" s="60">
        <v>59</v>
      </c>
      <c r="R181" s="52">
        <f t="shared" si="26"/>
        <v>5</v>
      </c>
      <c r="S181" s="52" t="str">
        <f t="shared" si="27"/>
        <v>70_5</v>
      </c>
      <c r="T181" s="52">
        <v>5579</v>
      </c>
      <c r="U181" s="28"/>
      <c r="V181" s="60">
        <v>70</v>
      </c>
      <c r="W181" s="60">
        <v>5</v>
      </c>
      <c r="X181" s="60">
        <v>59</v>
      </c>
      <c r="Y181" s="52">
        <f t="shared" si="28"/>
        <v>5</v>
      </c>
      <c r="Z181" s="54" t="str">
        <f t="shared" si="29"/>
        <v>70_5</v>
      </c>
      <c r="AA181" s="4">
        <f t="shared" si="32"/>
        <v>5409</v>
      </c>
      <c r="AB181" s="4">
        <f t="shared" si="33"/>
        <v>5579</v>
      </c>
      <c r="AC181" s="156">
        <f t="shared" si="34"/>
        <v>5579</v>
      </c>
      <c r="AD181" s="47">
        <f t="shared" si="35"/>
        <v>35.64856230031949</v>
      </c>
      <c r="AE181" s="6"/>
      <c r="AF181" s="6"/>
      <c r="AG181" s="6"/>
      <c r="AH181" s="6"/>
      <c r="AI181" s="6"/>
      <c r="AJ181" s="6"/>
      <c r="AK181" s="7"/>
    </row>
    <row r="182" spans="1:37" x14ac:dyDescent="0.15">
      <c r="A182" s="60">
        <v>70</v>
      </c>
      <c r="B182" s="60">
        <v>6</v>
      </c>
      <c r="C182" s="60">
        <v>62</v>
      </c>
      <c r="D182" s="52">
        <f t="shared" si="30"/>
        <v>6</v>
      </c>
      <c r="E182" s="52" t="str">
        <f t="shared" si="31"/>
        <v>70_6</v>
      </c>
      <c r="F182" s="52">
        <v>5430</v>
      </c>
      <c r="G182" s="28"/>
      <c r="H182" s="60">
        <v>70</v>
      </c>
      <c r="I182" s="60">
        <v>6</v>
      </c>
      <c r="J182" s="60">
        <v>62</v>
      </c>
      <c r="K182" s="52">
        <f t="shared" si="24"/>
        <v>6</v>
      </c>
      <c r="L182" s="52" t="str">
        <f t="shared" si="25"/>
        <v>70_6</v>
      </c>
      <c r="M182" s="52">
        <v>5615</v>
      </c>
      <c r="N182" s="28"/>
      <c r="O182" s="60">
        <v>70</v>
      </c>
      <c r="P182" s="60">
        <v>6</v>
      </c>
      <c r="Q182" s="60">
        <v>62</v>
      </c>
      <c r="R182" s="52">
        <f t="shared" si="26"/>
        <v>6</v>
      </c>
      <c r="S182" s="52" t="str">
        <f t="shared" si="27"/>
        <v>70_6</v>
      </c>
      <c r="T182" s="52">
        <v>5792</v>
      </c>
      <c r="U182" s="28"/>
      <c r="V182" s="60">
        <v>70</v>
      </c>
      <c r="W182" s="60">
        <v>6</v>
      </c>
      <c r="X182" s="60">
        <v>62</v>
      </c>
      <c r="Y182" s="52">
        <f t="shared" si="28"/>
        <v>6</v>
      </c>
      <c r="Z182" s="54" t="str">
        <f t="shared" si="29"/>
        <v>70_6</v>
      </c>
      <c r="AA182" s="4">
        <f t="shared" si="32"/>
        <v>5615</v>
      </c>
      <c r="AB182" s="4">
        <f t="shared" si="33"/>
        <v>5792</v>
      </c>
      <c r="AC182" s="156">
        <f t="shared" si="34"/>
        <v>5792</v>
      </c>
      <c r="AD182" s="47">
        <f t="shared" si="35"/>
        <v>37.009584664536739</v>
      </c>
      <c r="AE182" s="6"/>
      <c r="AF182" s="6"/>
      <c r="AG182" s="6"/>
      <c r="AH182" s="6"/>
      <c r="AI182" s="6"/>
      <c r="AJ182" s="6"/>
      <c r="AK182" s="7"/>
    </row>
    <row r="183" spans="1:37" x14ac:dyDescent="0.15">
      <c r="A183" s="60">
        <v>70</v>
      </c>
      <c r="B183" s="60">
        <v>7</v>
      </c>
      <c r="C183" s="60">
        <v>64</v>
      </c>
      <c r="D183" s="52">
        <f t="shared" si="30"/>
        <v>7</v>
      </c>
      <c r="E183" s="52" t="str">
        <f t="shared" si="31"/>
        <v>70_7</v>
      </c>
      <c r="F183" s="52">
        <v>5564</v>
      </c>
      <c r="G183" s="28"/>
      <c r="H183" s="60">
        <v>70</v>
      </c>
      <c r="I183" s="60">
        <v>7</v>
      </c>
      <c r="J183" s="60">
        <v>64</v>
      </c>
      <c r="K183" s="52">
        <f t="shared" si="24"/>
        <v>7</v>
      </c>
      <c r="L183" s="52" t="str">
        <f t="shared" si="25"/>
        <v>70_7</v>
      </c>
      <c r="M183" s="52">
        <v>5753</v>
      </c>
      <c r="N183" s="28"/>
      <c r="O183" s="60">
        <v>70</v>
      </c>
      <c r="P183" s="60">
        <v>7</v>
      </c>
      <c r="Q183" s="60">
        <v>64</v>
      </c>
      <c r="R183" s="52">
        <f t="shared" si="26"/>
        <v>7</v>
      </c>
      <c r="S183" s="52" t="str">
        <f t="shared" si="27"/>
        <v>70_7</v>
      </c>
      <c r="T183" s="52">
        <v>5934</v>
      </c>
      <c r="U183" s="28"/>
      <c r="V183" s="60">
        <v>70</v>
      </c>
      <c r="W183" s="60">
        <v>7</v>
      </c>
      <c r="X183" s="60">
        <v>64</v>
      </c>
      <c r="Y183" s="52">
        <f t="shared" si="28"/>
        <v>7</v>
      </c>
      <c r="Z183" s="54" t="str">
        <f t="shared" si="29"/>
        <v>70_7</v>
      </c>
      <c r="AA183" s="4">
        <f t="shared" si="32"/>
        <v>5753</v>
      </c>
      <c r="AB183" s="4">
        <f t="shared" si="33"/>
        <v>5934</v>
      </c>
      <c r="AC183" s="156">
        <f t="shared" si="34"/>
        <v>5934</v>
      </c>
      <c r="AD183" s="47">
        <f t="shared" si="35"/>
        <v>37.91693290734824</v>
      </c>
      <c r="AE183" s="6"/>
      <c r="AF183" s="6"/>
      <c r="AG183" s="6"/>
      <c r="AH183" s="6"/>
      <c r="AI183" s="6"/>
      <c r="AJ183" s="6"/>
      <c r="AK183" s="7"/>
    </row>
    <row r="184" spans="1:37" x14ac:dyDescent="0.15">
      <c r="A184" s="60">
        <v>70</v>
      </c>
      <c r="B184" s="60">
        <v>8</v>
      </c>
      <c r="C184" s="60">
        <v>66</v>
      </c>
      <c r="D184" s="52">
        <f t="shared" si="30"/>
        <v>8</v>
      </c>
      <c r="E184" s="52" t="str">
        <f t="shared" si="31"/>
        <v>70_8</v>
      </c>
      <c r="F184" s="52">
        <v>5731</v>
      </c>
      <c r="G184" s="28"/>
      <c r="H184" s="60">
        <v>70</v>
      </c>
      <c r="I184" s="60">
        <v>8</v>
      </c>
      <c r="J184" s="60">
        <v>66</v>
      </c>
      <c r="K184" s="52">
        <f t="shared" si="24"/>
        <v>8</v>
      </c>
      <c r="L184" s="52" t="str">
        <f t="shared" si="25"/>
        <v>70_8</v>
      </c>
      <c r="M184" s="52">
        <v>5926</v>
      </c>
      <c r="N184" s="28"/>
      <c r="O184" s="60">
        <v>70</v>
      </c>
      <c r="P184" s="60">
        <v>8</v>
      </c>
      <c r="Q184" s="60">
        <v>66</v>
      </c>
      <c r="R184" s="52">
        <f t="shared" si="26"/>
        <v>8</v>
      </c>
      <c r="S184" s="52" t="str">
        <f t="shared" si="27"/>
        <v>70_8</v>
      </c>
      <c r="T184" s="52">
        <v>6113</v>
      </c>
      <c r="U184" s="28"/>
      <c r="V184" s="60">
        <v>70</v>
      </c>
      <c r="W184" s="60">
        <v>8</v>
      </c>
      <c r="X184" s="60">
        <v>66</v>
      </c>
      <c r="Y184" s="52">
        <f t="shared" si="28"/>
        <v>8</v>
      </c>
      <c r="Z184" s="54" t="str">
        <f t="shared" si="29"/>
        <v>70_8</v>
      </c>
      <c r="AA184" s="4">
        <f t="shared" si="32"/>
        <v>5926</v>
      </c>
      <c r="AB184" s="4">
        <f t="shared" si="33"/>
        <v>6113</v>
      </c>
      <c r="AC184" s="156">
        <f t="shared" si="34"/>
        <v>6113</v>
      </c>
      <c r="AD184" s="47">
        <f t="shared" si="35"/>
        <v>39.060702875399357</v>
      </c>
      <c r="AE184" s="6"/>
      <c r="AF184" s="6"/>
      <c r="AG184" s="6"/>
      <c r="AH184" s="6"/>
      <c r="AI184" s="6"/>
      <c r="AJ184" s="6"/>
      <c r="AK184" s="7"/>
    </row>
    <row r="185" spans="1:37" x14ac:dyDescent="0.15">
      <c r="A185" s="60">
        <v>70</v>
      </c>
      <c r="B185" s="60">
        <v>9</v>
      </c>
      <c r="C185" s="60">
        <v>68</v>
      </c>
      <c r="D185" s="52">
        <f t="shared" si="30"/>
        <v>9</v>
      </c>
      <c r="E185" s="52" t="str">
        <f t="shared" si="31"/>
        <v>70_9</v>
      </c>
      <c r="F185" s="52">
        <v>5895</v>
      </c>
      <c r="G185" s="28"/>
      <c r="H185" s="60">
        <v>70</v>
      </c>
      <c r="I185" s="60">
        <v>9</v>
      </c>
      <c r="J185" s="60">
        <v>68</v>
      </c>
      <c r="K185" s="52">
        <f t="shared" si="24"/>
        <v>9</v>
      </c>
      <c r="L185" s="52" t="str">
        <f t="shared" si="25"/>
        <v>70_9</v>
      </c>
      <c r="M185" s="52">
        <v>6095</v>
      </c>
      <c r="N185" s="28"/>
      <c r="O185" s="60">
        <v>70</v>
      </c>
      <c r="P185" s="60">
        <v>9</v>
      </c>
      <c r="Q185" s="60">
        <v>68</v>
      </c>
      <c r="R185" s="52">
        <f t="shared" si="26"/>
        <v>9</v>
      </c>
      <c r="S185" s="52" t="str">
        <f t="shared" si="27"/>
        <v>70_9</v>
      </c>
      <c r="T185" s="52">
        <v>6287</v>
      </c>
      <c r="U185" s="28"/>
      <c r="V185" s="60">
        <v>70</v>
      </c>
      <c r="W185" s="60">
        <v>9</v>
      </c>
      <c r="X185" s="60">
        <v>68</v>
      </c>
      <c r="Y185" s="52">
        <f t="shared" si="28"/>
        <v>9</v>
      </c>
      <c r="Z185" s="54" t="str">
        <f t="shared" si="29"/>
        <v>70_9</v>
      </c>
      <c r="AA185" s="4">
        <f t="shared" si="32"/>
        <v>6095</v>
      </c>
      <c r="AB185" s="4">
        <f t="shared" si="33"/>
        <v>6287</v>
      </c>
      <c r="AC185" s="156">
        <f t="shared" si="34"/>
        <v>6287</v>
      </c>
      <c r="AD185" s="47">
        <f t="shared" si="35"/>
        <v>40.172523961661341</v>
      </c>
      <c r="AE185" s="6"/>
      <c r="AF185" s="6"/>
      <c r="AG185" s="6"/>
      <c r="AH185" s="6"/>
      <c r="AI185" s="6"/>
      <c r="AJ185" s="6"/>
      <c r="AK185" s="7"/>
    </row>
    <row r="186" spans="1:37" x14ac:dyDescent="0.15">
      <c r="A186" s="60">
        <v>70</v>
      </c>
      <c r="B186" s="60">
        <v>10</v>
      </c>
      <c r="C186" s="60">
        <v>70</v>
      </c>
      <c r="D186" s="52">
        <f t="shared" si="30"/>
        <v>10</v>
      </c>
      <c r="E186" s="52" t="str">
        <f t="shared" si="31"/>
        <v>70_10</v>
      </c>
      <c r="F186" s="52">
        <v>6061</v>
      </c>
      <c r="G186" s="28"/>
      <c r="H186" s="60">
        <v>70</v>
      </c>
      <c r="I186" s="60">
        <v>10</v>
      </c>
      <c r="J186" s="60">
        <v>70</v>
      </c>
      <c r="K186" s="52">
        <f t="shared" si="24"/>
        <v>10</v>
      </c>
      <c r="L186" s="52" t="str">
        <f t="shared" si="25"/>
        <v>70_10</v>
      </c>
      <c r="M186" s="52">
        <v>6267</v>
      </c>
      <c r="N186" s="28"/>
      <c r="O186" s="60">
        <v>70</v>
      </c>
      <c r="P186" s="60">
        <v>10</v>
      </c>
      <c r="Q186" s="60">
        <v>70</v>
      </c>
      <c r="R186" s="52">
        <f t="shared" si="26"/>
        <v>10</v>
      </c>
      <c r="S186" s="52" t="str">
        <f t="shared" si="27"/>
        <v>70_10</v>
      </c>
      <c r="T186" s="52">
        <v>6464</v>
      </c>
      <c r="U186" s="28"/>
      <c r="V186" s="60">
        <v>70</v>
      </c>
      <c r="W186" s="60">
        <v>10</v>
      </c>
      <c r="X186" s="60">
        <v>70</v>
      </c>
      <c r="Y186" s="52">
        <f t="shared" si="28"/>
        <v>10</v>
      </c>
      <c r="Z186" s="54" t="str">
        <f t="shared" si="29"/>
        <v>70_10</v>
      </c>
      <c r="AA186" s="4">
        <f t="shared" si="32"/>
        <v>6267</v>
      </c>
      <c r="AB186" s="4">
        <f t="shared" si="33"/>
        <v>6464</v>
      </c>
      <c r="AC186" s="156">
        <f t="shared" si="34"/>
        <v>6464</v>
      </c>
      <c r="AD186" s="47">
        <f t="shared" si="35"/>
        <v>41.303514376996802</v>
      </c>
      <c r="AE186" s="6"/>
      <c r="AF186" s="6"/>
      <c r="AG186" s="6"/>
      <c r="AH186" s="6"/>
      <c r="AI186" s="6"/>
      <c r="AJ186" s="6"/>
      <c r="AK186" s="7"/>
    </row>
    <row r="187" spans="1:37" x14ac:dyDescent="0.15">
      <c r="A187" s="60">
        <v>70</v>
      </c>
      <c r="B187" s="60">
        <v>11</v>
      </c>
      <c r="C187" s="60">
        <v>71</v>
      </c>
      <c r="D187" s="52">
        <f t="shared" si="30"/>
        <v>11</v>
      </c>
      <c r="E187" s="52" t="str">
        <f t="shared" si="31"/>
        <v>70_11</v>
      </c>
      <c r="F187" s="52">
        <v>6147</v>
      </c>
      <c r="G187" s="28"/>
      <c r="H187" s="60">
        <v>70</v>
      </c>
      <c r="I187" s="60">
        <v>11</v>
      </c>
      <c r="J187" s="60">
        <v>71</v>
      </c>
      <c r="K187" s="52">
        <f t="shared" si="24"/>
        <v>11</v>
      </c>
      <c r="L187" s="52" t="str">
        <f t="shared" si="25"/>
        <v>70_11</v>
      </c>
      <c r="M187" s="52">
        <v>6356</v>
      </c>
      <c r="N187" s="28"/>
      <c r="O187" s="60">
        <v>70</v>
      </c>
      <c r="P187" s="60">
        <v>11</v>
      </c>
      <c r="Q187" s="60">
        <v>71</v>
      </c>
      <c r="R187" s="52">
        <f t="shared" si="26"/>
        <v>11</v>
      </c>
      <c r="S187" s="52" t="str">
        <f t="shared" si="27"/>
        <v>70_11</v>
      </c>
      <c r="T187" s="52">
        <v>6556</v>
      </c>
      <c r="U187" s="28"/>
      <c r="V187" s="60">
        <v>70</v>
      </c>
      <c r="W187" s="60">
        <v>11</v>
      </c>
      <c r="X187" s="60">
        <v>71</v>
      </c>
      <c r="Y187" s="52">
        <f t="shared" si="28"/>
        <v>11</v>
      </c>
      <c r="Z187" s="54" t="str">
        <f t="shared" si="29"/>
        <v>70_11</v>
      </c>
      <c r="AA187" s="4">
        <f t="shared" si="32"/>
        <v>6356</v>
      </c>
      <c r="AB187" s="4">
        <f t="shared" si="33"/>
        <v>6556</v>
      </c>
      <c r="AC187" s="156">
        <f t="shared" si="34"/>
        <v>6556</v>
      </c>
      <c r="AD187" s="47">
        <f t="shared" si="35"/>
        <v>41.891373801916934</v>
      </c>
      <c r="AE187" s="6"/>
      <c r="AF187" s="6"/>
      <c r="AG187" s="6"/>
      <c r="AH187" s="6"/>
      <c r="AI187" s="6"/>
      <c r="AJ187" s="6"/>
      <c r="AK187" s="7"/>
    </row>
    <row r="188" spans="1:37" x14ac:dyDescent="0.15">
      <c r="A188" s="60">
        <v>70</v>
      </c>
      <c r="B188" s="60">
        <v>12</v>
      </c>
      <c r="C188" s="60">
        <v>72</v>
      </c>
      <c r="D188" s="52">
        <f t="shared" si="30"/>
        <v>12</v>
      </c>
      <c r="E188" s="52" t="str">
        <f t="shared" si="31"/>
        <v>70_12</v>
      </c>
      <c r="F188" s="52">
        <v>6229</v>
      </c>
      <c r="G188" s="28"/>
      <c r="H188" s="60">
        <v>70</v>
      </c>
      <c r="I188" s="60">
        <v>12</v>
      </c>
      <c r="J188" s="60">
        <v>72</v>
      </c>
      <c r="K188" s="52">
        <f t="shared" si="24"/>
        <v>12</v>
      </c>
      <c r="L188" s="52" t="str">
        <f t="shared" si="25"/>
        <v>70_12</v>
      </c>
      <c r="M188" s="52">
        <v>6441</v>
      </c>
      <c r="N188" s="28"/>
      <c r="O188" s="60">
        <v>70</v>
      </c>
      <c r="P188" s="60">
        <v>12</v>
      </c>
      <c r="Q188" s="60">
        <v>72</v>
      </c>
      <c r="R188" s="52">
        <f t="shared" si="26"/>
        <v>12</v>
      </c>
      <c r="S188" s="52" t="str">
        <f t="shared" si="27"/>
        <v>70_12</v>
      </c>
      <c r="T188" s="52">
        <v>6644</v>
      </c>
      <c r="U188" s="28"/>
      <c r="V188" s="60">
        <v>70</v>
      </c>
      <c r="W188" s="60">
        <v>12</v>
      </c>
      <c r="X188" s="60">
        <v>72</v>
      </c>
      <c r="Y188" s="52">
        <f t="shared" si="28"/>
        <v>12</v>
      </c>
      <c r="Z188" s="54" t="str">
        <f t="shared" si="29"/>
        <v>70_12</v>
      </c>
      <c r="AA188" s="4">
        <f t="shared" si="32"/>
        <v>6441</v>
      </c>
      <c r="AB188" s="4">
        <f t="shared" si="33"/>
        <v>6644</v>
      </c>
      <c r="AC188" s="156">
        <f t="shared" si="34"/>
        <v>6644</v>
      </c>
      <c r="AD188" s="47">
        <f t="shared" si="35"/>
        <v>42.453674121405754</v>
      </c>
      <c r="AE188" s="6"/>
      <c r="AF188" s="6"/>
      <c r="AG188" s="6"/>
      <c r="AH188" s="6"/>
      <c r="AI188" s="6"/>
      <c r="AJ188" s="6"/>
      <c r="AK188" s="7"/>
    </row>
    <row r="189" spans="1:37" x14ac:dyDescent="0.15">
      <c r="A189" s="60">
        <v>70</v>
      </c>
      <c r="B189" s="60">
        <v>13</v>
      </c>
      <c r="C189" s="60">
        <v>73</v>
      </c>
      <c r="D189" s="52">
        <f t="shared" si="30"/>
        <v>13</v>
      </c>
      <c r="E189" s="52" t="str">
        <f t="shared" si="31"/>
        <v>70_13</v>
      </c>
      <c r="F189" s="52">
        <v>6311</v>
      </c>
      <c r="G189" s="28"/>
      <c r="H189" s="60">
        <v>70</v>
      </c>
      <c r="I189" s="60">
        <v>13</v>
      </c>
      <c r="J189" s="60">
        <v>73</v>
      </c>
      <c r="K189" s="52">
        <f t="shared" si="24"/>
        <v>13</v>
      </c>
      <c r="L189" s="52" t="str">
        <f t="shared" si="25"/>
        <v>70_13</v>
      </c>
      <c r="M189" s="52">
        <v>6526</v>
      </c>
      <c r="N189" s="28"/>
      <c r="O189" s="60">
        <v>70</v>
      </c>
      <c r="P189" s="60">
        <v>13</v>
      </c>
      <c r="Q189" s="60">
        <v>73</v>
      </c>
      <c r="R189" s="52">
        <f t="shared" si="26"/>
        <v>13</v>
      </c>
      <c r="S189" s="52" t="str">
        <f t="shared" si="27"/>
        <v>70_13</v>
      </c>
      <c r="T189" s="52">
        <v>6732</v>
      </c>
      <c r="U189" s="28"/>
      <c r="V189" s="60">
        <v>70</v>
      </c>
      <c r="W189" s="60">
        <v>13</v>
      </c>
      <c r="X189" s="60">
        <v>73</v>
      </c>
      <c r="Y189" s="52">
        <f t="shared" si="28"/>
        <v>13</v>
      </c>
      <c r="Z189" s="54" t="str">
        <f t="shared" si="29"/>
        <v>70_13</v>
      </c>
      <c r="AA189" s="4">
        <f t="shared" si="32"/>
        <v>6526</v>
      </c>
      <c r="AB189" s="4">
        <f t="shared" si="33"/>
        <v>6732</v>
      </c>
      <c r="AC189" s="156">
        <f t="shared" si="34"/>
        <v>6732</v>
      </c>
      <c r="AD189" s="47">
        <f t="shared" si="35"/>
        <v>43.015974440894567</v>
      </c>
      <c r="AE189" s="6"/>
      <c r="AF189" s="6"/>
      <c r="AG189" s="6"/>
      <c r="AH189" s="6"/>
      <c r="AI189" s="6"/>
      <c r="AJ189" s="6"/>
      <c r="AK189" s="7"/>
    </row>
    <row r="190" spans="1:37" x14ac:dyDescent="0.15">
      <c r="A190" s="60">
        <v>70</v>
      </c>
      <c r="B190" s="60">
        <v>14</v>
      </c>
      <c r="C190" s="60">
        <v>74</v>
      </c>
      <c r="D190" s="52">
        <f t="shared" si="30"/>
        <v>14</v>
      </c>
      <c r="E190" s="52" t="str">
        <f t="shared" si="31"/>
        <v>70_14</v>
      </c>
      <c r="F190" s="52">
        <v>6396</v>
      </c>
      <c r="G190" s="28"/>
      <c r="H190" s="60">
        <v>70</v>
      </c>
      <c r="I190" s="60">
        <v>14</v>
      </c>
      <c r="J190" s="60">
        <v>74</v>
      </c>
      <c r="K190" s="52">
        <f t="shared" si="24"/>
        <v>14</v>
      </c>
      <c r="L190" s="52" t="str">
        <f t="shared" si="25"/>
        <v>70_14</v>
      </c>
      <c r="M190" s="52">
        <v>6613</v>
      </c>
      <c r="N190" s="28"/>
      <c r="O190" s="60">
        <v>70</v>
      </c>
      <c r="P190" s="60">
        <v>14</v>
      </c>
      <c r="Q190" s="60">
        <v>74</v>
      </c>
      <c r="R190" s="52">
        <f t="shared" si="26"/>
        <v>14</v>
      </c>
      <c r="S190" s="52" t="str">
        <f t="shared" si="27"/>
        <v>70_14</v>
      </c>
      <c r="T190" s="52">
        <v>6821</v>
      </c>
      <c r="U190" s="28"/>
      <c r="V190" s="60">
        <v>70</v>
      </c>
      <c r="W190" s="60">
        <v>14</v>
      </c>
      <c r="X190" s="60">
        <v>74</v>
      </c>
      <c r="Y190" s="52">
        <f t="shared" si="28"/>
        <v>14</v>
      </c>
      <c r="Z190" s="54" t="str">
        <f t="shared" si="29"/>
        <v>70_14</v>
      </c>
      <c r="AA190" s="4">
        <f t="shared" si="32"/>
        <v>6613</v>
      </c>
      <c r="AB190" s="4">
        <f t="shared" si="33"/>
        <v>6821</v>
      </c>
      <c r="AC190" s="156">
        <f t="shared" si="34"/>
        <v>6821</v>
      </c>
      <c r="AD190" s="47">
        <f t="shared" si="35"/>
        <v>43.584664536741215</v>
      </c>
      <c r="AE190" s="6"/>
      <c r="AF190" s="6"/>
      <c r="AG190" s="6"/>
      <c r="AH190" s="6"/>
      <c r="AI190" s="6"/>
      <c r="AJ190" s="6"/>
      <c r="AK190" s="7"/>
    </row>
    <row r="191" spans="1:37" x14ac:dyDescent="0.15">
      <c r="A191" s="60">
        <v>75</v>
      </c>
      <c r="B191" s="60">
        <v>0</v>
      </c>
      <c r="C191" s="60">
        <v>56</v>
      </c>
      <c r="D191" s="52">
        <f t="shared" si="30"/>
        <v>0</v>
      </c>
      <c r="E191" s="52" t="str">
        <f t="shared" si="31"/>
        <v>75_0</v>
      </c>
      <c r="F191" s="52">
        <v>5034</v>
      </c>
      <c r="G191" s="28"/>
      <c r="H191" s="60">
        <v>75</v>
      </c>
      <c r="I191" s="60">
        <v>0</v>
      </c>
      <c r="J191" s="60">
        <v>56</v>
      </c>
      <c r="K191" s="52">
        <f t="shared" si="24"/>
        <v>0</v>
      </c>
      <c r="L191" s="52" t="str">
        <f t="shared" si="25"/>
        <v>75_0</v>
      </c>
      <c r="M191" s="52">
        <v>5205</v>
      </c>
      <c r="N191" s="28"/>
      <c r="O191" s="60">
        <v>75</v>
      </c>
      <c r="P191" s="60">
        <v>0</v>
      </c>
      <c r="Q191" s="60">
        <v>56</v>
      </c>
      <c r="R191" s="52">
        <f t="shared" si="26"/>
        <v>0</v>
      </c>
      <c r="S191" s="52" t="str">
        <f t="shared" si="27"/>
        <v>75_0</v>
      </c>
      <c r="T191" s="52">
        <v>5369</v>
      </c>
      <c r="U191" s="28"/>
      <c r="V191" s="60">
        <v>75</v>
      </c>
      <c r="W191" s="60">
        <v>0</v>
      </c>
      <c r="X191" s="60">
        <v>56</v>
      </c>
      <c r="Y191" s="52">
        <f t="shared" si="28"/>
        <v>0</v>
      </c>
      <c r="Z191" s="54" t="str">
        <f t="shared" si="29"/>
        <v>75_0</v>
      </c>
      <c r="AA191" s="4">
        <f t="shared" si="32"/>
        <v>5205</v>
      </c>
      <c r="AB191" s="4">
        <f t="shared" si="33"/>
        <v>5369</v>
      </c>
      <c r="AC191" s="156">
        <f t="shared" si="34"/>
        <v>5369</v>
      </c>
      <c r="AD191" s="47">
        <f t="shared" si="35"/>
        <v>34.306709265175719</v>
      </c>
      <c r="AE191" s="6"/>
      <c r="AF191" s="6"/>
      <c r="AG191" s="6"/>
      <c r="AH191" s="6"/>
      <c r="AI191" s="6"/>
      <c r="AJ191" s="6"/>
      <c r="AK191" s="7"/>
    </row>
    <row r="192" spans="1:37" x14ac:dyDescent="0.15">
      <c r="A192" s="60">
        <v>75</v>
      </c>
      <c r="B192" s="60">
        <v>1</v>
      </c>
      <c r="C192" s="60">
        <v>59</v>
      </c>
      <c r="D192" s="52">
        <f t="shared" si="30"/>
        <v>1</v>
      </c>
      <c r="E192" s="52" t="str">
        <f t="shared" si="31"/>
        <v>75_1</v>
      </c>
      <c r="F192" s="52">
        <v>5231</v>
      </c>
      <c r="G192" s="28"/>
      <c r="H192" s="60">
        <v>75</v>
      </c>
      <c r="I192" s="60">
        <v>1</v>
      </c>
      <c r="J192" s="60">
        <v>59</v>
      </c>
      <c r="K192" s="52">
        <f t="shared" si="24"/>
        <v>1</v>
      </c>
      <c r="L192" s="52" t="str">
        <f t="shared" si="25"/>
        <v>75_1</v>
      </c>
      <c r="M192" s="52">
        <v>5409</v>
      </c>
      <c r="N192" s="28"/>
      <c r="O192" s="60">
        <v>75</v>
      </c>
      <c r="P192" s="60">
        <v>1</v>
      </c>
      <c r="Q192" s="60">
        <v>59</v>
      </c>
      <c r="R192" s="52">
        <f t="shared" si="26"/>
        <v>1</v>
      </c>
      <c r="S192" s="52" t="str">
        <f t="shared" si="27"/>
        <v>75_1</v>
      </c>
      <c r="T192" s="52">
        <v>5579</v>
      </c>
      <c r="U192" s="28"/>
      <c r="V192" s="60">
        <v>75</v>
      </c>
      <c r="W192" s="60">
        <v>1</v>
      </c>
      <c r="X192" s="60">
        <v>59</v>
      </c>
      <c r="Y192" s="52">
        <f t="shared" si="28"/>
        <v>1</v>
      </c>
      <c r="Z192" s="54" t="str">
        <f t="shared" si="29"/>
        <v>75_1</v>
      </c>
      <c r="AA192" s="4">
        <f t="shared" si="32"/>
        <v>5409</v>
      </c>
      <c r="AB192" s="4">
        <f t="shared" si="33"/>
        <v>5579</v>
      </c>
      <c r="AC192" s="156">
        <f t="shared" si="34"/>
        <v>5579</v>
      </c>
      <c r="AD192" s="47">
        <f t="shared" si="35"/>
        <v>35.64856230031949</v>
      </c>
      <c r="AE192" s="6"/>
      <c r="AF192" s="6"/>
      <c r="AG192" s="6"/>
      <c r="AH192" s="6"/>
      <c r="AI192" s="6"/>
      <c r="AJ192" s="6"/>
      <c r="AK192" s="7"/>
    </row>
    <row r="193" spans="1:37" x14ac:dyDescent="0.15">
      <c r="A193" s="60">
        <v>75</v>
      </c>
      <c r="B193" s="60">
        <v>2</v>
      </c>
      <c r="C193" s="60">
        <v>62</v>
      </c>
      <c r="D193" s="52">
        <f t="shared" si="30"/>
        <v>2</v>
      </c>
      <c r="E193" s="52" t="str">
        <f t="shared" si="31"/>
        <v>75_2</v>
      </c>
      <c r="F193" s="52">
        <v>5430</v>
      </c>
      <c r="G193" s="28"/>
      <c r="H193" s="60">
        <v>75</v>
      </c>
      <c r="I193" s="60">
        <v>2</v>
      </c>
      <c r="J193" s="60">
        <v>62</v>
      </c>
      <c r="K193" s="52">
        <f t="shared" si="24"/>
        <v>2</v>
      </c>
      <c r="L193" s="52" t="str">
        <f t="shared" si="25"/>
        <v>75_2</v>
      </c>
      <c r="M193" s="52">
        <v>5615</v>
      </c>
      <c r="N193" s="28"/>
      <c r="O193" s="60">
        <v>75</v>
      </c>
      <c r="P193" s="60">
        <v>2</v>
      </c>
      <c r="Q193" s="60">
        <v>62</v>
      </c>
      <c r="R193" s="52">
        <f t="shared" si="26"/>
        <v>2</v>
      </c>
      <c r="S193" s="52" t="str">
        <f t="shared" si="27"/>
        <v>75_2</v>
      </c>
      <c r="T193" s="52">
        <v>5792</v>
      </c>
      <c r="U193" s="28"/>
      <c r="V193" s="60">
        <v>75</v>
      </c>
      <c r="W193" s="60">
        <v>2</v>
      </c>
      <c r="X193" s="60">
        <v>62</v>
      </c>
      <c r="Y193" s="52">
        <f t="shared" si="28"/>
        <v>2</v>
      </c>
      <c r="Z193" s="54" t="str">
        <f t="shared" si="29"/>
        <v>75_2</v>
      </c>
      <c r="AA193" s="4">
        <f t="shared" si="32"/>
        <v>5615</v>
      </c>
      <c r="AB193" s="4">
        <f t="shared" si="33"/>
        <v>5792</v>
      </c>
      <c r="AC193" s="156">
        <f t="shared" si="34"/>
        <v>5792</v>
      </c>
      <c r="AD193" s="47">
        <f t="shared" si="35"/>
        <v>37.009584664536739</v>
      </c>
      <c r="AE193" s="6"/>
      <c r="AF193" s="6"/>
      <c r="AG193" s="6"/>
      <c r="AH193" s="6"/>
      <c r="AI193" s="6"/>
      <c r="AJ193" s="6"/>
      <c r="AK193" s="7"/>
    </row>
    <row r="194" spans="1:37" x14ac:dyDescent="0.15">
      <c r="A194" s="60">
        <v>75</v>
      </c>
      <c r="B194" s="60">
        <v>3</v>
      </c>
      <c r="C194" s="60">
        <v>65</v>
      </c>
      <c r="D194" s="52">
        <f t="shared" si="30"/>
        <v>3</v>
      </c>
      <c r="E194" s="52" t="str">
        <f t="shared" si="31"/>
        <v>75_3</v>
      </c>
      <c r="F194" s="52">
        <v>5647</v>
      </c>
      <c r="G194" s="28"/>
      <c r="H194" s="60">
        <v>75</v>
      </c>
      <c r="I194" s="60">
        <v>3</v>
      </c>
      <c r="J194" s="60">
        <v>65</v>
      </c>
      <c r="K194" s="52">
        <f t="shared" si="24"/>
        <v>3</v>
      </c>
      <c r="L194" s="52" t="str">
        <f t="shared" si="25"/>
        <v>75_3</v>
      </c>
      <c r="M194" s="52">
        <v>5839</v>
      </c>
      <c r="N194" s="28"/>
      <c r="O194" s="60">
        <v>75</v>
      </c>
      <c r="P194" s="60">
        <v>3</v>
      </c>
      <c r="Q194" s="60">
        <v>65</v>
      </c>
      <c r="R194" s="52">
        <f t="shared" si="26"/>
        <v>3</v>
      </c>
      <c r="S194" s="52" t="str">
        <f t="shared" si="27"/>
        <v>75_3</v>
      </c>
      <c r="T194" s="52">
        <v>6023</v>
      </c>
      <c r="U194" s="28"/>
      <c r="V194" s="60">
        <v>75</v>
      </c>
      <c r="W194" s="60">
        <v>3</v>
      </c>
      <c r="X194" s="60">
        <v>65</v>
      </c>
      <c r="Y194" s="52">
        <f t="shared" si="28"/>
        <v>3</v>
      </c>
      <c r="Z194" s="54" t="str">
        <f t="shared" si="29"/>
        <v>75_3</v>
      </c>
      <c r="AA194" s="4">
        <f t="shared" si="32"/>
        <v>5839</v>
      </c>
      <c r="AB194" s="4">
        <f t="shared" si="33"/>
        <v>6023</v>
      </c>
      <c r="AC194" s="156">
        <f t="shared" si="34"/>
        <v>6023</v>
      </c>
      <c r="AD194" s="47">
        <f t="shared" si="35"/>
        <v>38.485623003194888</v>
      </c>
      <c r="AE194" s="6"/>
      <c r="AF194" s="6"/>
      <c r="AG194" s="6"/>
      <c r="AH194" s="6"/>
      <c r="AI194" s="6"/>
      <c r="AJ194" s="6"/>
      <c r="AK194" s="7"/>
    </row>
    <row r="195" spans="1:37" x14ac:dyDescent="0.15">
      <c r="A195" s="60">
        <v>75</v>
      </c>
      <c r="B195" s="60">
        <v>4</v>
      </c>
      <c r="C195" s="60">
        <v>68</v>
      </c>
      <c r="D195" s="52">
        <f t="shared" si="30"/>
        <v>4</v>
      </c>
      <c r="E195" s="52" t="str">
        <f t="shared" si="31"/>
        <v>75_4</v>
      </c>
      <c r="F195" s="52">
        <v>5895</v>
      </c>
      <c r="G195" s="28"/>
      <c r="H195" s="60">
        <v>75</v>
      </c>
      <c r="I195" s="60">
        <v>4</v>
      </c>
      <c r="J195" s="60">
        <v>68</v>
      </c>
      <c r="K195" s="52">
        <f t="shared" si="24"/>
        <v>4</v>
      </c>
      <c r="L195" s="52" t="str">
        <f t="shared" si="25"/>
        <v>75_4</v>
      </c>
      <c r="M195" s="52">
        <v>6095</v>
      </c>
      <c r="N195" s="28"/>
      <c r="O195" s="60">
        <v>75</v>
      </c>
      <c r="P195" s="60">
        <v>4</v>
      </c>
      <c r="Q195" s="60">
        <v>68</v>
      </c>
      <c r="R195" s="52">
        <f t="shared" si="26"/>
        <v>4</v>
      </c>
      <c r="S195" s="52" t="str">
        <f t="shared" si="27"/>
        <v>75_4</v>
      </c>
      <c r="T195" s="52">
        <v>6287</v>
      </c>
      <c r="U195" s="28"/>
      <c r="V195" s="60">
        <v>75</v>
      </c>
      <c r="W195" s="60">
        <v>4</v>
      </c>
      <c r="X195" s="60">
        <v>68</v>
      </c>
      <c r="Y195" s="52">
        <f t="shared" si="28"/>
        <v>4</v>
      </c>
      <c r="Z195" s="54" t="str">
        <f t="shared" si="29"/>
        <v>75_4</v>
      </c>
      <c r="AA195" s="4">
        <f t="shared" si="32"/>
        <v>6095</v>
      </c>
      <c r="AB195" s="4">
        <f t="shared" si="33"/>
        <v>6287</v>
      </c>
      <c r="AC195" s="156">
        <f t="shared" si="34"/>
        <v>6287</v>
      </c>
      <c r="AD195" s="47">
        <f t="shared" si="35"/>
        <v>40.172523961661341</v>
      </c>
      <c r="AE195" s="6"/>
      <c r="AF195" s="6"/>
      <c r="AG195" s="6"/>
      <c r="AH195" s="6"/>
      <c r="AI195" s="6"/>
      <c r="AJ195" s="6"/>
      <c r="AK195" s="7"/>
    </row>
    <row r="196" spans="1:37" x14ac:dyDescent="0.15">
      <c r="A196" s="60">
        <v>75</v>
      </c>
      <c r="B196" s="60">
        <v>5</v>
      </c>
      <c r="C196" s="60">
        <v>71</v>
      </c>
      <c r="D196" s="52">
        <f t="shared" si="30"/>
        <v>5</v>
      </c>
      <c r="E196" s="52" t="str">
        <f t="shared" si="31"/>
        <v>75_5</v>
      </c>
      <c r="F196" s="52">
        <v>6147</v>
      </c>
      <c r="G196" s="28"/>
      <c r="H196" s="60">
        <v>75</v>
      </c>
      <c r="I196" s="60">
        <v>5</v>
      </c>
      <c r="J196" s="60">
        <v>71</v>
      </c>
      <c r="K196" s="52">
        <f t="shared" si="24"/>
        <v>5</v>
      </c>
      <c r="L196" s="52" t="str">
        <f t="shared" si="25"/>
        <v>75_5</v>
      </c>
      <c r="M196" s="52">
        <v>6356</v>
      </c>
      <c r="N196" s="28"/>
      <c r="O196" s="60">
        <v>75</v>
      </c>
      <c r="P196" s="60">
        <v>5</v>
      </c>
      <c r="Q196" s="60">
        <v>71</v>
      </c>
      <c r="R196" s="52">
        <f t="shared" si="26"/>
        <v>5</v>
      </c>
      <c r="S196" s="52" t="str">
        <f t="shared" si="27"/>
        <v>75_5</v>
      </c>
      <c r="T196" s="52">
        <v>6556</v>
      </c>
      <c r="U196" s="28"/>
      <c r="V196" s="60">
        <v>75</v>
      </c>
      <c r="W196" s="60">
        <v>5</v>
      </c>
      <c r="X196" s="60">
        <v>71</v>
      </c>
      <c r="Y196" s="52">
        <f t="shared" si="28"/>
        <v>5</v>
      </c>
      <c r="Z196" s="54" t="str">
        <f t="shared" si="29"/>
        <v>75_5</v>
      </c>
      <c r="AA196" s="4">
        <f t="shared" si="32"/>
        <v>6356</v>
      </c>
      <c r="AB196" s="4">
        <f t="shared" si="33"/>
        <v>6556</v>
      </c>
      <c r="AC196" s="156">
        <f t="shared" si="34"/>
        <v>6556</v>
      </c>
      <c r="AD196" s="47">
        <f t="shared" si="35"/>
        <v>41.891373801916934</v>
      </c>
      <c r="AE196" s="6"/>
      <c r="AF196" s="6"/>
      <c r="AG196" s="6"/>
      <c r="AH196" s="6"/>
      <c r="AI196" s="6"/>
      <c r="AJ196" s="6"/>
      <c r="AK196" s="7"/>
    </row>
    <row r="197" spans="1:37" x14ac:dyDescent="0.15">
      <c r="A197" s="60">
        <v>75</v>
      </c>
      <c r="B197" s="60">
        <v>6</v>
      </c>
      <c r="C197" s="60">
        <v>74</v>
      </c>
      <c r="D197" s="52">
        <f t="shared" si="30"/>
        <v>6</v>
      </c>
      <c r="E197" s="52" t="str">
        <f t="shared" si="31"/>
        <v>75_6</v>
      </c>
      <c r="F197" s="52">
        <v>6396</v>
      </c>
      <c r="G197" s="28"/>
      <c r="H197" s="60">
        <v>75</v>
      </c>
      <c r="I197" s="60">
        <v>6</v>
      </c>
      <c r="J197" s="60">
        <v>74</v>
      </c>
      <c r="K197" s="52">
        <f t="shared" si="24"/>
        <v>6</v>
      </c>
      <c r="L197" s="52" t="str">
        <f t="shared" si="25"/>
        <v>75_6</v>
      </c>
      <c r="M197" s="52">
        <v>6613</v>
      </c>
      <c r="N197" s="28"/>
      <c r="O197" s="60">
        <v>75</v>
      </c>
      <c r="P197" s="60">
        <v>6</v>
      </c>
      <c r="Q197" s="60">
        <v>74</v>
      </c>
      <c r="R197" s="52">
        <f t="shared" si="26"/>
        <v>6</v>
      </c>
      <c r="S197" s="52" t="str">
        <f t="shared" si="27"/>
        <v>75_6</v>
      </c>
      <c r="T197" s="52">
        <v>6821</v>
      </c>
      <c r="U197" s="28"/>
      <c r="V197" s="60">
        <v>75</v>
      </c>
      <c r="W197" s="60">
        <v>6</v>
      </c>
      <c r="X197" s="60">
        <v>74</v>
      </c>
      <c r="Y197" s="52">
        <f t="shared" si="28"/>
        <v>6</v>
      </c>
      <c r="Z197" s="54" t="str">
        <f t="shared" si="29"/>
        <v>75_6</v>
      </c>
      <c r="AA197" s="4">
        <f t="shared" si="32"/>
        <v>6613</v>
      </c>
      <c r="AB197" s="4">
        <f t="shared" si="33"/>
        <v>6821</v>
      </c>
      <c r="AC197" s="156">
        <f t="shared" si="34"/>
        <v>6821</v>
      </c>
      <c r="AD197" s="47">
        <f t="shared" si="35"/>
        <v>43.584664536741215</v>
      </c>
      <c r="AE197" s="6"/>
      <c r="AF197" s="6"/>
      <c r="AG197" s="6"/>
      <c r="AH197" s="6"/>
      <c r="AI197" s="6"/>
      <c r="AJ197" s="6"/>
      <c r="AK197" s="7"/>
    </row>
    <row r="198" spans="1:37" x14ac:dyDescent="0.15">
      <c r="A198" s="60">
        <v>75</v>
      </c>
      <c r="B198" s="60">
        <v>7</v>
      </c>
      <c r="C198" s="60">
        <v>76</v>
      </c>
      <c r="D198" s="52">
        <f t="shared" si="30"/>
        <v>7</v>
      </c>
      <c r="E198" s="52" t="str">
        <f t="shared" si="31"/>
        <v>75_7</v>
      </c>
      <c r="F198" s="52">
        <v>6560</v>
      </c>
      <c r="G198" s="28"/>
      <c r="H198" s="60">
        <v>75</v>
      </c>
      <c r="I198" s="60">
        <v>7</v>
      </c>
      <c r="J198" s="60">
        <v>76</v>
      </c>
      <c r="K198" s="52">
        <f t="shared" si="24"/>
        <v>7</v>
      </c>
      <c r="L198" s="52" t="str">
        <f t="shared" si="25"/>
        <v>75_7</v>
      </c>
      <c r="M198" s="52">
        <v>6783</v>
      </c>
      <c r="N198" s="28"/>
      <c r="O198" s="60">
        <v>75</v>
      </c>
      <c r="P198" s="60">
        <v>7</v>
      </c>
      <c r="Q198" s="60">
        <v>76</v>
      </c>
      <c r="R198" s="52">
        <f t="shared" si="26"/>
        <v>7</v>
      </c>
      <c r="S198" s="52" t="str">
        <f t="shared" si="27"/>
        <v>75_7</v>
      </c>
      <c r="T198" s="52">
        <v>6997</v>
      </c>
      <c r="U198" s="28"/>
      <c r="V198" s="60">
        <v>75</v>
      </c>
      <c r="W198" s="60">
        <v>7</v>
      </c>
      <c r="X198" s="60">
        <v>76</v>
      </c>
      <c r="Y198" s="52">
        <f t="shared" si="28"/>
        <v>7</v>
      </c>
      <c r="Z198" s="54" t="str">
        <f t="shared" si="29"/>
        <v>75_7</v>
      </c>
      <c r="AA198" s="4">
        <f t="shared" si="32"/>
        <v>6783</v>
      </c>
      <c r="AB198" s="4">
        <f t="shared" si="33"/>
        <v>6997</v>
      </c>
      <c r="AC198" s="156">
        <f t="shared" si="34"/>
        <v>6997</v>
      </c>
      <c r="AD198" s="47">
        <f t="shared" si="35"/>
        <v>44.709265175718848</v>
      </c>
      <c r="AE198" s="6"/>
      <c r="AF198" s="6"/>
      <c r="AG198" s="6"/>
      <c r="AH198" s="6"/>
      <c r="AI198" s="6"/>
      <c r="AJ198" s="6"/>
      <c r="AK198" s="7"/>
    </row>
    <row r="199" spans="1:37" x14ac:dyDescent="0.15">
      <c r="A199" s="60">
        <v>75</v>
      </c>
      <c r="B199" s="60">
        <v>8</v>
      </c>
      <c r="C199" s="60">
        <v>78</v>
      </c>
      <c r="D199" s="52">
        <f t="shared" si="30"/>
        <v>8</v>
      </c>
      <c r="E199" s="52" t="str">
        <f t="shared" si="31"/>
        <v>75_8</v>
      </c>
      <c r="F199" s="52">
        <v>6736</v>
      </c>
      <c r="G199" s="28"/>
      <c r="H199" s="60">
        <v>75</v>
      </c>
      <c r="I199" s="60">
        <v>8</v>
      </c>
      <c r="J199" s="60">
        <v>78</v>
      </c>
      <c r="K199" s="52">
        <f t="shared" si="24"/>
        <v>8</v>
      </c>
      <c r="L199" s="52" t="str">
        <f t="shared" si="25"/>
        <v>75_8</v>
      </c>
      <c r="M199" s="52">
        <v>6965</v>
      </c>
      <c r="N199" s="28"/>
      <c r="O199" s="60">
        <v>75</v>
      </c>
      <c r="P199" s="60">
        <v>8</v>
      </c>
      <c r="Q199" s="60">
        <v>78</v>
      </c>
      <c r="R199" s="52">
        <f t="shared" si="26"/>
        <v>8</v>
      </c>
      <c r="S199" s="52" t="str">
        <f t="shared" si="27"/>
        <v>75_8</v>
      </c>
      <c r="T199" s="52">
        <v>7184</v>
      </c>
      <c r="U199" s="28"/>
      <c r="V199" s="60">
        <v>75</v>
      </c>
      <c r="W199" s="60">
        <v>8</v>
      </c>
      <c r="X199" s="60">
        <v>78</v>
      </c>
      <c r="Y199" s="52">
        <f t="shared" si="28"/>
        <v>8</v>
      </c>
      <c r="Z199" s="54" t="str">
        <f t="shared" si="29"/>
        <v>75_8</v>
      </c>
      <c r="AA199" s="4">
        <f t="shared" si="32"/>
        <v>6965</v>
      </c>
      <c r="AB199" s="4">
        <f t="shared" si="33"/>
        <v>7184</v>
      </c>
      <c r="AC199" s="156">
        <f t="shared" si="34"/>
        <v>7184</v>
      </c>
      <c r="AD199" s="47">
        <f t="shared" si="35"/>
        <v>45.904153354632591</v>
      </c>
      <c r="AE199" s="6"/>
      <c r="AF199" s="6"/>
      <c r="AG199" s="6"/>
      <c r="AH199" s="6"/>
      <c r="AI199" s="6"/>
      <c r="AJ199" s="6"/>
      <c r="AK199" s="7"/>
    </row>
    <row r="200" spans="1:37" x14ac:dyDescent="0.15">
      <c r="A200" s="60">
        <v>75</v>
      </c>
      <c r="B200" s="60">
        <v>9</v>
      </c>
      <c r="C200" s="60">
        <v>80</v>
      </c>
      <c r="D200" s="52">
        <f t="shared" si="30"/>
        <v>9</v>
      </c>
      <c r="E200" s="52" t="str">
        <f t="shared" si="31"/>
        <v>75_9</v>
      </c>
      <c r="F200" s="52">
        <v>6921</v>
      </c>
      <c r="G200" s="28"/>
      <c r="H200" s="60">
        <v>75</v>
      </c>
      <c r="I200" s="60">
        <v>9</v>
      </c>
      <c r="J200" s="60">
        <v>80</v>
      </c>
      <c r="K200" s="52">
        <f t="shared" si="24"/>
        <v>9</v>
      </c>
      <c r="L200" s="52" t="str">
        <f t="shared" si="25"/>
        <v>75_9</v>
      </c>
      <c r="M200" s="52">
        <v>7156</v>
      </c>
      <c r="N200" s="28"/>
      <c r="O200" s="60">
        <v>75</v>
      </c>
      <c r="P200" s="60">
        <v>9</v>
      </c>
      <c r="Q200" s="60">
        <v>80</v>
      </c>
      <c r="R200" s="52">
        <f t="shared" si="26"/>
        <v>9</v>
      </c>
      <c r="S200" s="52" t="str">
        <f t="shared" si="27"/>
        <v>75_9</v>
      </c>
      <c r="T200" s="52">
        <v>7381</v>
      </c>
      <c r="U200" s="28"/>
      <c r="V200" s="60">
        <v>75</v>
      </c>
      <c r="W200" s="60">
        <v>9</v>
      </c>
      <c r="X200" s="60">
        <v>80</v>
      </c>
      <c r="Y200" s="52">
        <f t="shared" si="28"/>
        <v>9</v>
      </c>
      <c r="Z200" s="54" t="str">
        <f t="shared" si="29"/>
        <v>75_9</v>
      </c>
      <c r="AA200" s="4">
        <f t="shared" si="32"/>
        <v>7156</v>
      </c>
      <c r="AB200" s="4">
        <f t="shared" si="33"/>
        <v>7381</v>
      </c>
      <c r="AC200" s="156">
        <f t="shared" si="34"/>
        <v>7381</v>
      </c>
      <c r="AD200" s="47">
        <f t="shared" si="35"/>
        <v>47.162939297124602</v>
      </c>
      <c r="AE200" s="6"/>
      <c r="AF200" s="6"/>
      <c r="AG200" s="6"/>
      <c r="AH200" s="6"/>
      <c r="AI200" s="6"/>
      <c r="AJ200" s="6"/>
      <c r="AK200" s="7"/>
    </row>
    <row r="201" spans="1:37" x14ac:dyDescent="0.15">
      <c r="A201" s="60">
        <v>75</v>
      </c>
      <c r="B201" s="60">
        <v>10</v>
      </c>
      <c r="C201" s="60">
        <v>82</v>
      </c>
      <c r="D201" s="52">
        <f t="shared" si="30"/>
        <v>10</v>
      </c>
      <c r="E201" s="52" t="str">
        <f t="shared" si="31"/>
        <v>75_10</v>
      </c>
      <c r="F201" s="52">
        <v>7107</v>
      </c>
      <c r="G201" s="28"/>
      <c r="H201" s="60">
        <v>75</v>
      </c>
      <c r="I201" s="60">
        <v>10</v>
      </c>
      <c r="J201" s="60">
        <v>82</v>
      </c>
      <c r="K201" s="52">
        <f t="shared" si="24"/>
        <v>10</v>
      </c>
      <c r="L201" s="52" t="str">
        <f t="shared" si="25"/>
        <v>75_10</v>
      </c>
      <c r="M201" s="52">
        <v>7349</v>
      </c>
      <c r="N201" s="28"/>
      <c r="O201" s="60">
        <v>75</v>
      </c>
      <c r="P201" s="60">
        <v>10</v>
      </c>
      <c r="Q201" s="60">
        <v>82</v>
      </c>
      <c r="R201" s="52">
        <f t="shared" si="26"/>
        <v>10</v>
      </c>
      <c r="S201" s="52" t="str">
        <f t="shared" si="27"/>
        <v>75_10</v>
      </c>
      <c r="T201" s="52">
        <v>7580</v>
      </c>
      <c r="U201" s="28"/>
      <c r="V201" s="60">
        <v>75</v>
      </c>
      <c r="W201" s="60">
        <v>10</v>
      </c>
      <c r="X201" s="60">
        <v>82</v>
      </c>
      <c r="Y201" s="52">
        <f t="shared" si="28"/>
        <v>10</v>
      </c>
      <c r="Z201" s="54" t="str">
        <f t="shared" si="29"/>
        <v>75_10</v>
      </c>
      <c r="AA201" s="4">
        <f t="shared" si="32"/>
        <v>7349</v>
      </c>
      <c r="AB201" s="4">
        <f t="shared" si="33"/>
        <v>7580</v>
      </c>
      <c r="AC201" s="156">
        <f t="shared" si="34"/>
        <v>7580</v>
      </c>
      <c r="AD201" s="47">
        <f t="shared" si="35"/>
        <v>48.43450479233227</v>
      </c>
      <c r="AE201" s="6"/>
      <c r="AF201" s="6"/>
      <c r="AG201" s="6"/>
      <c r="AH201" s="6"/>
      <c r="AI201" s="6"/>
      <c r="AJ201" s="6"/>
      <c r="AK201" s="7"/>
    </row>
    <row r="202" spans="1:37" x14ac:dyDescent="0.15">
      <c r="A202" s="60">
        <v>75</v>
      </c>
      <c r="B202" s="60">
        <v>11</v>
      </c>
      <c r="C202" s="60">
        <v>83</v>
      </c>
      <c r="D202" s="52">
        <f t="shared" si="30"/>
        <v>11</v>
      </c>
      <c r="E202" s="52" t="str">
        <f t="shared" si="31"/>
        <v>75_11</v>
      </c>
      <c r="F202" s="52">
        <v>7200</v>
      </c>
      <c r="G202" s="28"/>
      <c r="H202" s="60">
        <v>75</v>
      </c>
      <c r="I202" s="60">
        <v>11</v>
      </c>
      <c r="J202" s="60">
        <v>83</v>
      </c>
      <c r="K202" s="52">
        <f t="shared" si="24"/>
        <v>11</v>
      </c>
      <c r="L202" s="52" t="str">
        <f t="shared" si="25"/>
        <v>75_11</v>
      </c>
      <c r="M202" s="52">
        <v>7445</v>
      </c>
      <c r="N202" s="28"/>
      <c r="O202" s="60">
        <v>75</v>
      </c>
      <c r="P202" s="60">
        <v>11</v>
      </c>
      <c r="Q202" s="60">
        <v>83</v>
      </c>
      <c r="R202" s="52">
        <f t="shared" si="26"/>
        <v>11</v>
      </c>
      <c r="S202" s="52" t="str">
        <f t="shared" si="27"/>
        <v>75_11</v>
      </c>
      <c r="T202" s="52">
        <v>7680</v>
      </c>
      <c r="U202" s="28"/>
      <c r="V202" s="60">
        <v>75</v>
      </c>
      <c r="W202" s="60">
        <v>11</v>
      </c>
      <c r="X202" s="60">
        <v>83</v>
      </c>
      <c r="Y202" s="52">
        <f t="shared" si="28"/>
        <v>11</v>
      </c>
      <c r="Z202" s="54" t="str">
        <f t="shared" si="29"/>
        <v>75_11</v>
      </c>
      <c r="AA202" s="4">
        <f t="shared" si="32"/>
        <v>7445</v>
      </c>
      <c r="AB202" s="4">
        <f t="shared" si="33"/>
        <v>7680</v>
      </c>
      <c r="AC202" s="156">
        <f t="shared" si="34"/>
        <v>7680</v>
      </c>
      <c r="AD202" s="47">
        <f t="shared" si="35"/>
        <v>49.073482428115014</v>
      </c>
      <c r="AE202" s="6"/>
      <c r="AF202" s="6"/>
      <c r="AG202" s="6"/>
      <c r="AH202" s="6"/>
      <c r="AI202" s="6"/>
      <c r="AJ202" s="6"/>
      <c r="AK202" s="7"/>
    </row>
    <row r="203" spans="1:37" x14ac:dyDescent="0.15">
      <c r="A203" s="60">
        <v>75</v>
      </c>
      <c r="B203" s="60">
        <v>12</v>
      </c>
      <c r="C203" s="60">
        <v>84</v>
      </c>
      <c r="D203" s="52">
        <f t="shared" si="30"/>
        <v>12</v>
      </c>
      <c r="E203" s="52" t="str">
        <f t="shared" si="31"/>
        <v>75_12</v>
      </c>
      <c r="F203" s="52">
        <v>7294</v>
      </c>
      <c r="G203" s="28"/>
      <c r="H203" s="60">
        <v>75</v>
      </c>
      <c r="I203" s="60">
        <v>12</v>
      </c>
      <c r="J203" s="60">
        <v>84</v>
      </c>
      <c r="K203" s="52">
        <f t="shared" si="24"/>
        <v>12</v>
      </c>
      <c r="L203" s="52" t="str">
        <f t="shared" si="25"/>
        <v>75_12</v>
      </c>
      <c r="M203" s="52">
        <v>7542</v>
      </c>
      <c r="N203" s="28"/>
      <c r="O203" s="60">
        <v>75</v>
      </c>
      <c r="P203" s="60">
        <v>12</v>
      </c>
      <c r="Q203" s="60">
        <v>84</v>
      </c>
      <c r="R203" s="52">
        <f t="shared" si="26"/>
        <v>12</v>
      </c>
      <c r="S203" s="52" t="str">
        <f t="shared" si="27"/>
        <v>75_12</v>
      </c>
      <c r="T203" s="52">
        <v>7780</v>
      </c>
      <c r="U203" s="28"/>
      <c r="V203" s="60">
        <v>75</v>
      </c>
      <c r="W203" s="60">
        <v>12</v>
      </c>
      <c r="X203" s="60">
        <v>84</v>
      </c>
      <c r="Y203" s="52">
        <f t="shared" si="28"/>
        <v>12</v>
      </c>
      <c r="Z203" s="54" t="str">
        <f t="shared" si="29"/>
        <v>75_12</v>
      </c>
      <c r="AA203" s="4">
        <f t="shared" si="32"/>
        <v>7542</v>
      </c>
      <c r="AB203" s="4">
        <f t="shared" si="33"/>
        <v>7780</v>
      </c>
      <c r="AC203" s="156">
        <f t="shared" si="34"/>
        <v>7780</v>
      </c>
      <c r="AD203" s="47">
        <f t="shared" si="35"/>
        <v>49.712460063897765</v>
      </c>
      <c r="AE203" s="6"/>
      <c r="AF203" s="6"/>
      <c r="AG203" s="6"/>
      <c r="AH203" s="6"/>
      <c r="AI203" s="6"/>
      <c r="AJ203" s="6"/>
      <c r="AK203" s="7"/>
    </row>
    <row r="204" spans="1:37" x14ac:dyDescent="0.15">
      <c r="A204" s="60">
        <v>75</v>
      </c>
      <c r="B204" s="60">
        <v>13</v>
      </c>
      <c r="C204" s="60">
        <v>85</v>
      </c>
      <c r="D204" s="52">
        <f t="shared" si="30"/>
        <v>13</v>
      </c>
      <c r="E204" s="52" t="str">
        <f t="shared" si="31"/>
        <v>75_13</v>
      </c>
      <c r="F204" s="52">
        <v>7402</v>
      </c>
      <c r="G204" s="28"/>
      <c r="H204" s="60">
        <v>75</v>
      </c>
      <c r="I204" s="60">
        <v>13</v>
      </c>
      <c r="J204" s="60">
        <v>85</v>
      </c>
      <c r="K204" s="52">
        <f t="shared" si="24"/>
        <v>13</v>
      </c>
      <c r="L204" s="52" t="str">
        <f t="shared" si="25"/>
        <v>75_13</v>
      </c>
      <c r="M204" s="52">
        <v>7654</v>
      </c>
      <c r="N204" s="28"/>
      <c r="O204" s="60">
        <v>75</v>
      </c>
      <c r="P204" s="60">
        <v>13</v>
      </c>
      <c r="Q204" s="60">
        <v>85</v>
      </c>
      <c r="R204" s="52">
        <f t="shared" si="26"/>
        <v>13</v>
      </c>
      <c r="S204" s="52" t="str">
        <f t="shared" si="27"/>
        <v>75_13</v>
      </c>
      <c r="T204" s="52">
        <v>7895</v>
      </c>
      <c r="U204" s="28"/>
      <c r="V204" s="60">
        <v>75</v>
      </c>
      <c r="W204" s="60">
        <v>13</v>
      </c>
      <c r="X204" s="60">
        <v>85</v>
      </c>
      <c r="Y204" s="52">
        <f t="shared" si="28"/>
        <v>13</v>
      </c>
      <c r="Z204" s="54" t="str">
        <f t="shared" si="29"/>
        <v>75_13</v>
      </c>
      <c r="AA204" s="4">
        <f t="shared" si="32"/>
        <v>7654</v>
      </c>
      <c r="AB204" s="4">
        <f t="shared" si="33"/>
        <v>7895</v>
      </c>
      <c r="AC204" s="156">
        <f t="shared" si="34"/>
        <v>7895</v>
      </c>
      <c r="AD204" s="47">
        <f t="shared" si="35"/>
        <v>50.447284345047926</v>
      </c>
      <c r="AE204" s="6"/>
      <c r="AF204" s="6"/>
      <c r="AG204" s="6"/>
      <c r="AH204" s="6"/>
      <c r="AI204" s="6"/>
      <c r="AJ204" s="6"/>
      <c r="AK204" s="7"/>
    </row>
    <row r="205" spans="1:37" x14ac:dyDescent="0.15">
      <c r="A205" s="60">
        <v>75</v>
      </c>
      <c r="B205" s="60">
        <v>14</v>
      </c>
      <c r="C205" s="60">
        <v>86</v>
      </c>
      <c r="D205" s="52">
        <f t="shared" si="30"/>
        <v>14</v>
      </c>
      <c r="E205" s="52" t="str">
        <f t="shared" si="31"/>
        <v>75_14</v>
      </c>
      <c r="F205" s="52">
        <v>7511</v>
      </c>
      <c r="G205" s="28"/>
      <c r="H205" s="60">
        <v>75</v>
      </c>
      <c r="I205" s="60">
        <v>14</v>
      </c>
      <c r="J205" s="60">
        <v>86</v>
      </c>
      <c r="K205" s="52">
        <f t="shared" si="24"/>
        <v>14</v>
      </c>
      <c r="L205" s="52" t="str">
        <f t="shared" si="25"/>
        <v>75_14</v>
      </c>
      <c r="M205" s="52">
        <v>7766</v>
      </c>
      <c r="N205" s="28"/>
      <c r="O205" s="60">
        <v>75</v>
      </c>
      <c r="P205" s="60">
        <v>14</v>
      </c>
      <c r="Q205" s="60">
        <v>86</v>
      </c>
      <c r="R205" s="52">
        <f t="shared" si="26"/>
        <v>14</v>
      </c>
      <c r="S205" s="52" t="str">
        <f t="shared" si="27"/>
        <v>75_14</v>
      </c>
      <c r="T205" s="52">
        <v>8011</v>
      </c>
      <c r="U205" s="28"/>
      <c r="V205" s="60">
        <v>75</v>
      </c>
      <c r="W205" s="60">
        <v>14</v>
      </c>
      <c r="X205" s="60">
        <v>86</v>
      </c>
      <c r="Y205" s="52">
        <f t="shared" si="28"/>
        <v>14</v>
      </c>
      <c r="Z205" s="54" t="str">
        <f t="shared" si="29"/>
        <v>75_14</v>
      </c>
      <c r="AA205" s="4">
        <f t="shared" si="32"/>
        <v>7766</v>
      </c>
      <c r="AB205" s="4">
        <f t="shared" si="33"/>
        <v>8011</v>
      </c>
      <c r="AC205" s="156">
        <f t="shared" si="34"/>
        <v>8011</v>
      </c>
      <c r="AD205" s="47">
        <f t="shared" si="35"/>
        <v>51.188498402555908</v>
      </c>
      <c r="AE205" s="6"/>
      <c r="AF205" s="6"/>
      <c r="AG205" s="6"/>
      <c r="AH205" s="6"/>
      <c r="AI205" s="6"/>
      <c r="AJ205" s="6"/>
      <c r="AK205" s="7"/>
    </row>
    <row r="206" spans="1:37" x14ac:dyDescent="0.15">
      <c r="A206" s="60">
        <v>75</v>
      </c>
      <c r="B206" s="60">
        <v>15</v>
      </c>
      <c r="C206" s="60">
        <v>87</v>
      </c>
      <c r="D206" s="52">
        <f t="shared" si="30"/>
        <v>15</v>
      </c>
      <c r="E206" s="52" t="str">
        <f t="shared" si="31"/>
        <v>75_15</v>
      </c>
      <c r="F206" s="52">
        <v>7619</v>
      </c>
      <c r="G206" s="28"/>
      <c r="H206" s="60">
        <v>75</v>
      </c>
      <c r="I206" s="60">
        <v>15</v>
      </c>
      <c r="J206" s="60">
        <v>87</v>
      </c>
      <c r="K206" s="52">
        <f t="shared" si="24"/>
        <v>15</v>
      </c>
      <c r="L206" s="52" t="str">
        <f t="shared" si="25"/>
        <v>75_15</v>
      </c>
      <c r="M206" s="52">
        <v>7878</v>
      </c>
      <c r="N206" s="28"/>
      <c r="O206" s="60">
        <v>75</v>
      </c>
      <c r="P206" s="60">
        <v>15</v>
      </c>
      <c r="Q206" s="60">
        <v>87</v>
      </c>
      <c r="R206" s="52">
        <f t="shared" si="26"/>
        <v>15</v>
      </c>
      <c r="S206" s="52" t="str">
        <f t="shared" si="27"/>
        <v>75_15</v>
      </c>
      <c r="T206" s="52">
        <v>8126</v>
      </c>
      <c r="U206" s="28"/>
      <c r="V206" s="60">
        <v>75</v>
      </c>
      <c r="W206" s="60">
        <v>15</v>
      </c>
      <c r="X206" s="60">
        <v>87</v>
      </c>
      <c r="Y206" s="52">
        <f t="shared" si="28"/>
        <v>15</v>
      </c>
      <c r="Z206" s="54" t="str">
        <f t="shared" si="29"/>
        <v>75_15</v>
      </c>
      <c r="AA206" s="4">
        <f t="shared" si="32"/>
        <v>7878</v>
      </c>
      <c r="AB206" s="4">
        <f t="shared" si="33"/>
        <v>8126</v>
      </c>
      <c r="AC206" s="156">
        <f t="shared" si="34"/>
        <v>8126</v>
      </c>
      <c r="AD206" s="47">
        <f t="shared" si="35"/>
        <v>51.923322683706068</v>
      </c>
      <c r="AE206" s="6"/>
      <c r="AF206" s="6"/>
      <c r="AG206" s="6"/>
      <c r="AH206" s="6"/>
      <c r="AI206" s="6"/>
      <c r="AJ206" s="6"/>
      <c r="AK206" s="7"/>
    </row>
    <row r="207" spans="1:37" x14ac:dyDescent="0.15">
      <c r="A207" s="60">
        <v>75</v>
      </c>
      <c r="B207" s="60">
        <v>16</v>
      </c>
      <c r="C207" s="60">
        <v>88</v>
      </c>
      <c r="D207" s="52">
        <f t="shared" si="30"/>
        <v>16</v>
      </c>
      <c r="E207" s="52" t="str">
        <f t="shared" si="31"/>
        <v>75_16</v>
      </c>
      <c r="F207" s="52">
        <v>7741</v>
      </c>
      <c r="G207" s="28"/>
      <c r="H207" s="60">
        <v>75</v>
      </c>
      <c r="I207" s="60">
        <v>16</v>
      </c>
      <c r="J207" s="60">
        <v>88</v>
      </c>
      <c r="K207" s="52">
        <f t="shared" si="24"/>
        <v>16</v>
      </c>
      <c r="L207" s="52" t="str">
        <f t="shared" si="25"/>
        <v>75_16</v>
      </c>
      <c r="M207" s="52">
        <v>8004</v>
      </c>
      <c r="N207" s="28"/>
      <c r="O207" s="60">
        <v>75</v>
      </c>
      <c r="P207" s="60">
        <v>16</v>
      </c>
      <c r="Q207" s="60">
        <v>88</v>
      </c>
      <c r="R207" s="52">
        <f t="shared" si="26"/>
        <v>16</v>
      </c>
      <c r="S207" s="52" t="str">
        <f t="shared" si="27"/>
        <v>75_16</v>
      </c>
      <c r="T207" s="52">
        <v>8256</v>
      </c>
      <c r="U207" s="28"/>
      <c r="V207" s="60">
        <v>75</v>
      </c>
      <c r="W207" s="60">
        <v>16</v>
      </c>
      <c r="X207" s="60">
        <v>88</v>
      </c>
      <c r="Y207" s="52">
        <f t="shared" si="28"/>
        <v>16</v>
      </c>
      <c r="Z207" s="54" t="str">
        <f t="shared" si="29"/>
        <v>75_16</v>
      </c>
      <c r="AA207" s="4">
        <f t="shared" si="32"/>
        <v>8004</v>
      </c>
      <c r="AB207" s="4">
        <f t="shared" si="33"/>
        <v>8256</v>
      </c>
      <c r="AC207" s="156">
        <f t="shared" si="34"/>
        <v>8256</v>
      </c>
      <c r="AD207" s="47">
        <f t="shared" si="35"/>
        <v>52.753993610223645</v>
      </c>
      <c r="AE207" s="6"/>
      <c r="AF207" s="6"/>
      <c r="AG207" s="6"/>
      <c r="AH207" s="6"/>
      <c r="AI207" s="6"/>
      <c r="AJ207" s="6"/>
      <c r="AK207" s="7"/>
    </row>
    <row r="208" spans="1:37" x14ac:dyDescent="0.15">
      <c r="A208" s="60">
        <v>80</v>
      </c>
      <c r="B208" s="60">
        <v>0</v>
      </c>
      <c r="C208" s="60">
        <v>68</v>
      </c>
      <c r="D208" s="52">
        <f t="shared" si="30"/>
        <v>0</v>
      </c>
      <c r="E208" s="52" t="str">
        <f t="shared" si="31"/>
        <v>80_0</v>
      </c>
      <c r="F208" s="52">
        <v>5895</v>
      </c>
      <c r="G208" s="28"/>
      <c r="H208" s="60">
        <v>80</v>
      </c>
      <c r="I208" s="60">
        <v>0</v>
      </c>
      <c r="J208" s="60">
        <v>68</v>
      </c>
      <c r="K208" s="52">
        <f t="shared" ref="K208:K224" si="36">I208</f>
        <v>0</v>
      </c>
      <c r="L208" s="52" t="str">
        <f t="shared" ref="L208:L224" si="37">H208&amp;"_"&amp;K208</f>
        <v>80_0</v>
      </c>
      <c r="M208" s="52">
        <v>6095</v>
      </c>
      <c r="N208" s="28"/>
      <c r="O208" s="60">
        <v>80</v>
      </c>
      <c r="P208" s="60">
        <v>0</v>
      </c>
      <c r="Q208" s="60">
        <v>68</v>
      </c>
      <c r="R208" s="52">
        <f t="shared" ref="R208:R224" si="38">P208</f>
        <v>0</v>
      </c>
      <c r="S208" s="52" t="str">
        <f t="shared" ref="S208:S224" si="39">O208&amp;"_"&amp;R208</f>
        <v>80_0</v>
      </c>
      <c r="T208" s="52">
        <v>6287</v>
      </c>
      <c r="U208" s="28"/>
      <c r="V208" s="60">
        <v>80</v>
      </c>
      <c r="W208" s="60">
        <v>0</v>
      </c>
      <c r="X208" s="60">
        <v>68</v>
      </c>
      <c r="Y208" s="52">
        <f t="shared" ref="Y208:Y224" si="40">W208</f>
        <v>0</v>
      </c>
      <c r="Z208" s="54" t="str">
        <f t="shared" ref="Z208:Z224" si="41">V208&amp;"_"&amp;Y208</f>
        <v>80_0</v>
      </c>
      <c r="AA208" s="4">
        <f t="shared" si="32"/>
        <v>6095</v>
      </c>
      <c r="AB208" s="4">
        <f t="shared" si="33"/>
        <v>6287</v>
      </c>
      <c r="AC208" s="156">
        <f t="shared" si="34"/>
        <v>6287</v>
      </c>
      <c r="AD208" s="47">
        <f t="shared" si="35"/>
        <v>40.172523961661341</v>
      </c>
      <c r="AE208" s="6"/>
      <c r="AF208" s="6"/>
      <c r="AG208" s="6"/>
      <c r="AH208" s="6"/>
      <c r="AI208" s="6"/>
      <c r="AJ208" s="6"/>
      <c r="AK208" s="7"/>
    </row>
    <row r="209" spans="1:37" x14ac:dyDescent="0.15">
      <c r="A209" s="60">
        <v>80</v>
      </c>
      <c r="B209" s="60">
        <v>1</v>
      </c>
      <c r="C209" s="60">
        <v>71</v>
      </c>
      <c r="D209" s="52">
        <f t="shared" ref="D209:D224" si="42">B209</f>
        <v>1</v>
      </c>
      <c r="E209" s="52" t="str">
        <f t="shared" ref="E209:E224" si="43">A209&amp;"_"&amp;D209</f>
        <v>80_1</v>
      </c>
      <c r="F209" s="52">
        <v>6147</v>
      </c>
      <c r="G209" s="28"/>
      <c r="H209" s="60">
        <v>80</v>
      </c>
      <c r="I209" s="60">
        <v>1</v>
      </c>
      <c r="J209" s="60">
        <v>71</v>
      </c>
      <c r="K209" s="52">
        <f t="shared" si="36"/>
        <v>1</v>
      </c>
      <c r="L209" s="52" t="str">
        <f t="shared" si="37"/>
        <v>80_1</v>
      </c>
      <c r="M209" s="52">
        <v>6356</v>
      </c>
      <c r="N209" s="28"/>
      <c r="O209" s="60">
        <v>80</v>
      </c>
      <c r="P209" s="60">
        <v>1</v>
      </c>
      <c r="Q209" s="60">
        <v>71</v>
      </c>
      <c r="R209" s="52">
        <f t="shared" si="38"/>
        <v>1</v>
      </c>
      <c r="S209" s="52" t="str">
        <f t="shared" si="39"/>
        <v>80_1</v>
      </c>
      <c r="T209" s="52">
        <v>6556</v>
      </c>
      <c r="U209" s="28"/>
      <c r="V209" s="60">
        <v>80</v>
      </c>
      <c r="W209" s="60">
        <v>1</v>
      </c>
      <c r="X209" s="60">
        <v>71</v>
      </c>
      <c r="Y209" s="52">
        <f t="shared" si="40"/>
        <v>1</v>
      </c>
      <c r="Z209" s="54" t="str">
        <f t="shared" si="41"/>
        <v>80_1</v>
      </c>
      <c r="AA209" s="4">
        <f t="shared" ref="AA209:AA223" si="44">INDEX($M$16:$M$224,MATCH(Z209,$L$16:$L$224,0))</f>
        <v>6356</v>
      </c>
      <c r="AB209" s="4">
        <f t="shared" ref="AB209:AB222" si="45">INDEX($T$16:$T$224,MATCH(Z209,$S$16:$S$224,0))</f>
        <v>6556</v>
      </c>
      <c r="AC209" s="156">
        <f t="shared" ref="AC209:AC223" si="46">$D$6*AA209+$D$7*AB209</f>
        <v>6556</v>
      </c>
      <c r="AD209" s="47">
        <f t="shared" ref="AD209:AD223" si="47">AC209*$D$10/$D$9</f>
        <v>41.891373801916934</v>
      </c>
      <c r="AE209" s="6"/>
      <c r="AF209" s="6"/>
      <c r="AG209" s="6"/>
      <c r="AH209" s="6"/>
      <c r="AI209" s="6"/>
      <c r="AJ209" s="6"/>
      <c r="AK209" s="7"/>
    </row>
    <row r="210" spans="1:37" x14ac:dyDescent="0.15">
      <c r="A210" s="60">
        <v>80</v>
      </c>
      <c r="B210" s="60">
        <v>2</v>
      </c>
      <c r="C210" s="60">
        <v>74</v>
      </c>
      <c r="D210" s="52">
        <f t="shared" si="42"/>
        <v>2</v>
      </c>
      <c r="E210" s="52" t="str">
        <f t="shared" si="43"/>
        <v>80_2</v>
      </c>
      <c r="F210" s="52">
        <v>6396</v>
      </c>
      <c r="G210" s="28"/>
      <c r="H210" s="60">
        <v>80</v>
      </c>
      <c r="I210" s="60">
        <v>2</v>
      </c>
      <c r="J210" s="60">
        <v>74</v>
      </c>
      <c r="K210" s="52">
        <f t="shared" si="36"/>
        <v>2</v>
      </c>
      <c r="L210" s="52" t="str">
        <f t="shared" si="37"/>
        <v>80_2</v>
      </c>
      <c r="M210" s="52">
        <v>6613</v>
      </c>
      <c r="N210" s="28"/>
      <c r="O210" s="60">
        <v>80</v>
      </c>
      <c r="P210" s="60">
        <v>2</v>
      </c>
      <c r="Q210" s="60">
        <v>74</v>
      </c>
      <c r="R210" s="52">
        <f t="shared" si="38"/>
        <v>2</v>
      </c>
      <c r="S210" s="52" t="str">
        <f t="shared" si="39"/>
        <v>80_2</v>
      </c>
      <c r="T210" s="52">
        <v>6821</v>
      </c>
      <c r="U210" s="28"/>
      <c r="V210" s="60">
        <v>80</v>
      </c>
      <c r="W210" s="60">
        <v>2</v>
      </c>
      <c r="X210" s="60">
        <v>74</v>
      </c>
      <c r="Y210" s="52">
        <f t="shared" si="40"/>
        <v>2</v>
      </c>
      <c r="Z210" s="54" t="str">
        <f t="shared" si="41"/>
        <v>80_2</v>
      </c>
      <c r="AA210" s="4">
        <f t="shared" si="44"/>
        <v>6613</v>
      </c>
      <c r="AB210" s="4">
        <f t="shared" si="45"/>
        <v>6821</v>
      </c>
      <c r="AC210" s="156">
        <f t="shared" si="46"/>
        <v>6821</v>
      </c>
      <c r="AD210" s="47">
        <f t="shared" si="47"/>
        <v>43.584664536741215</v>
      </c>
      <c r="AE210" s="6"/>
      <c r="AF210" s="6"/>
      <c r="AG210" s="6"/>
      <c r="AH210" s="6"/>
      <c r="AI210" s="6"/>
      <c r="AJ210" s="6"/>
      <c r="AK210" s="7"/>
    </row>
    <row r="211" spans="1:37" x14ac:dyDescent="0.15">
      <c r="A211" s="60">
        <v>80</v>
      </c>
      <c r="B211" s="60">
        <v>3</v>
      </c>
      <c r="C211" s="60">
        <v>77</v>
      </c>
      <c r="D211" s="52">
        <f t="shared" si="42"/>
        <v>3</v>
      </c>
      <c r="E211" s="52" t="str">
        <f t="shared" si="43"/>
        <v>80_3</v>
      </c>
      <c r="F211" s="52">
        <v>6641</v>
      </c>
      <c r="G211" s="28"/>
      <c r="H211" s="60">
        <v>80</v>
      </c>
      <c r="I211" s="60">
        <v>3</v>
      </c>
      <c r="J211" s="60">
        <v>77</v>
      </c>
      <c r="K211" s="52">
        <f t="shared" si="36"/>
        <v>3</v>
      </c>
      <c r="L211" s="52" t="str">
        <f t="shared" si="37"/>
        <v>80_3</v>
      </c>
      <c r="M211" s="52">
        <v>6867</v>
      </c>
      <c r="N211" s="28"/>
      <c r="O211" s="60">
        <v>80</v>
      </c>
      <c r="P211" s="60">
        <v>3</v>
      </c>
      <c r="Q211" s="60">
        <v>77</v>
      </c>
      <c r="R211" s="52">
        <f t="shared" si="38"/>
        <v>3</v>
      </c>
      <c r="S211" s="52" t="str">
        <f t="shared" si="39"/>
        <v>80_3</v>
      </c>
      <c r="T211" s="52">
        <v>7083</v>
      </c>
      <c r="U211" s="28"/>
      <c r="V211" s="60">
        <v>80</v>
      </c>
      <c r="W211" s="60">
        <v>3</v>
      </c>
      <c r="X211" s="60">
        <v>77</v>
      </c>
      <c r="Y211" s="52">
        <f t="shared" si="40"/>
        <v>3</v>
      </c>
      <c r="Z211" s="54" t="str">
        <f t="shared" si="41"/>
        <v>80_3</v>
      </c>
      <c r="AA211" s="4">
        <f t="shared" si="44"/>
        <v>6867</v>
      </c>
      <c r="AB211" s="4">
        <f t="shared" si="45"/>
        <v>7083</v>
      </c>
      <c r="AC211" s="156">
        <f t="shared" si="46"/>
        <v>7083</v>
      </c>
      <c r="AD211" s="47">
        <f t="shared" si="47"/>
        <v>45.258785942492011</v>
      </c>
      <c r="AE211" s="6"/>
      <c r="AF211" s="6"/>
      <c r="AG211" s="6"/>
      <c r="AH211" s="6"/>
      <c r="AI211" s="6"/>
      <c r="AJ211" s="6"/>
      <c r="AK211" s="7"/>
    </row>
    <row r="212" spans="1:37" x14ac:dyDescent="0.15">
      <c r="A212" s="60">
        <v>80</v>
      </c>
      <c r="B212" s="60">
        <v>4</v>
      </c>
      <c r="C212" s="60">
        <v>80</v>
      </c>
      <c r="D212" s="52">
        <f t="shared" si="42"/>
        <v>4</v>
      </c>
      <c r="E212" s="52" t="str">
        <f t="shared" si="43"/>
        <v>80_4</v>
      </c>
      <c r="F212" s="52">
        <v>6921</v>
      </c>
      <c r="G212" s="28"/>
      <c r="H212" s="60">
        <v>80</v>
      </c>
      <c r="I212" s="60">
        <v>4</v>
      </c>
      <c r="J212" s="60">
        <v>80</v>
      </c>
      <c r="K212" s="52">
        <f t="shared" si="36"/>
        <v>4</v>
      </c>
      <c r="L212" s="52" t="str">
        <f t="shared" si="37"/>
        <v>80_4</v>
      </c>
      <c r="M212" s="52">
        <v>7156</v>
      </c>
      <c r="N212" s="28"/>
      <c r="O212" s="60">
        <v>80</v>
      </c>
      <c r="P212" s="60">
        <v>4</v>
      </c>
      <c r="Q212" s="60">
        <v>80</v>
      </c>
      <c r="R212" s="52">
        <f t="shared" si="38"/>
        <v>4</v>
      </c>
      <c r="S212" s="52" t="str">
        <f t="shared" si="39"/>
        <v>80_4</v>
      </c>
      <c r="T212" s="52">
        <v>7381</v>
      </c>
      <c r="U212" s="28"/>
      <c r="V212" s="60">
        <v>80</v>
      </c>
      <c r="W212" s="60">
        <v>4</v>
      </c>
      <c r="X212" s="60">
        <v>80</v>
      </c>
      <c r="Y212" s="52">
        <f t="shared" si="40"/>
        <v>4</v>
      </c>
      <c r="Z212" s="54" t="str">
        <f t="shared" si="41"/>
        <v>80_4</v>
      </c>
      <c r="AA212" s="4">
        <f t="shared" si="44"/>
        <v>7156</v>
      </c>
      <c r="AB212" s="4">
        <f t="shared" si="45"/>
        <v>7381</v>
      </c>
      <c r="AC212" s="156">
        <f t="shared" si="46"/>
        <v>7381</v>
      </c>
      <c r="AD212" s="47">
        <f t="shared" si="47"/>
        <v>47.162939297124602</v>
      </c>
      <c r="AE212" s="6"/>
      <c r="AF212" s="6"/>
      <c r="AG212" s="6"/>
      <c r="AH212" s="6"/>
      <c r="AI212" s="6"/>
      <c r="AJ212" s="6"/>
      <c r="AK212" s="7"/>
    </row>
    <row r="213" spans="1:37" x14ac:dyDescent="0.15">
      <c r="A213" s="60">
        <v>80</v>
      </c>
      <c r="B213" s="60">
        <v>5</v>
      </c>
      <c r="C213" s="60">
        <v>83</v>
      </c>
      <c r="D213" s="52">
        <f t="shared" si="42"/>
        <v>5</v>
      </c>
      <c r="E213" s="52" t="str">
        <f t="shared" si="43"/>
        <v>80_5</v>
      </c>
      <c r="F213" s="52">
        <v>7200</v>
      </c>
      <c r="G213" s="28"/>
      <c r="H213" s="60">
        <v>80</v>
      </c>
      <c r="I213" s="60">
        <v>5</v>
      </c>
      <c r="J213" s="60">
        <v>83</v>
      </c>
      <c r="K213" s="52">
        <f t="shared" si="36"/>
        <v>5</v>
      </c>
      <c r="L213" s="52" t="str">
        <f t="shared" si="37"/>
        <v>80_5</v>
      </c>
      <c r="M213" s="52">
        <v>7445</v>
      </c>
      <c r="N213" s="28"/>
      <c r="O213" s="60">
        <v>80</v>
      </c>
      <c r="P213" s="60">
        <v>5</v>
      </c>
      <c r="Q213" s="60">
        <v>83</v>
      </c>
      <c r="R213" s="52">
        <f t="shared" si="38"/>
        <v>5</v>
      </c>
      <c r="S213" s="52" t="str">
        <f t="shared" si="39"/>
        <v>80_5</v>
      </c>
      <c r="T213" s="52">
        <v>7680</v>
      </c>
      <c r="U213" s="28"/>
      <c r="V213" s="60">
        <v>80</v>
      </c>
      <c r="W213" s="60">
        <v>5</v>
      </c>
      <c r="X213" s="60">
        <v>83</v>
      </c>
      <c r="Y213" s="52">
        <f t="shared" si="40"/>
        <v>5</v>
      </c>
      <c r="Z213" s="54" t="str">
        <f t="shared" si="41"/>
        <v>80_5</v>
      </c>
      <c r="AA213" s="4">
        <f t="shared" si="44"/>
        <v>7445</v>
      </c>
      <c r="AB213" s="4">
        <f t="shared" si="45"/>
        <v>7680</v>
      </c>
      <c r="AC213" s="156">
        <f t="shared" si="46"/>
        <v>7680</v>
      </c>
      <c r="AD213" s="47">
        <f t="shared" si="47"/>
        <v>49.073482428115014</v>
      </c>
      <c r="AE213" s="6"/>
      <c r="AF213" s="6"/>
      <c r="AG213" s="6"/>
      <c r="AH213" s="6"/>
      <c r="AI213" s="6"/>
      <c r="AJ213" s="6"/>
      <c r="AK213" s="7"/>
    </row>
    <row r="214" spans="1:37" x14ac:dyDescent="0.15">
      <c r="A214" s="60">
        <v>80</v>
      </c>
      <c r="B214" s="60">
        <v>6</v>
      </c>
      <c r="C214" s="60">
        <v>86</v>
      </c>
      <c r="D214" s="52">
        <f t="shared" si="42"/>
        <v>6</v>
      </c>
      <c r="E214" s="52" t="str">
        <f t="shared" si="43"/>
        <v>80_6</v>
      </c>
      <c r="F214" s="52">
        <v>7511</v>
      </c>
      <c r="G214" s="28"/>
      <c r="H214" s="60">
        <v>80</v>
      </c>
      <c r="I214" s="60">
        <v>6</v>
      </c>
      <c r="J214" s="60">
        <v>86</v>
      </c>
      <c r="K214" s="52">
        <f t="shared" si="36"/>
        <v>6</v>
      </c>
      <c r="L214" s="52" t="str">
        <f t="shared" si="37"/>
        <v>80_6</v>
      </c>
      <c r="M214" s="52">
        <v>7766</v>
      </c>
      <c r="N214" s="28"/>
      <c r="O214" s="60">
        <v>80</v>
      </c>
      <c r="P214" s="60">
        <v>6</v>
      </c>
      <c r="Q214" s="60">
        <v>86</v>
      </c>
      <c r="R214" s="52">
        <f t="shared" si="38"/>
        <v>6</v>
      </c>
      <c r="S214" s="52" t="str">
        <f t="shared" si="39"/>
        <v>80_6</v>
      </c>
      <c r="T214" s="52">
        <v>8011</v>
      </c>
      <c r="U214" s="28"/>
      <c r="V214" s="60">
        <v>80</v>
      </c>
      <c r="W214" s="60">
        <v>6</v>
      </c>
      <c r="X214" s="60">
        <v>86</v>
      </c>
      <c r="Y214" s="52">
        <f t="shared" si="40"/>
        <v>6</v>
      </c>
      <c r="Z214" s="54" t="str">
        <f t="shared" si="41"/>
        <v>80_6</v>
      </c>
      <c r="AA214" s="4">
        <f t="shared" si="44"/>
        <v>7766</v>
      </c>
      <c r="AB214" s="4">
        <f t="shared" si="45"/>
        <v>8011</v>
      </c>
      <c r="AC214" s="156">
        <f t="shared" si="46"/>
        <v>8011</v>
      </c>
      <c r="AD214" s="47">
        <f t="shared" si="47"/>
        <v>51.188498402555908</v>
      </c>
      <c r="AE214" s="6"/>
      <c r="AF214" s="6"/>
      <c r="AG214" s="6"/>
      <c r="AH214" s="6"/>
      <c r="AI214" s="6"/>
      <c r="AJ214" s="6"/>
      <c r="AK214" s="7"/>
    </row>
    <row r="215" spans="1:37" x14ac:dyDescent="0.15">
      <c r="A215" s="60">
        <v>80</v>
      </c>
      <c r="B215" s="60">
        <v>7</v>
      </c>
      <c r="C215" s="60">
        <v>88</v>
      </c>
      <c r="D215" s="52">
        <f t="shared" si="42"/>
        <v>7</v>
      </c>
      <c r="E215" s="52" t="str">
        <f t="shared" si="43"/>
        <v>80_7</v>
      </c>
      <c r="F215" s="52">
        <v>7741</v>
      </c>
      <c r="G215" s="28"/>
      <c r="H215" s="60">
        <v>80</v>
      </c>
      <c r="I215" s="60">
        <v>7</v>
      </c>
      <c r="J215" s="60">
        <v>88</v>
      </c>
      <c r="K215" s="52">
        <f t="shared" si="36"/>
        <v>7</v>
      </c>
      <c r="L215" s="52" t="str">
        <f t="shared" si="37"/>
        <v>80_7</v>
      </c>
      <c r="M215" s="52">
        <v>8004</v>
      </c>
      <c r="N215" s="28"/>
      <c r="O215" s="60">
        <v>80</v>
      </c>
      <c r="P215" s="60">
        <v>7</v>
      </c>
      <c r="Q215" s="60">
        <v>88</v>
      </c>
      <c r="R215" s="52">
        <f t="shared" si="38"/>
        <v>7</v>
      </c>
      <c r="S215" s="52" t="str">
        <f t="shared" si="39"/>
        <v>80_7</v>
      </c>
      <c r="T215" s="52">
        <v>8256</v>
      </c>
      <c r="U215" s="28"/>
      <c r="V215" s="60">
        <v>80</v>
      </c>
      <c r="W215" s="60">
        <v>7</v>
      </c>
      <c r="X215" s="60">
        <v>88</v>
      </c>
      <c r="Y215" s="52">
        <f t="shared" si="40"/>
        <v>7</v>
      </c>
      <c r="Z215" s="54" t="str">
        <f t="shared" si="41"/>
        <v>80_7</v>
      </c>
      <c r="AA215" s="4">
        <f t="shared" si="44"/>
        <v>8004</v>
      </c>
      <c r="AB215" s="4">
        <f t="shared" si="45"/>
        <v>8256</v>
      </c>
      <c r="AC215" s="156">
        <f t="shared" si="46"/>
        <v>8256</v>
      </c>
      <c r="AD215" s="47">
        <f t="shared" si="47"/>
        <v>52.753993610223645</v>
      </c>
      <c r="AE215" s="6"/>
      <c r="AF215" s="6"/>
      <c r="AG215" s="6"/>
      <c r="AH215" s="6"/>
      <c r="AI215" s="6"/>
      <c r="AJ215" s="6"/>
      <c r="AK215" s="7"/>
    </row>
    <row r="216" spans="1:37" x14ac:dyDescent="0.15">
      <c r="A216" s="60">
        <v>80</v>
      </c>
      <c r="B216" s="60">
        <v>8</v>
      </c>
      <c r="C216" s="60">
        <v>90</v>
      </c>
      <c r="D216" s="52">
        <f t="shared" si="42"/>
        <v>8</v>
      </c>
      <c r="E216" s="52" t="str">
        <f t="shared" si="43"/>
        <v>80_8</v>
      </c>
      <c r="F216" s="52">
        <v>7981</v>
      </c>
      <c r="G216" s="28"/>
      <c r="H216" s="60">
        <v>80</v>
      </c>
      <c r="I216" s="60">
        <v>8</v>
      </c>
      <c r="J216" s="60">
        <v>90</v>
      </c>
      <c r="K216" s="52">
        <f t="shared" si="36"/>
        <v>8</v>
      </c>
      <c r="L216" s="52" t="str">
        <f t="shared" si="37"/>
        <v>80_8</v>
      </c>
      <c r="M216" s="52">
        <v>8252</v>
      </c>
      <c r="N216" s="28"/>
      <c r="O216" s="60">
        <v>80</v>
      </c>
      <c r="P216" s="60">
        <v>8</v>
      </c>
      <c r="Q216" s="60">
        <v>90</v>
      </c>
      <c r="R216" s="52">
        <f t="shared" si="38"/>
        <v>8</v>
      </c>
      <c r="S216" s="52" t="str">
        <f t="shared" si="39"/>
        <v>80_8</v>
      </c>
      <c r="T216" s="52">
        <v>8512</v>
      </c>
      <c r="U216" s="28"/>
      <c r="V216" s="60">
        <v>80</v>
      </c>
      <c r="W216" s="60">
        <v>8</v>
      </c>
      <c r="X216" s="60">
        <v>90</v>
      </c>
      <c r="Y216" s="52">
        <f t="shared" si="40"/>
        <v>8</v>
      </c>
      <c r="Z216" s="54" t="str">
        <f t="shared" si="41"/>
        <v>80_8</v>
      </c>
      <c r="AA216" s="4">
        <f t="shared" si="44"/>
        <v>8252</v>
      </c>
      <c r="AB216" s="4">
        <f t="shared" si="45"/>
        <v>8512</v>
      </c>
      <c r="AC216" s="156">
        <f t="shared" si="46"/>
        <v>8512</v>
      </c>
      <c r="AD216" s="47">
        <f t="shared" si="47"/>
        <v>54.389776357827479</v>
      </c>
      <c r="AE216" s="6"/>
      <c r="AF216" s="6"/>
      <c r="AG216" s="6"/>
      <c r="AH216" s="6"/>
      <c r="AI216" s="6"/>
      <c r="AJ216" s="6"/>
      <c r="AK216" s="7"/>
    </row>
    <row r="217" spans="1:37" x14ac:dyDescent="0.15">
      <c r="A217" s="60">
        <v>80</v>
      </c>
      <c r="B217" s="60">
        <v>9</v>
      </c>
      <c r="C217" s="60">
        <v>92</v>
      </c>
      <c r="D217" s="52">
        <f t="shared" si="42"/>
        <v>9</v>
      </c>
      <c r="E217" s="52" t="str">
        <f t="shared" si="43"/>
        <v>80_9</v>
      </c>
      <c r="F217" s="52">
        <v>8223</v>
      </c>
      <c r="G217" s="28"/>
      <c r="H217" s="60">
        <v>80</v>
      </c>
      <c r="I217" s="60">
        <v>9</v>
      </c>
      <c r="J217" s="60">
        <v>92</v>
      </c>
      <c r="K217" s="52">
        <f t="shared" si="36"/>
        <v>9</v>
      </c>
      <c r="L217" s="52" t="str">
        <f t="shared" si="37"/>
        <v>80_9</v>
      </c>
      <c r="M217" s="52">
        <v>8503</v>
      </c>
      <c r="N217" s="28"/>
      <c r="O217" s="60">
        <v>80</v>
      </c>
      <c r="P217" s="60">
        <v>9</v>
      </c>
      <c r="Q217" s="60">
        <v>92</v>
      </c>
      <c r="R217" s="52">
        <f t="shared" si="38"/>
        <v>9</v>
      </c>
      <c r="S217" s="52" t="str">
        <f t="shared" si="39"/>
        <v>80_9</v>
      </c>
      <c r="T217" s="52">
        <v>8771</v>
      </c>
      <c r="U217" s="28"/>
      <c r="V217" s="60">
        <v>80</v>
      </c>
      <c r="W217" s="60">
        <v>9</v>
      </c>
      <c r="X217" s="60">
        <v>92</v>
      </c>
      <c r="Y217" s="52">
        <f t="shared" si="40"/>
        <v>9</v>
      </c>
      <c r="Z217" s="54" t="str">
        <f t="shared" si="41"/>
        <v>80_9</v>
      </c>
      <c r="AA217" s="4">
        <f t="shared" si="44"/>
        <v>8503</v>
      </c>
      <c r="AB217" s="4">
        <f t="shared" si="45"/>
        <v>8771</v>
      </c>
      <c r="AC217" s="156">
        <f t="shared" si="46"/>
        <v>8771</v>
      </c>
      <c r="AD217" s="47">
        <f t="shared" si="47"/>
        <v>56.04472843450479</v>
      </c>
      <c r="AE217" s="6"/>
      <c r="AF217" s="6"/>
      <c r="AG217" s="6"/>
      <c r="AH217" s="6"/>
      <c r="AI217" s="6"/>
      <c r="AJ217" s="6"/>
      <c r="AK217" s="7"/>
    </row>
    <row r="218" spans="1:37" x14ac:dyDescent="0.15">
      <c r="A218" s="60">
        <v>80</v>
      </c>
      <c r="B218" s="60">
        <v>10</v>
      </c>
      <c r="C218" s="60">
        <v>94</v>
      </c>
      <c r="D218" s="52">
        <f t="shared" si="42"/>
        <v>10</v>
      </c>
      <c r="E218" s="52" t="str">
        <f t="shared" si="43"/>
        <v>80_10</v>
      </c>
      <c r="F218" s="52">
        <v>8468</v>
      </c>
      <c r="G218" s="28"/>
      <c r="H218" s="60">
        <v>80</v>
      </c>
      <c r="I218" s="60">
        <v>10</v>
      </c>
      <c r="J218" s="60">
        <v>94</v>
      </c>
      <c r="K218" s="52">
        <f t="shared" si="36"/>
        <v>10</v>
      </c>
      <c r="L218" s="52" t="str">
        <f t="shared" si="37"/>
        <v>80_10</v>
      </c>
      <c r="M218" s="52">
        <v>8756</v>
      </c>
      <c r="N218" s="28"/>
      <c r="O218" s="60">
        <v>80</v>
      </c>
      <c r="P218" s="60">
        <v>10</v>
      </c>
      <c r="Q218" s="60">
        <v>94</v>
      </c>
      <c r="R218" s="52">
        <f t="shared" si="38"/>
        <v>10</v>
      </c>
      <c r="S218" s="52" t="str">
        <f t="shared" si="39"/>
        <v>80_10</v>
      </c>
      <c r="T218" s="52">
        <v>9032</v>
      </c>
      <c r="U218" s="28"/>
      <c r="V218" s="60">
        <v>80</v>
      </c>
      <c r="W218" s="60">
        <v>10</v>
      </c>
      <c r="X218" s="60">
        <v>94</v>
      </c>
      <c r="Y218" s="52">
        <f t="shared" si="40"/>
        <v>10</v>
      </c>
      <c r="Z218" s="54" t="str">
        <f t="shared" si="41"/>
        <v>80_10</v>
      </c>
      <c r="AA218" s="4">
        <f t="shared" si="44"/>
        <v>8756</v>
      </c>
      <c r="AB218" s="4">
        <f t="shared" si="45"/>
        <v>9032</v>
      </c>
      <c r="AC218" s="156">
        <f t="shared" si="46"/>
        <v>9032</v>
      </c>
      <c r="AD218" s="47">
        <f t="shared" si="47"/>
        <v>57.712460063897765</v>
      </c>
      <c r="AE218" s="6"/>
      <c r="AF218" s="6"/>
      <c r="AG218" s="6"/>
      <c r="AH218" s="6"/>
      <c r="AI218" s="6"/>
      <c r="AJ218" s="6"/>
      <c r="AK218" s="7"/>
    </row>
    <row r="219" spans="1:37" x14ac:dyDescent="0.15">
      <c r="A219" s="60">
        <v>80</v>
      </c>
      <c r="B219" s="60">
        <v>11</v>
      </c>
      <c r="C219" s="60">
        <v>95</v>
      </c>
      <c r="D219" s="52">
        <f t="shared" si="42"/>
        <v>11</v>
      </c>
      <c r="E219" s="52" t="str">
        <f t="shared" si="43"/>
        <v>80_11</v>
      </c>
      <c r="F219" s="52">
        <v>8590</v>
      </c>
      <c r="G219" s="28"/>
      <c r="H219" s="60">
        <v>80</v>
      </c>
      <c r="I219" s="60">
        <v>11</v>
      </c>
      <c r="J219" s="60">
        <v>95</v>
      </c>
      <c r="K219" s="52">
        <f t="shared" si="36"/>
        <v>11</v>
      </c>
      <c r="L219" s="52" t="str">
        <f t="shared" si="37"/>
        <v>80_11</v>
      </c>
      <c r="M219" s="52">
        <v>8882</v>
      </c>
      <c r="N219" s="28"/>
      <c r="O219" s="60">
        <v>80</v>
      </c>
      <c r="P219" s="60">
        <v>11</v>
      </c>
      <c r="Q219" s="60">
        <v>95</v>
      </c>
      <c r="R219" s="52">
        <f t="shared" si="38"/>
        <v>11</v>
      </c>
      <c r="S219" s="52" t="str">
        <f t="shared" si="39"/>
        <v>80_11</v>
      </c>
      <c r="T219" s="52">
        <v>9162</v>
      </c>
      <c r="U219" s="28"/>
      <c r="V219" s="60">
        <v>80</v>
      </c>
      <c r="W219" s="60">
        <v>11</v>
      </c>
      <c r="X219" s="60">
        <v>95</v>
      </c>
      <c r="Y219" s="52">
        <f t="shared" si="40"/>
        <v>11</v>
      </c>
      <c r="Z219" s="54" t="str">
        <f t="shared" si="41"/>
        <v>80_11</v>
      </c>
      <c r="AA219" s="4">
        <f t="shared" si="44"/>
        <v>8882</v>
      </c>
      <c r="AB219" s="4">
        <f t="shared" si="45"/>
        <v>9162</v>
      </c>
      <c r="AC219" s="156">
        <f t="shared" si="46"/>
        <v>9162</v>
      </c>
      <c r="AD219" s="47">
        <f t="shared" si="47"/>
        <v>58.543130990415335</v>
      </c>
      <c r="AE219" s="6"/>
      <c r="AF219" s="6"/>
      <c r="AG219" s="6"/>
      <c r="AH219" s="6"/>
      <c r="AI219" s="6"/>
      <c r="AJ219" s="6"/>
      <c r="AK219" s="7"/>
    </row>
    <row r="220" spans="1:37" x14ac:dyDescent="0.15">
      <c r="A220" s="60">
        <v>80</v>
      </c>
      <c r="B220" s="60">
        <v>12</v>
      </c>
      <c r="C220" s="60">
        <v>96</v>
      </c>
      <c r="D220" s="52">
        <f t="shared" si="42"/>
        <v>12</v>
      </c>
      <c r="E220" s="52" t="str">
        <f t="shared" si="43"/>
        <v>80_12</v>
      </c>
      <c r="F220" s="52">
        <v>8713</v>
      </c>
      <c r="G220" s="28"/>
      <c r="H220" s="60">
        <v>80</v>
      </c>
      <c r="I220" s="60">
        <v>12</v>
      </c>
      <c r="J220" s="60">
        <v>96</v>
      </c>
      <c r="K220" s="52">
        <f t="shared" si="36"/>
        <v>12</v>
      </c>
      <c r="L220" s="52" t="str">
        <f t="shared" si="37"/>
        <v>80_12</v>
      </c>
      <c r="M220" s="52">
        <v>9009</v>
      </c>
      <c r="N220" s="28"/>
      <c r="O220" s="60">
        <v>80</v>
      </c>
      <c r="P220" s="60">
        <v>12</v>
      </c>
      <c r="Q220" s="60">
        <v>96</v>
      </c>
      <c r="R220" s="52">
        <f t="shared" si="38"/>
        <v>12</v>
      </c>
      <c r="S220" s="52" t="str">
        <f t="shared" si="39"/>
        <v>80_12</v>
      </c>
      <c r="T220" s="52">
        <v>9293</v>
      </c>
      <c r="U220" s="28"/>
      <c r="V220" s="60">
        <v>80</v>
      </c>
      <c r="W220" s="60">
        <v>12</v>
      </c>
      <c r="X220" s="60">
        <v>96</v>
      </c>
      <c r="Y220" s="52">
        <f t="shared" si="40"/>
        <v>12</v>
      </c>
      <c r="Z220" s="54" t="str">
        <f t="shared" si="41"/>
        <v>80_12</v>
      </c>
      <c r="AA220" s="4">
        <f t="shared" si="44"/>
        <v>9009</v>
      </c>
      <c r="AB220" s="4">
        <f t="shared" si="45"/>
        <v>9293</v>
      </c>
      <c r="AC220" s="156">
        <f t="shared" si="46"/>
        <v>9293</v>
      </c>
      <c r="AD220" s="47">
        <f t="shared" si="47"/>
        <v>59.380191693290733</v>
      </c>
      <c r="AE220" s="6"/>
      <c r="AF220" s="6"/>
      <c r="AG220" s="6"/>
      <c r="AH220" s="6"/>
      <c r="AI220" s="6"/>
      <c r="AJ220" s="6"/>
      <c r="AK220" s="7"/>
    </row>
    <row r="221" spans="1:37" x14ac:dyDescent="0.15">
      <c r="A221" s="60">
        <v>80</v>
      </c>
      <c r="B221" s="60">
        <v>13</v>
      </c>
      <c r="C221" s="60">
        <v>97</v>
      </c>
      <c r="D221" s="52">
        <f t="shared" si="42"/>
        <v>13</v>
      </c>
      <c r="E221" s="52" t="str">
        <f t="shared" si="43"/>
        <v>80_13</v>
      </c>
      <c r="F221" s="52">
        <v>8836</v>
      </c>
      <c r="G221" s="28"/>
      <c r="H221" s="60">
        <v>80</v>
      </c>
      <c r="I221" s="60">
        <v>13</v>
      </c>
      <c r="J221" s="60">
        <v>97</v>
      </c>
      <c r="K221" s="52">
        <f t="shared" si="36"/>
        <v>13</v>
      </c>
      <c r="L221" s="52" t="str">
        <f t="shared" si="37"/>
        <v>80_13</v>
      </c>
      <c r="M221" s="52">
        <v>9136</v>
      </c>
      <c r="N221" s="28"/>
      <c r="O221" s="60">
        <v>80</v>
      </c>
      <c r="P221" s="60">
        <v>13</v>
      </c>
      <c r="Q221" s="60">
        <v>97</v>
      </c>
      <c r="R221" s="52">
        <f t="shared" si="38"/>
        <v>13</v>
      </c>
      <c r="S221" s="52" t="str">
        <f t="shared" si="39"/>
        <v>80_13</v>
      </c>
      <c r="T221" s="52">
        <v>9424</v>
      </c>
      <c r="U221" s="28"/>
      <c r="V221" s="60">
        <v>80</v>
      </c>
      <c r="W221" s="60">
        <v>13</v>
      </c>
      <c r="X221" s="60">
        <v>97</v>
      </c>
      <c r="Y221" s="52">
        <f t="shared" si="40"/>
        <v>13</v>
      </c>
      <c r="Z221" s="54" t="str">
        <f t="shared" si="41"/>
        <v>80_13</v>
      </c>
      <c r="AA221" s="4">
        <f t="shared" si="44"/>
        <v>9136</v>
      </c>
      <c r="AB221" s="4">
        <f t="shared" si="45"/>
        <v>9424</v>
      </c>
      <c r="AC221" s="156">
        <f t="shared" si="46"/>
        <v>9424</v>
      </c>
      <c r="AD221" s="47">
        <f t="shared" si="47"/>
        <v>60.217252396166131</v>
      </c>
      <c r="AE221" s="6"/>
      <c r="AF221" s="6"/>
      <c r="AG221" s="6"/>
      <c r="AH221" s="6"/>
      <c r="AI221" s="6"/>
      <c r="AJ221" s="6"/>
      <c r="AK221" s="7"/>
    </row>
    <row r="222" spans="1:37" x14ac:dyDescent="0.15">
      <c r="A222" s="60">
        <v>80</v>
      </c>
      <c r="B222" s="60">
        <v>14</v>
      </c>
      <c r="C222" s="60">
        <v>98</v>
      </c>
      <c r="D222" s="52">
        <f t="shared" si="42"/>
        <v>14</v>
      </c>
      <c r="E222" s="52" t="str">
        <f t="shared" si="43"/>
        <v>80_14</v>
      </c>
      <c r="F222" s="52">
        <v>8957</v>
      </c>
      <c r="G222" s="28"/>
      <c r="H222" s="60">
        <v>80</v>
      </c>
      <c r="I222" s="60">
        <v>14</v>
      </c>
      <c r="J222" s="60">
        <v>98</v>
      </c>
      <c r="K222" s="52">
        <f t="shared" si="36"/>
        <v>14</v>
      </c>
      <c r="L222" s="52" t="str">
        <f t="shared" si="37"/>
        <v>80_14</v>
      </c>
      <c r="M222" s="52">
        <v>9262</v>
      </c>
      <c r="N222" s="28"/>
      <c r="O222" s="60">
        <v>80</v>
      </c>
      <c r="P222" s="60">
        <v>14</v>
      </c>
      <c r="Q222" s="60">
        <v>98</v>
      </c>
      <c r="R222" s="52">
        <f t="shared" si="38"/>
        <v>14</v>
      </c>
      <c r="S222" s="52" t="str">
        <f t="shared" si="39"/>
        <v>80_14</v>
      </c>
      <c r="T222" s="52">
        <v>9554</v>
      </c>
      <c r="U222" s="28"/>
      <c r="V222" s="60">
        <v>80</v>
      </c>
      <c r="W222" s="60">
        <v>14</v>
      </c>
      <c r="X222" s="60">
        <v>98</v>
      </c>
      <c r="Y222" s="52">
        <f t="shared" si="40"/>
        <v>14</v>
      </c>
      <c r="Z222" s="54" t="str">
        <f t="shared" si="41"/>
        <v>80_14</v>
      </c>
      <c r="AA222" s="4">
        <f t="shared" si="44"/>
        <v>9262</v>
      </c>
      <c r="AB222" s="4">
        <f t="shared" si="45"/>
        <v>9554</v>
      </c>
      <c r="AC222" s="156">
        <f t="shared" si="46"/>
        <v>9554</v>
      </c>
      <c r="AD222" s="47">
        <f t="shared" si="47"/>
        <v>61.047923322683708</v>
      </c>
      <c r="AE222" s="6"/>
      <c r="AF222" s="6"/>
      <c r="AG222" s="6"/>
      <c r="AH222" s="6"/>
      <c r="AI222" s="6"/>
      <c r="AJ222" s="6"/>
      <c r="AK222" s="7"/>
    </row>
    <row r="223" spans="1:37" x14ac:dyDescent="0.15">
      <c r="A223" s="60">
        <v>80</v>
      </c>
      <c r="B223" s="60">
        <v>15</v>
      </c>
      <c r="C223" s="60">
        <v>99</v>
      </c>
      <c r="D223" s="52">
        <f t="shared" si="42"/>
        <v>15</v>
      </c>
      <c r="E223" s="52" t="str">
        <f t="shared" si="43"/>
        <v>80_15</v>
      </c>
      <c r="F223" s="52">
        <v>9081</v>
      </c>
      <c r="G223" s="28"/>
      <c r="H223" s="60">
        <v>80</v>
      </c>
      <c r="I223" s="60">
        <v>15</v>
      </c>
      <c r="J223" s="60">
        <v>99</v>
      </c>
      <c r="K223" s="52">
        <f t="shared" si="36"/>
        <v>15</v>
      </c>
      <c r="L223" s="52" t="str">
        <f t="shared" si="37"/>
        <v>80_15</v>
      </c>
      <c r="M223" s="52">
        <v>9390</v>
      </c>
      <c r="N223" s="28"/>
      <c r="O223" s="60">
        <v>80</v>
      </c>
      <c r="P223" s="60">
        <v>15</v>
      </c>
      <c r="Q223" s="60">
        <v>99</v>
      </c>
      <c r="R223" s="52">
        <f t="shared" si="38"/>
        <v>15</v>
      </c>
      <c r="S223" s="52" t="str">
        <f t="shared" si="39"/>
        <v>80_15</v>
      </c>
      <c r="T223" s="52">
        <v>9686</v>
      </c>
      <c r="U223" s="28"/>
      <c r="V223" s="60">
        <v>80</v>
      </c>
      <c r="W223" s="60">
        <v>15</v>
      </c>
      <c r="X223" s="60">
        <v>99</v>
      </c>
      <c r="Y223" s="52">
        <f t="shared" si="40"/>
        <v>15</v>
      </c>
      <c r="Z223" s="54" t="str">
        <f t="shared" si="41"/>
        <v>80_15</v>
      </c>
      <c r="AA223" s="4">
        <f t="shared" si="44"/>
        <v>9390</v>
      </c>
      <c r="AB223" s="4">
        <f>INDEX($T$16:$T$224,MATCH(Z223,$S$16:$S$224,0))</f>
        <v>9686</v>
      </c>
      <c r="AC223" s="156">
        <f t="shared" si="46"/>
        <v>9686</v>
      </c>
      <c r="AD223" s="47">
        <f t="shared" si="47"/>
        <v>61.891373801916934</v>
      </c>
      <c r="AE223" s="6"/>
      <c r="AF223" s="6"/>
      <c r="AG223" s="6"/>
      <c r="AH223" s="6"/>
      <c r="AI223" s="6"/>
      <c r="AJ223" s="6"/>
      <c r="AK223" s="7"/>
    </row>
    <row r="224" spans="1:37" ht="11.25" thickBot="1" x14ac:dyDescent="0.2">
      <c r="A224" s="63">
        <v>80</v>
      </c>
      <c r="B224" s="63">
        <v>16</v>
      </c>
      <c r="C224" s="63">
        <v>100</v>
      </c>
      <c r="D224" s="62">
        <f t="shared" si="42"/>
        <v>16</v>
      </c>
      <c r="E224" s="62" t="str">
        <f t="shared" si="43"/>
        <v>80_16</v>
      </c>
      <c r="F224" s="62">
        <v>9202</v>
      </c>
      <c r="G224" s="28"/>
      <c r="H224" s="63">
        <v>80</v>
      </c>
      <c r="I224" s="63">
        <v>16</v>
      </c>
      <c r="J224" s="63">
        <v>100</v>
      </c>
      <c r="K224" s="62">
        <f t="shared" si="36"/>
        <v>16</v>
      </c>
      <c r="L224" s="62" t="str">
        <f t="shared" si="37"/>
        <v>80_16</v>
      </c>
      <c r="M224" s="62">
        <v>9515</v>
      </c>
      <c r="N224" s="28"/>
      <c r="O224" s="63">
        <v>80</v>
      </c>
      <c r="P224" s="63">
        <v>16</v>
      </c>
      <c r="Q224" s="63">
        <v>100</v>
      </c>
      <c r="R224" s="62">
        <f t="shared" si="38"/>
        <v>16</v>
      </c>
      <c r="S224" s="62" t="str">
        <f t="shared" si="39"/>
        <v>80_16</v>
      </c>
      <c r="T224" s="62">
        <v>9815</v>
      </c>
      <c r="U224" s="28"/>
      <c r="V224" s="63">
        <v>80</v>
      </c>
      <c r="W224" s="63">
        <v>16</v>
      </c>
      <c r="X224" s="63">
        <v>100</v>
      </c>
      <c r="Y224" s="62">
        <f t="shared" si="40"/>
        <v>16</v>
      </c>
      <c r="Z224" s="154" t="str">
        <f t="shared" si="41"/>
        <v>80_16</v>
      </c>
      <c r="AA224" s="145">
        <f>INDEX($M$16:$M$224,MATCH(Z224,$L$16:$L$224,0))</f>
        <v>9515</v>
      </c>
      <c r="AB224" s="145">
        <f>INDEX($T$16:$T$224,MATCH(Z224,$S$16:$S$224,0))</f>
        <v>9815</v>
      </c>
      <c r="AC224" s="155">
        <f>$D$6*AA224+$D$7*AB224</f>
        <v>9815</v>
      </c>
      <c r="AD224" s="146">
        <f>AC224*$D$10/$D$9</f>
        <v>62.715654952076676</v>
      </c>
      <c r="AE224" s="6"/>
      <c r="AF224" s="6"/>
      <c r="AG224" s="6"/>
      <c r="AH224" s="6"/>
      <c r="AI224" s="6"/>
      <c r="AJ224" s="6"/>
      <c r="AK224" s="7"/>
    </row>
    <row r="225" spans="1:37" ht="11.25" thickTop="1" x14ac:dyDescent="0.15">
      <c r="A225" s="74"/>
      <c r="B225" s="74"/>
      <c r="C225" s="74"/>
      <c r="D225" s="74"/>
      <c r="E225" s="28"/>
      <c r="F225" s="28"/>
      <c r="G225" s="28"/>
      <c r="H225" s="28"/>
      <c r="I225" s="28"/>
      <c r="J225" s="28"/>
      <c r="K225" s="28"/>
      <c r="L225" s="28"/>
      <c r="M225" s="28"/>
      <c r="N225" s="28"/>
      <c r="O225" s="28"/>
      <c r="P225" s="28"/>
      <c r="Q225" s="28"/>
      <c r="R225" s="28"/>
      <c r="S225" s="28"/>
      <c r="T225" s="28"/>
      <c r="U225" s="28"/>
      <c r="V225" s="28"/>
      <c r="W225" s="28"/>
      <c r="X225" s="28"/>
      <c r="Y225" s="28"/>
      <c r="Z225" s="6"/>
      <c r="AA225" s="6"/>
      <c r="AB225" s="6"/>
      <c r="AC225" s="6"/>
      <c r="AD225" s="6"/>
      <c r="AE225" s="6"/>
      <c r="AF225" s="6"/>
      <c r="AG225" s="6"/>
      <c r="AH225" s="6"/>
      <c r="AI225" s="6"/>
      <c r="AJ225" s="6"/>
      <c r="AK225" s="7"/>
    </row>
    <row r="226" spans="1:37" x14ac:dyDescent="0.15">
      <c r="A226" s="74"/>
      <c r="B226" s="74"/>
      <c r="C226" s="74"/>
      <c r="D226" s="74"/>
      <c r="E226" s="28"/>
      <c r="F226" s="28"/>
      <c r="G226" s="28"/>
      <c r="H226" s="28"/>
      <c r="I226" s="28"/>
      <c r="J226" s="28"/>
      <c r="K226" s="28"/>
      <c r="L226" s="28"/>
      <c r="M226" s="28"/>
      <c r="N226" s="28"/>
      <c r="O226" s="28"/>
      <c r="P226" s="28"/>
      <c r="Q226" s="28"/>
      <c r="R226" s="28"/>
      <c r="S226" s="28"/>
      <c r="T226" s="28"/>
      <c r="U226" s="28"/>
      <c r="V226" s="28"/>
      <c r="W226" s="28"/>
      <c r="X226" s="28"/>
      <c r="Y226" s="28"/>
      <c r="Z226" s="6"/>
      <c r="AA226" s="6"/>
      <c r="AB226" s="6"/>
      <c r="AC226" s="6"/>
      <c r="AD226" s="6"/>
      <c r="AE226" s="6"/>
      <c r="AF226" s="6"/>
      <c r="AG226" s="6"/>
      <c r="AH226" s="6"/>
      <c r="AI226" s="6"/>
      <c r="AJ226" s="6"/>
      <c r="AK226" s="7"/>
    </row>
    <row r="227" spans="1:37" x14ac:dyDescent="0.15">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9"/>
      <c r="AA227" s="9"/>
      <c r="AB227" s="9"/>
      <c r="AC227" s="9"/>
      <c r="AD227" s="9"/>
      <c r="AE227" s="9"/>
      <c r="AF227" s="9"/>
      <c r="AG227" s="9"/>
      <c r="AH227" s="9"/>
      <c r="AI227" s="9"/>
      <c r="AJ227" s="9"/>
      <c r="AK227" s="10"/>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C83FC-03F9-4CE2-9E57-E0917F142B3B}">
  <sheetPr codeName="Blad10">
    <tabColor theme="7" tint="0.79998168889431442"/>
  </sheetPr>
  <dimension ref="A1:AJ382"/>
  <sheetViews>
    <sheetView showGridLines="0" workbookViewId="0">
      <selection activeCell="A6" sqref="A6:A7"/>
    </sheetView>
  </sheetViews>
  <sheetFormatPr defaultColWidth="0" defaultRowHeight="10.5" zeroHeight="1" x14ac:dyDescent="0.15"/>
  <cols>
    <col min="1" max="26" width="9" style="44" customWidth="1"/>
    <col min="27" max="28" width="14.5" style="44" bestFit="1" customWidth="1"/>
    <col min="29" max="29" width="11.75" style="44" bestFit="1" customWidth="1"/>
    <col min="30" max="30" width="9.625" style="44" bestFit="1" customWidth="1"/>
    <col min="31" max="36" width="9" style="44" customWidth="1"/>
    <col min="37" max="16384" width="9" style="44" hidden="1"/>
  </cols>
  <sheetData>
    <row r="1" spans="1:36" x14ac:dyDescent="0.15">
      <c r="A1" s="42" t="s">
        <v>194</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147"/>
    </row>
    <row r="2" spans="1:36" x14ac:dyDescent="0.15">
      <c r="A2" s="2" t="s">
        <v>195</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7"/>
    </row>
    <row r="3" spans="1:36" x14ac:dyDescent="0.15">
      <c r="A3" s="27"/>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7"/>
    </row>
    <row r="4" spans="1:36" x14ac:dyDescent="0.15">
      <c r="A4" s="45" t="s">
        <v>92</v>
      </c>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148"/>
    </row>
    <row r="5" spans="1:36" x14ac:dyDescent="0.1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7"/>
    </row>
    <row r="6" spans="1:36" x14ac:dyDescent="0.15">
      <c r="A6" s="67" t="s">
        <v>431</v>
      </c>
      <c r="B6" s="117"/>
      <c r="C6" s="117"/>
      <c r="D6" s="129">
        <v>0</v>
      </c>
      <c r="E6" s="6"/>
      <c r="F6" s="15" t="s">
        <v>426</v>
      </c>
      <c r="G6" s="16"/>
      <c r="H6" s="16"/>
      <c r="I6" s="16"/>
      <c r="J6" s="16"/>
      <c r="K6" s="16"/>
      <c r="L6" s="16"/>
      <c r="M6" s="16"/>
      <c r="N6" s="17"/>
      <c r="O6" s="6"/>
      <c r="P6" s="6"/>
      <c r="Q6" s="6"/>
      <c r="R6" s="6"/>
      <c r="S6" s="6"/>
      <c r="T6" s="6"/>
      <c r="U6" s="6"/>
      <c r="V6" s="6"/>
      <c r="W6" s="6"/>
      <c r="X6" s="6"/>
      <c r="Y6" s="6"/>
      <c r="Z6" s="6"/>
      <c r="AA6" s="6"/>
      <c r="AB6" s="6"/>
      <c r="AC6" s="6"/>
      <c r="AD6" s="6"/>
      <c r="AE6" s="6"/>
      <c r="AF6" s="6"/>
      <c r="AG6" s="6"/>
      <c r="AH6" s="6"/>
      <c r="AI6" s="6"/>
      <c r="AJ6" s="7"/>
    </row>
    <row r="7" spans="1:36" x14ac:dyDescent="0.15">
      <c r="A7" s="67" t="s">
        <v>432</v>
      </c>
      <c r="B7" s="117"/>
      <c r="C7" s="117"/>
      <c r="D7" s="129">
        <v>1</v>
      </c>
      <c r="E7" s="6"/>
      <c r="F7" s="15" t="s">
        <v>427</v>
      </c>
      <c r="G7" s="16"/>
      <c r="H7" s="16"/>
      <c r="I7" s="16"/>
      <c r="J7" s="16"/>
      <c r="K7" s="16"/>
      <c r="L7" s="16"/>
      <c r="M7" s="16"/>
      <c r="N7" s="17"/>
      <c r="O7" s="6"/>
      <c r="P7" s="6"/>
      <c r="Q7" s="6"/>
      <c r="R7" s="6"/>
      <c r="S7" s="6"/>
      <c r="T7" s="6"/>
      <c r="U7" s="6"/>
      <c r="V7" s="6"/>
      <c r="W7" s="6"/>
      <c r="X7" s="6"/>
      <c r="Y7" s="6"/>
      <c r="Z7" s="6"/>
      <c r="AA7" s="6"/>
      <c r="AB7" s="6"/>
      <c r="AC7" s="6"/>
      <c r="AD7" s="6"/>
      <c r="AE7" s="6"/>
      <c r="AF7" s="6"/>
      <c r="AG7" s="6"/>
      <c r="AH7" s="6"/>
      <c r="AI7" s="6"/>
      <c r="AJ7" s="7"/>
    </row>
    <row r="8" spans="1:36" x14ac:dyDescent="0.15">
      <c r="A8" s="67" t="s">
        <v>78</v>
      </c>
      <c r="B8" s="117"/>
      <c r="C8" s="68"/>
      <c r="D8" s="118">
        <f>SUM(D6:D7)</f>
        <v>1</v>
      </c>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7"/>
    </row>
    <row r="9" spans="1:36" x14ac:dyDescent="0.15">
      <c r="A9" s="67" t="s">
        <v>93</v>
      </c>
      <c r="B9" s="117"/>
      <c r="C9" s="68"/>
      <c r="D9" s="130">
        <v>1878</v>
      </c>
      <c r="E9" s="6"/>
      <c r="F9" s="15" t="s">
        <v>115</v>
      </c>
      <c r="G9" s="16"/>
      <c r="H9" s="16"/>
      <c r="I9" s="16"/>
      <c r="J9" s="16"/>
      <c r="K9" s="16"/>
      <c r="L9" s="16"/>
      <c r="M9" s="16"/>
      <c r="N9" s="17"/>
      <c r="O9" s="6"/>
      <c r="P9" s="6"/>
      <c r="Q9" s="6"/>
      <c r="R9" s="6"/>
      <c r="S9" s="6"/>
      <c r="T9" s="6"/>
      <c r="U9" s="6"/>
      <c r="V9" s="6"/>
      <c r="W9" s="6"/>
      <c r="X9" s="6"/>
      <c r="Y9" s="6"/>
      <c r="Z9" s="6"/>
      <c r="AA9" s="6"/>
      <c r="AB9" s="6"/>
      <c r="AC9" s="6"/>
      <c r="AD9" s="6"/>
      <c r="AE9" s="6"/>
      <c r="AF9" s="6"/>
      <c r="AG9" s="6"/>
      <c r="AH9" s="6"/>
      <c r="AI9" s="6"/>
      <c r="AJ9" s="7"/>
    </row>
    <row r="10" spans="1:36" x14ac:dyDescent="0.15">
      <c r="A10" s="67" t="s">
        <v>226</v>
      </c>
      <c r="B10" s="117"/>
      <c r="C10" s="68"/>
      <c r="D10" s="130">
        <v>156</v>
      </c>
      <c r="E10" s="6"/>
      <c r="F10" s="15" t="s">
        <v>227</v>
      </c>
      <c r="G10" s="16"/>
      <c r="H10" s="16"/>
      <c r="I10" s="16"/>
      <c r="J10" s="16"/>
      <c r="K10" s="16"/>
      <c r="L10" s="16"/>
      <c r="M10" s="16"/>
      <c r="N10" s="17"/>
      <c r="O10" s="6"/>
      <c r="P10" s="6"/>
      <c r="Q10" s="6"/>
      <c r="R10" s="6"/>
      <c r="S10" s="6"/>
      <c r="T10" s="6"/>
      <c r="U10" s="6"/>
      <c r="V10" s="6"/>
      <c r="W10" s="6"/>
      <c r="X10" s="6"/>
      <c r="Y10" s="6"/>
      <c r="Z10" s="6"/>
      <c r="AA10" s="6"/>
      <c r="AB10" s="6"/>
      <c r="AC10" s="6"/>
      <c r="AD10" s="6"/>
      <c r="AE10" s="6"/>
      <c r="AF10" s="6"/>
      <c r="AG10" s="6"/>
      <c r="AH10" s="6"/>
      <c r="AI10" s="6"/>
      <c r="AJ10" s="7"/>
    </row>
    <row r="11" spans="1:36" x14ac:dyDescent="0.15">
      <c r="A11" s="47"/>
      <c r="B11" s="47"/>
      <c r="C11" s="47"/>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7"/>
    </row>
    <row r="12" spans="1:36" x14ac:dyDescent="0.15">
      <c r="A12" s="45" t="s">
        <v>0</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148"/>
    </row>
    <row r="13" spans="1:36" x14ac:dyDescent="0.15">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6"/>
      <c r="AB13" s="6"/>
      <c r="AC13" s="6"/>
      <c r="AD13" s="6"/>
      <c r="AE13" s="6"/>
      <c r="AF13" s="6"/>
      <c r="AG13" s="6"/>
      <c r="AH13" s="6"/>
      <c r="AI13" s="6"/>
      <c r="AJ13" s="7"/>
    </row>
    <row r="14" spans="1:36" x14ac:dyDescent="0.15">
      <c r="A14" s="82" t="s">
        <v>196</v>
      </c>
      <c r="B14" s="52"/>
      <c r="C14" s="52"/>
      <c r="D14" s="52"/>
      <c r="E14" s="52"/>
      <c r="F14" s="52"/>
      <c r="G14" s="28"/>
      <c r="H14" s="82" t="s">
        <v>197</v>
      </c>
      <c r="I14" s="52"/>
      <c r="J14" s="52"/>
      <c r="K14" s="52"/>
      <c r="L14" s="52"/>
      <c r="M14" s="52"/>
      <c r="N14" s="6"/>
      <c r="O14" s="82" t="s">
        <v>223</v>
      </c>
      <c r="P14" s="52"/>
      <c r="Q14" s="52"/>
      <c r="R14" s="52"/>
      <c r="S14" s="52"/>
      <c r="T14" s="52"/>
      <c r="U14" s="6"/>
      <c r="V14" s="2" t="s">
        <v>220</v>
      </c>
      <c r="W14" s="6"/>
      <c r="X14" s="6"/>
      <c r="Y14" s="6"/>
      <c r="Z14" s="6"/>
      <c r="AA14" s="6"/>
      <c r="AB14" s="6"/>
      <c r="AC14" s="6"/>
      <c r="AD14" s="6"/>
      <c r="AE14" s="6"/>
      <c r="AF14" s="6"/>
      <c r="AG14" s="6"/>
      <c r="AH14" s="6"/>
      <c r="AI14" s="6"/>
      <c r="AJ14" s="7"/>
    </row>
    <row r="15" spans="1:36" ht="11.25" thickBot="1" x14ac:dyDescent="0.2">
      <c r="A15" s="55" t="s">
        <v>11</v>
      </c>
      <c r="B15" s="55" t="s">
        <v>16</v>
      </c>
      <c r="C15" s="55" t="s">
        <v>15</v>
      </c>
      <c r="D15" s="83" t="s">
        <v>12</v>
      </c>
      <c r="E15" s="83" t="s">
        <v>14</v>
      </c>
      <c r="F15" s="84" t="s">
        <v>13</v>
      </c>
      <c r="G15" s="28"/>
      <c r="H15" s="55" t="s">
        <v>11</v>
      </c>
      <c r="I15" s="55" t="s">
        <v>16</v>
      </c>
      <c r="J15" s="55" t="s">
        <v>15</v>
      </c>
      <c r="K15" s="83" t="s">
        <v>12</v>
      </c>
      <c r="L15" s="83" t="s">
        <v>14</v>
      </c>
      <c r="M15" s="84" t="s">
        <v>13</v>
      </c>
      <c r="N15" s="6"/>
      <c r="O15" s="55" t="s">
        <v>11</v>
      </c>
      <c r="P15" s="55" t="s">
        <v>16</v>
      </c>
      <c r="Q15" s="55" t="s">
        <v>15</v>
      </c>
      <c r="R15" s="83" t="s">
        <v>12</v>
      </c>
      <c r="S15" s="83" t="s">
        <v>14</v>
      </c>
      <c r="T15" s="84" t="s">
        <v>13</v>
      </c>
      <c r="U15" s="6"/>
      <c r="V15" s="55" t="s">
        <v>11</v>
      </c>
      <c r="W15" s="55" t="s">
        <v>16</v>
      </c>
      <c r="X15" s="55" t="s">
        <v>15</v>
      </c>
      <c r="Y15" s="83" t="s">
        <v>12</v>
      </c>
      <c r="Z15" s="83" t="s">
        <v>14</v>
      </c>
      <c r="AA15" s="141" t="s">
        <v>193</v>
      </c>
      <c r="AB15" s="141" t="s">
        <v>219</v>
      </c>
      <c r="AC15" s="141" t="s">
        <v>221</v>
      </c>
      <c r="AD15" s="141" t="s">
        <v>216</v>
      </c>
      <c r="AE15" s="6"/>
      <c r="AF15" s="6"/>
      <c r="AG15" s="6"/>
      <c r="AH15" s="6"/>
      <c r="AI15" s="6"/>
      <c r="AJ15" s="7"/>
    </row>
    <row r="16" spans="1:36" x14ac:dyDescent="0.15">
      <c r="A16" s="52">
        <v>9</v>
      </c>
      <c r="B16" s="52">
        <v>0</v>
      </c>
      <c r="C16" s="52" t="s">
        <v>18</v>
      </c>
      <c r="D16" s="52">
        <f>B16</f>
        <v>0</v>
      </c>
      <c r="E16" s="52" t="str">
        <f>A16&amp;"_"&amp;D16</f>
        <v>9_0</v>
      </c>
      <c r="F16" s="60">
        <v>1492</v>
      </c>
      <c r="G16" s="28"/>
      <c r="H16" s="52">
        <v>9</v>
      </c>
      <c r="I16" s="52">
        <v>0</v>
      </c>
      <c r="J16" s="52" t="s">
        <v>18</v>
      </c>
      <c r="K16" s="52">
        <f t="shared" ref="K16:K79" si="0">I16</f>
        <v>0</v>
      </c>
      <c r="L16" s="52" t="str">
        <f t="shared" ref="L16:L79" si="1">H16&amp;"_"&amp;K16</f>
        <v>9_0</v>
      </c>
      <c r="M16" s="60">
        <v>1537</v>
      </c>
      <c r="N16" s="6"/>
      <c r="O16" s="52">
        <v>9</v>
      </c>
      <c r="P16" s="52">
        <v>0</v>
      </c>
      <c r="Q16" s="52" t="s">
        <v>18</v>
      </c>
      <c r="R16" s="52">
        <f t="shared" ref="R16:R79" si="2">P16</f>
        <v>0</v>
      </c>
      <c r="S16" s="52" t="str">
        <f t="shared" ref="S16:S79" si="3">O16&amp;"_"&amp;R16</f>
        <v>9_0</v>
      </c>
      <c r="T16" s="60">
        <v>1569</v>
      </c>
      <c r="U16" s="6"/>
      <c r="V16" s="52">
        <v>9</v>
      </c>
      <c r="W16" s="52">
        <v>0</v>
      </c>
      <c r="X16" s="52" t="s">
        <v>18</v>
      </c>
      <c r="Y16" s="52">
        <f t="shared" ref="Y16:Y79" si="4">W16</f>
        <v>0</v>
      </c>
      <c r="Z16" s="52" t="str">
        <f t="shared" ref="Z16:Z79" si="5">V16&amp;"_"&amp;Y16</f>
        <v>9_0</v>
      </c>
      <c r="AA16" s="157">
        <f>INDEX($M$16:$M$243,MATCH($Z16,$L$16:$L$243,0))</f>
        <v>1537</v>
      </c>
      <c r="AB16" s="157">
        <f>INDEX($T$16:$T$243,MATCH($Z16,$S$16:$S$243,0))</f>
        <v>1569</v>
      </c>
      <c r="AC16" s="158">
        <f>$D$6*AA16+$D$7*AB16</f>
        <v>1569</v>
      </c>
      <c r="AD16" s="47">
        <f>AC16/$D$10</f>
        <v>10.057692307692308</v>
      </c>
      <c r="AE16" s="6"/>
      <c r="AF16" s="6"/>
      <c r="AG16" s="6"/>
      <c r="AH16" s="6"/>
      <c r="AI16" s="6"/>
      <c r="AJ16" s="7"/>
    </row>
    <row r="17" spans="1:36" ht="11.25" x14ac:dyDescent="0.15">
      <c r="A17" s="52">
        <v>9</v>
      </c>
      <c r="B17" s="52">
        <v>1</v>
      </c>
      <c r="C17" s="52">
        <v>3</v>
      </c>
      <c r="D17" s="52">
        <f t="shared" ref="D17:D80" si="6">B17</f>
        <v>1</v>
      </c>
      <c r="E17" s="52" t="str">
        <f t="shared" ref="E17:E80" si="7">A17&amp;"_"&amp;D17</f>
        <v>9_1</v>
      </c>
      <c r="F17" s="60">
        <v>1557</v>
      </c>
      <c r="G17" s="28"/>
      <c r="H17" s="52">
        <v>9</v>
      </c>
      <c r="I17" s="52">
        <v>1</v>
      </c>
      <c r="J17" s="52">
        <v>3</v>
      </c>
      <c r="K17" s="52">
        <f t="shared" si="0"/>
        <v>1</v>
      </c>
      <c r="L17" s="52" t="str">
        <f t="shared" si="1"/>
        <v>9_1</v>
      </c>
      <c r="M17" s="60">
        <v>1604</v>
      </c>
      <c r="N17" s="85"/>
      <c r="O17" s="52">
        <v>9</v>
      </c>
      <c r="P17" s="52">
        <v>1</v>
      </c>
      <c r="Q17" s="52">
        <v>3</v>
      </c>
      <c r="R17" s="52">
        <f t="shared" si="2"/>
        <v>1</v>
      </c>
      <c r="S17" s="52" t="str">
        <f t="shared" si="3"/>
        <v>9_1</v>
      </c>
      <c r="T17" s="60">
        <v>1638</v>
      </c>
      <c r="U17" s="85"/>
      <c r="V17" s="52">
        <v>9</v>
      </c>
      <c r="W17" s="52">
        <v>1</v>
      </c>
      <c r="X17" s="52">
        <v>3</v>
      </c>
      <c r="Y17" s="52">
        <f t="shared" si="4"/>
        <v>1</v>
      </c>
      <c r="Z17" s="52" t="str">
        <f t="shared" si="5"/>
        <v>9_1</v>
      </c>
      <c r="AA17" s="4">
        <f t="shared" ref="AA17:AA80" si="8">INDEX($M$16:$M$243,MATCH($Z17,$L$16:$L$243,0))</f>
        <v>1604</v>
      </c>
      <c r="AB17" s="4">
        <f t="shared" ref="AB17:AB80" si="9">INDEX($T$16:$T$243,MATCH($Z17,$S$16:$S$243,0))</f>
        <v>1638</v>
      </c>
      <c r="AC17" s="156">
        <f>$D$6*AA17+$D$7*AB17</f>
        <v>1638</v>
      </c>
      <c r="AD17" s="47">
        <f>AC17/$D$10</f>
        <v>10.5</v>
      </c>
      <c r="AE17" s="6"/>
      <c r="AF17" s="6"/>
      <c r="AG17" s="6"/>
      <c r="AH17" s="6"/>
      <c r="AI17" s="6"/>
      <c r="AJ17" s="7"/>
    </row>
    <row r="18" spans="1:36" x14ac:dyDescent="0.15">
      <c r="A18" s="52">
        <v>10</v>
      </c>
      <c r="B18" s="52">
        <v>0</v>
      </c>
      <c r="C18" s="52">
        <f>C17+1</f>
        <v>4</v>
      </c>
      <c r="D18" s="52">
        <f t="shared" si="6"/>
        <v>0</v>
      </c>
      <c r="E18" s="52" t="str">
        <f t="shared" si="7"/>
        <v>10_0</v>
      </c>
      <c r="F18" s="60">
        <v>1618</v>
      </c>
      <c r="G18" s="28"/>
      <c r="H18" s="52">
        <v>10</v>
      </c>
      <c r="I18" s="52">
        <v>0</v>
      </c>
      <c r="J18" s="52">
        <f>J17+1</f>
        <v>4</v>
      </c>
      <c r="K18" s="52">
        <f t="shared" si="0"/>
        <v>0</v>
      </c>
      <c r="L18" s="52" t="str">
        <f t="shared" si="1"/>
        <v>10_0</v>
      </c>
      <c r="M18" s="60">
        <v>1667</v>
      </c>
      <c r="N18" s="86"/>
      <c r="O18" s="52">
        <v>10</v>
      </c>
      <c r="P18" s="52">
        <v>0</v>
      </c>
      <c r="Q18" s="52">
        <f>Q17+1</f>
        <v>4</v>
      </c>
      <c r="R18" s="52">
        <f t="shared" si="2"/>
        <v>0</v>
      </c>
      <c r="S18" s="52" t="str">
        <f t="shared" si="3"/>
        <v>10_0</v>
      </c>
      <c r="T18" s="60">
        <v>1702</v>
      </c>
      <c r="U18" s="86"/>
      <c r="V18" s="52">
        <v>10</v>
      </c>
      <c r="W18" s="52">
        <v>0</v>
      </c>
      <c r="X18" s="52">
        <f>X17+1</f>
        <v>4</v>
      </c>
      <c r="Y18" s="52">
        <f t="shared" si="4"/>
        <v>0</v>
      </c>
      <c r="Z18" s="52" t="str">
        <f t="shared" si="5"/>
        <v>10_0</v>
      </c>
      <c r="AA18" s="4">
        <f>INDEX($M$16:$M$243,MATCH($Z18,$L$16:$L$243,0))</f>
        <v>1667</v>
      </c>
      <c r="AB18" s="4">
        <f>INDEX($T$16:$T$243,MATCH($Z18,$S$16:$S$243,0))</f>
        <v>1702</v>
      </c>
      <c r="AC18" s="156">
        <f>$D$6*AA18+$D$7*AB18</f>
        <v>1702</v>
      </c>
      <c r="AD18" s="47">
        <f t="shared" ref="AD18:AD80" si="10">AC18/$D$10</f>
        <v>10.910256410256411</v>
      </c>
      <c r="AE18" s="6"/>
      <c r="AF18" s="6"/>
      <c r="AG18" s="6"/>
      <c r="AH18" s="6"/>
      <c r="AI18" s="6"/>
      <c r="AJ18" s="7"/>
    </row>
    <row r="19" spans="1:36" x14ac:dyDescent="0.15">
      <c r="A19" s="52">
        <v>10</v>
      </c>
      <c r="B19" s="52">
        <v>1</v>
      </c>
      <c r="C19" s="52">
        <f t="shared" ref="C19:C26" si="11">C18+1</f>
        <v>5</v>
      </c>
      <c r="D19" s="52">
        <f t="shared" si="6"/>
        <v>1</v>
      </c>
      <c r="E19" s="52" t="str">
        <f t="shared" si="7"/>
        <v>10_1</v>
      </c>
      <c r="F19" s="60">
        <v>1677</v>
      </c>
      <c r="G19" s="28"/>
      <c r="H19" s="52">
        <v>10</v>
      </c>
      <c r="I19" s="52">
        <v>1</v>
      </c>
      <c r="J19" s="52">
        <f t="shared" ref="J19:J26" si="12">J18+1</f>
        <v>5</v>
      </c>
      <c r="K19" s="52">
        <f t="shared" si="0"/>
        <v>1</v>
      </c>
      <c r="L19" s="52" t="str">
        <f t="shared" si="1"/>
        <v>10_1</v>
      </c>
      <c r="M19" s="60">
        <v>1728</v>
      </c>
      <c r="N19" s="86"/>
      <c r="O19" s="52">
        <v>10</v>
      </c>
      <c r="P19" s="52">
        <v>1</v>
      </c>
      <c r="Q19" s="52">
        <f t="shared" ref="Q19:Q26" si="13">Q18+1</f>
        <v>5</v>
      </c>
      <c r="R19" s="52">
        <f t="shared" si="2"/>
        <v>1</v>
      </c>
      <c r="S19" s="52" t="str">
        <f t="shared" si="3"/>
        <v>10_1</v>
      </c>
      <c r="T19" s="60">
        <v>1764</v>
      </c>
      <c r="U19" s="86"/>
      <c r="V19" s="52">
        <v>10</v>
      </c>
      <c r="W19" s="52">
        <v>1</v>
      </c>
      <c r="X19" s="52">
        <f t="shared" ref="X19:X26" si="14">X18+1</f>
        <v>5</v>
      </c>
      <c r="Y19" s="52">
        <f t="shared" si="4"/>
        <v>1</v>
      </c>
      <c r="Z19" s="52" t="str">
        <f t="shared" si="5"/>
        <v>10_1</v>
      </c>
      <c r="AA19" s="4">
        <f t="shared" si="8"/>
        <v>1728</v>
      </c>
      <c r="AB19" s="4">
        <f t="shared" si="9"/>
        <v>1764</v>
      </c>
      <c r="AC19" s="156">
        <f>$D$6*AA19+$D$7*AB19</f>
        <v>1764</v>
      </c>
      <c r="AD19" s="47">
        <f t="shared" si="10"/>
        <v>11.307692307692308</v>
      </c>
      <c r="AE19" s="6"/>
      <c r="AF19" s="6"/>
      <c r="AG19" s="6"/>
      <c r="AH19" s="6"/>
      <c r="AI19" s="6"/>
      <c r="AJ19" s="7"/>
    </row>
    <row r="20" spans="1:36" x14ac:dyDescent="0.15">
      <c r="A20" s="52">
        <v>10</v>
      </c>
      <c r="B20" s="52">
        <v>2</v>
      </c>
      <c r="C20" s="52">
        <f t="shared" si="11"/>
        <v>6</v>
      </c>
      <c r="D20" s="52">
        <f t="shared" si="6"/>
        <v>2</v>
      </c>
      <c r="E20" s="52" t="str">
        <f t="shared" si="7"/>
        <v>10_2</v>
      </c>
      <c r="F20" s="60">
        <v>1710</v>
      </c>
      <c r="G20" s="28"/>
      <c r="H20" s="52">
        <v>10</v>
      </c>
      <c r="I20" s="52">
        <v>2</v>
      </c>
      <c r="J20" s="52">
        <f t="shared" si="12"/>
        <v>6</v>
      </c>
      <c r="K20" s="52">
        <f t="shared" si="0"/>
        <v>2</v>
      </c>
      <c r="L20" s="52" t="str">
        <f t="shared" si="1"/>
        <v>10_2</v>
      </c>
      <c r="M20" s="60">
        <v>1761</v>
      </c>
      <c r="N20" s="86"/>
      <c r="O20" s="52">
        <v>10</v>
      </c>
      <c r="P20" s="52">
        <v>2</v>
      </c>
      <c r="Q20" s="52">
        <f t="shared" si="13"/>
        <v>6</v>
      </c>
      <c r="R20" s="52">
        <f t="shared" si="2"/>
        <v>2</v>
      </c>
      <c r="S20" s="52" t="str">
        <f t="shared" si="3"/>
        <v>10_2</v>
      </c>
      <c r="T20" s="60">
        <v>1798</v>
      </c>
      <c r="U20" s="86"/>
      <c r="V20" s="52">
        <v>10</v>
      </c>
      <c r="W20" s="52">
        <v>2</v>
      </c>
      <c r="X20" s="52">
        <f t="shared" si="14"/>
        <v>6</v>
      </c>
      <c r="Y20" s="52">
        <f t="shared" si="4"/>
        <v>2</v>
      </c>
      <c r="Z20" s="52" t="str">
        <f t="shared" si="5"/>
        <v>10_2</v>
      </c>
      <c r="AA20" s="4">
        <f t="shared" si="8"/>
        <v>1761</v>
      </c>
      <c r="AB20" s="4">
        <f>INDEX($T$16:$T$243,MATCH($Z20,$S$16:$S$243,0))</f>
        <v>1798</v>
      </c>
      <c r="AC20" s="156">
        <f>$D$6*AA20+$D$7*AB20</f>
        <v>1798</v>
      </c>
      <c r="AD20" s="47">
        <f t="shared" si="10"/>
        <v>11.525641025641026</v>
      </c>
      <c r="AE20" s="6"/>
      <c r="AF20" s="6"/>
      <c r="AG20" s="6"/>
      <c r="AH20" s="6"/>
      <c r="AI20" s="6"/>
      <c r="AJ20" s="7"/>
    </row>
    <row r="21" spans="1:36" x14ac:dyDescent="0.15">
      <c r="A21" s="52">
        <v>10</v>
      </c>
      <c r="B21" s="52">
        <v>3</v>
      </c>
      <c r="C21" s="52">
        <f t="shared" si="11"/>
        <v>7</v>
      </c>
      <c r="D21" s="52">
        <f t="shared" si="6"/>
        <v>3</v>
      </c>
      <c r="E21" s="52" t="str">
        <f t="shared" si="7"/>
        <v>10_3</v>
      </c>
      <c r="F21" s="60">
        <v>1755</v>
      </c>
      <c r="G21" s="28"/>
      <c r="H21" s="52">
        <v>10</v>
      </c>
      <c r="I21" s="52">
        <v>3</v>
      </c>
      <c r="J21" s="52">
        <f t="shared" si="12"/>
        <v>7</v>
      </c>
      <c r="K21" s="52">
        <f t="shared" si="0"/>
        <v>3</v>
      </c>
      <c r="L21" s="52" t="str">
        <f t="shared" si="1"/>
        <v>10_3</v>
      </c>
      <c r="M21" s="60">
        <v>1808</v>
      </c>
      <c r="N21" s="86"/>
      <c r="O21" s="52">
        <v>10</v>
      </c>
      <c r="P21" s="52">
        <v>3</v>
      </c>
      <c r="Q21" s="52">
        <f t="shared" si="13"/>
        <v>7</v>
      </c>
      <c r="R21" s="52">
        <f t="shared" si="2"/>
        <v>3</v>
      </c>
      <c r="S21" s="52" t="str">
        <f t="shared" si="3"/>
        <v>10_3</v>
      </c>
      <c r="T21" s="60">
        <v>1846</v>
      </c>
      <c r="U21" s="86"/>
      <c r="V21" s="52">
        <v>10</v>
      </c>
      <c r="W21" s="52">
        <v>3</v>
      </c>
      <c r="X21" s="52">
        <f t="shared" si="14"/>
        <v>7</v>
      </c>
      <c r="Y21" s="52">
        <f t="shared" si="4"/>
        <v>3</v>
      </c>
      <c r="Z21" s="52" t="str">
        <f t="shared" si="5"/>
        <v>10_3</v>
      </c>
      <c r="AA21" s="4">
        <f t="shared" si="8"/>
        <v>1808</v>
      </c>
      <c r="AB21" s="4">
        <f>INDEX($T$16:$T$243,MATCH($Z21,$S$16:$S$243,0))</f>
        <v>1846</v>
      </c>
      <c r="AC21" s="156">
        <f t="shared" ref="AC21:AC79" si="15">$D$6*AA21+$D$7*AB21</f>
        <v>1846</v>
      </c>
      <c r="AD21" s="47">
        <f t="shared" si="10"/>
        <v>11.833333333333334</v>
      </c>
      <c r="AE21" s="6"/>
      <c r="AF21" s="6"/>
      <c r="AG21" s="6"/>
      <c r="AH21" s="6"/>
      <c r="AI21" s="6"/>
      <c r="AJ21" s="7"/>
    </row>
    <row r="22" spans="1:36" x14ac:dyDescent="0.15">
      <c r="A22" s="52">
        <v>10</v>
      </c>
      <c r="B22" s="52">
        <v>4</v>
      </c>
      <c r="C22" s="52">
        <f t="shared" si="11"/>
        <v>8</v>
      </c>
      <c r="D22" s="52">
        <f t="shared" si="6"/>
        <v>4</v>
      </c>
      <c r="E22" s="52" t="str">
        <f t="shared" si="7"/>
        <v>10_4</v>
      </c>
      <c r="F22" s="60">
        <v>1800</v>
      </c>
      <c r="G22" s="28"/>
      <c r="H22" s="52">
        <v>10</v>
      </c>
      <c r="I22" s="52">
        <v>4</v>
      </c>
      <c r="J22" s="52">
        <f t="shared" si="12"/>
        <v>8</v>
      </c>
      <c r="K22" s="52">
        <f t="shared" si="0"/>
        <v>4</v>
      </c>
      <c r="L22" s="52" t="str">
        <f t="shared" si="1"/>
        <v>10_4</v>
      </c>
      <c r="M22" s="60">
        <v>1854</v>
      </c>
      <c r="N22" s="86"/>
      <c r="O22" s="52">
        <v>10</v>
      </c>
      <c r="P22" s="52">
        <v>4</v>
      </c>
      <c r="Q22" s="52">
        <f t="shared" si="13"/>
        <v>8</v>
      </c>
      <c r="R22" s="52">
        <f t="shared" si="2"/>
        <v>4</v>
      </c>
      <c r="S22" s="52" t="str">
        <f t="shared" si="3"/>
        <v>10_4</v>
      </c>
      <c r="T22" s="60">
        <v>1893</v>
      </c>
      <c r="U22" s="86"/>
      <c r="V22" s="52">
        <v>10</v>
      </c>
      <c r="W22" s="52">
        <v>4</v>
      </c>
      <c r="X22" s="52">
        <f t="shared" si="14"/>
        <v>8</v>
      </c>
      <c r="Y22" s="52">
        <f t="shared" si="4"/>
        <v>4</v>
      </c>
      <c r="Z22" s="52" t="str">
        <f t="shared" si="5"/>
        <v>10_4</v>
      </c>
      <c r="AA22" s="4">
        <f>INDEX($M$16:$M$243,MATCH($Z22,$L$16:$L$243,0))</f>
        <v>1854</v>
      </c>
      <c r="AB22" s="4">
        <f t="shared" si="9"/>
        <v>1893</v>
      </c>
      <c r="AC22" s="156">
        <f t="shared" si="15"/>
        <v>1893</v>
      </c>
      <c r="AD22" s="47">
        <f t="shared" si="10"/>
        <v>12.134615384615385</v>
      </c>
      <c r="AE22" s="6"/>
      <c r="AF22" s="6"/>
      <c r="AG22" s="6"/>
      <c r="AH22" s="6"/>
      <c r="AI22" s="6"/>
      <c r="AJ22" s="7"/>
    </row>
    <row r="23" spans="1:36" ht="11.25" x14ac:dyDescent="0.15">
      <c r="A23" s="52">
        <v>10</v>
      </c>
      <c r="B23" s="52">
        <v>5</v>
      </c>
      <c r="C23" s="52">
        <f t="shared" si="11"/>
        <v>9</v>
      </c>
      <c r="D23" s="52">
        <f t="shared" si="6"/>
        <v>5</v>
      </c>
      <c r="E23" s="52" t="str">
        <f t="shared" si="7"/>
        <v>10_5</v>
      </c>
      <c r="F23" s="60">
        <v>1847</v>
      </c>
      <c r="G23" s="28"/>
      <c r="H23" s="52">
        <v>10</v>
      </c>
      <c r="I23" s="52">
        <v>5</v>
      </c>
      <c r="J23" s="52">
        <f t="shared" si="12"/>
        <v>9</v>
      </c>
      <c r="K23" s="52">
        <f t="shared" si="0"/>
        <v>5</v>
      </c>
      <c r="L23" s="52" t="str">
        <f t="shared" si="1"/>
        <v>10_5</v>
      </c>
      <c r="M23" s="60">
        <v>1902</v>
      </c>
      <c r="N23" s="85"/>
      <c r="O23" s="52">
        <v>10</v>
      </c>
      <c r="P23" s="52">
        <v>5</v>
      </c>
      <c r="Q23" s="52">
        <f t="shared" si="13"/>
        <v>9</v>
      </c>
      <c r="R23" s="52">
        <f t="shared" si="2"/>
        <v>5</v>
      </c>
      <c r="S23" s="52" t="str">
        <f t="shared" si="3"/>
        <v>10_5</v>
      </c>
      <c r="T23" s="60">
        <v>1942</v>
      </c>
      <c r="U23" s="85"/>
      <c r="V23" s="52">
        <v>10</v>
      </c>
      <c r="W23" s="52">
        <v>5</v>
      </c>
      <c r="X23" s="52">
        <f t="shared" si="14"/>
        <v>9</v>
      </c>
      <c r="Y23" s="52">
        <f t="shared" si="4"/>
        <v>5</v>
      </c>
      <c r="Z23" s="52" t="str">
        <f t="shared" si="5"/>
        <v>10_5</v>
      </c>
      <c r="AA23" s="4">
        <f t="shared" si="8"/>
        <v>1902</v>
      </c>
      <c r="AB23" s="4">
        <f t="shared" si="9"/>
        <v>1942</v>
      </c>
      <c r="AC23" s="156">
        <f t="shared" si="15"/>
        <v>1942</v>
      </c>
      <c r="AD23" s="47">
        <f t="shared" si="10"/>
        <v>12.448717948717949</v>
      </c>
      <c r="AE23" s="6"/>
      <c r="AF23" s="6"/>
      <c r="AG23" s="6"/>
      <c r="AH23" s="6"/>
      <c r="AI23" s="6"/>
      <c r="AJ23" s="7"/>
    </row>
    <row r="24" spans="1:36" ht="11.25" x14ac:dyDescent="0.15">
      <c r="A24" s="52">
        <v>10</v>
      </c>
      <c r="B24" s="52">
        <v>6</v>
      </c>
      <c r="C24" s="52">
        <f t="shared" si="11"/>
        <v>10</v>
      </c>
      <c r="D24" s="52">
        <f t="shared" si="6"/>
        <v>6</v>
      </c>
      <c r="E24" s="52" t="str">
        <f t="shared" si="7"/>
        <v>10_6</v>
      </c>
      <c r="F24" s="60">
        <v>1898</v>
      </c>
      <c r="G24" s="28"/>
      <c r="H24" s="52">
        <v>10</v>
      </c>
      <c r="I24" s="52">
        <v>6</v>
      </c>
      <c r="J24" s="52">
        <f t="shared" si="12"/>
        <v>10</v>
      </c>
      <c r="K24" s="52">
        <f t="shared" si="0"/>
        <v>6</v>
      </c>
      <c r="L24" s="52" t="str">
        <f t="shared" si="1"/>
        <v>10_6</v>
      </c>
      <c r="M24" s="60">
        <v>1955</v>
      </c>
      <c r="N24" s="85"/>
      <c r="O24" s="52">
        <v>10</v>
      </c>
      <c r="P24" s="52">
        <v>6</v>
      </c>
      <c r="Q24" s="52">
        <f t="shared" si="13"/>
        <v>10</v>
      </c>
      <c r="R24" s="52">
        <f t="shared" si="2"/>
        <v>6</v>
      </c>
      <c r="S24" s="52" t="str">
        <f t="shared" si="3"/>
        <v>10_6</v>
      </c>
      <c r="T24" s="60">
        <v>1996</v>
      </c>
      <c r="U24" s="85"/>
      <c r="V24" s="52">
        <v>10</v>
      </c>
      <c r="W24" s="52">
        <v>6</v>
      </c>
      <c r="X24" s="52">
        <f t="shared" si="14"/>
        <v>10</v>
      </c>
      <c r="Y24" s="52">
        <f t="shared" si="4"/>
        <v>6</v>
      </c>
      <c r="Z24" s="52" t="str">
        <f t="shared" si="5"/>
        <v>10_6</v>
      </c>
      <c r="AA24" s="4">
        <f t="shared" si="8"/>
        <v>1955</v>
      </c>
      <c r="AB24" s="4">
        <f t="shared" si="9"/>
        <v>1996</v>
      </c>
      <c r="AC24" s="156">
        <f t="shared" si="15"/>
        <v>1996</v>
      </c>
      <c r="AD24" s="47">
        <f t="shared" si="10"/>
        <v>12.794871794871796</v>
      </c>
      <c r="AE24" s="6"/>
      <c r="AF24" s="6"/>
      <c r="AG24" s="6"/>
      <c r="AH24" s="6"/>
      <c r="AI24" s="6"/>
      <c r="AJ24" s="7"/>
    </row>
    <row r="25" spans="1:36" ht="11.25" x14ac:dyDescent="0.15">
      <c r="A25" s="52">
        <v>10</v>
      </c>
      <c r="B25" s="52">
        <v>7</v>
      </c>
      <c r="C25" s="52">
        <f t="shared" si="11"/>
        <v>11</v>
      </c>
      <c r="D25" s="52">
        <f t="shared" si="6"/>
        <v>7</v>
      </c>
      <c r="E25" s="52" t="str">
        <f t="shared" si="7"/>
        <v>10_7</v>
      </c>
      <c r="F25" s="60">
        <v>1956</v>
      </c>
      <c r="G25" s="28"/>
      <c r="H25" s="52">
        <v>10</v>
      </c>
      <c r="I25" s="52">
        <v>7</v>
      </c>
      <c r="J25" s="52">
        <f t="shared" si="12"/>
        <v>11</v>
      </c>
      <c r="K25" s="52">
        <f t="shared" si="0"/>
        <v>7</v>
      </c>
      <c r="L25" s="52" t="str">
        <f t="shared" si="1"/>
        <v>10_7</v>
      </c>
      <c r="M25" s="60">
        <v>2015</v>
      </c>
      <c r="N25" s="85"/>
      <c r="O25" s="52">
        <v>10</v>
      </c>
      <c r="P25" s="52">
        <v>7</v>
      </c>
      <c r="Q25" s="52">
        <f t="shared" si="13"/>
        <v>11</v>
      </c>
      <c r="R25" s="52">
        <f t="shared" si="2"/>
        <v>7</v>
      </c>
      <c r="S25" s="52" t="str">
        <f t="shared" si="3"/>
        <v>10_7</v>
      </c>
      <c r="T25" s="60">
        <v>2057</v>
      </c>
      <c r="U25" s="85"/>
      <c r="V25" s="52">
        <v>10</v>
      </c>
      <c r="W25" s="52">
        <v>7</v>
      </c>
      <c r="X25" s="52">
        <f t="shared" si="14"/>
        <v>11</v>
      </c>
      <c r="Y25" s="52">
        <f t="shared" si="4"/>
        <v>7</v>
      </c>
      <c r="Z25" s="52" t="str">
        <f t="shared" si="5"/>
        <v>10_7</v>
      </c>
      <c r="AA25" s="4">
        <f t="shared" si="8"/>
        <v>2015</v>
      </c>
      <c r="AB25" s="4">
        <f t="shared" si="9"/>
        <v>2057</v>
      </c>
      <c r="AC25" s="156">
        <f t="shared" si="15"/>
        <v>2057</v>
      </c>
      <c r="AD25" s="47">
        <f t="shared" si="10"/>
        <v>13.185897435897436</v>
      </c>
      <c r="AE25" s="6"/>
      <c r="AF25" s="6"/>
      <c r="AG25" s="6"/>
      <c r="AH25" s="6"/>
      <c r="AI25" s="6"/>
      <c r="AJ25" s="7"/>
    </row>
    <row r="26" spans="1:36" x14ac:dyDescent="0.15">
      <c r="A26" s="52">
        <v>10</v>
      </c>
      <c r="B26" s="52">
        <v>8</v>
      </c>
      <c r="C26" s="52">
        <f t="shared" si="11"/>
        <v>12</v>
      </c>
      <c r="D26" s="52">
        <f t="shared" si="6"/>
        <v>8</v>
      </c>
      <c r="E26" s="52" t="str">
        <f t="shared" si="7"/>
        <v>10_8</v>
      </c>
      <c r="F26" s="60">
        <v>2017</v>
      </c>
      <c r="G26" s="28"/>
      <c r="H26" s="52">
        <v>10</v>
      </c>
      <c r="I26" s="52">
        <v>8</v>
      </c>
      <c r="J26" s="52">
        <f t="shared" si="12"/>
        <v>12</v>
      </c>
      <c r="K26" s="52">
        <f t="shared" si="0"/>
        <v>8</v>
      </c>
      <c r="L26" s="52" t="str">
        <f t="shared" si="1"/>
        <v>10_8</v>
      </c>
      <c r="M26" s="60">
        <v>2077</v>
      </c>
      <c r="N26" s="86"/>
      <c r="O26" s="52">
        <v>10</v>
      </c>
      <c r="P26" s="52">
        <v>8</v>
      </c>
      <c r="Q26" s="52">
        <f t="shared" si="13"/>
        <v>12</v>
      </c>
      <c r="R26" s="52">
        <f t="shared" si="2"/>
        <v>8</v>
      </c>
      <c r="S26" s="52" t="str">
        <f t="shared" si="3"/>
        <v>10_8</v>
      </c>
      <c r="T26" s="60">
        <v>2121</v>
      </c>
      <c r="U26" s="86"/>
      <c r="V26" s="52">
        <v>10</v>
      </c>
      <c r="W26" s="52">
        <v>8</v>
      </c>
      <c r="X26" s="52">
        <f t="shared" si="14"/>
        <v>12</v>
      </c>
      <c r="Y26" s="52">
        <f t="shared" si="4"/>
        <v>8</v>
      </c>
      <c r="Z26" s="52" t="str">
        <f t="shared" si="5"/>
        <v>10_8</v>
      </c>
      <c r="AA26" s="4">
        <f t="shared" si="8"/>
        <v>2077</v>
      </c>
      <c r="AB26" s="4">
        <f t="shared" si="9"/>
        <v>2121</v>
      </c>
      <c r="AC26" s="156">
        <f t="shared" si="15"/>
        <v>2121</v>
      </c>
      <c r="AD26" s="47">
        <f t="shared" si="10"/>
        <v>13.596153846153847</v>
      </c>
      <c r="AE26" s="6"/>
      <c r="AF26" s="6"/>
      <c r="AG26" s="6"/>
      <c r="AH26" s="6"/>
      <c r="AI26" s="6"/>
      <c r="AJ26" s="7"/>
    </row>
    <row r="27" spans="1:36" x14ac:dyDescent="0.15">
      <c r="A27" s="87">
        <v>14</v>
      </c>
      <c r="B27" s="60">
        <v>0</v>
      </c>
      <c r="C27" s="60">
        <v>2</v>
      </c>
      <c r="D27" s="52">
        <f t="shared" si="6"/>
        <v>0</v>
      </c>
      <c r="E27" s="52" t="str">
        <f t="shared" si="7"/>
        <v>14_0</v>
      </c>
      <c r="F27" s="60">
        <v>1529</v>
      </c>
      <c r="G27" s="28"/>
      <c r="H27" s="87">
        <v>14</v>
      </c>
      <c r="I27" s="60">
        <v>0</v>
      </c>
      <c r="J27" s="60">
        <v>2</v>
      </c>
      <c r="K27" s="52">
        <f t="shared" si="0"/>
        <v>0</v>
      </c>
      <c r="L27" s="52" t="str">
        <f t="shared" si="1"/>
        <v>14_0</v>
      </c>
      <c r="M27" s="60">
        <v>1575</v>
      </c>
      <c r="N27" s="88"/>
      <c r="O27" s="87">
        <v>14</v>
      </c>
      <c r="P27" s="60">
        <v>0</v>
      </c>
      <c r="Q27" s="60">
        <v>2</v>
      </c>
      <c r="R27" s="52">
        <f t="shared" si="2"/>
        <v>0</v>
      </c>
      <c r="S27" s="52" t="str">
        <f t="shared" si="3"/>
        <v>14_0</v>
      </c>
      <c r="T27" s="60">
        <v>1608</v>
      </c>
      <c r="U27" s="88"/>
      <c r="V27" s="87">
        <v>14</v>
      </c>
      <c r="W27" s="60">
        <v>0</v>
      </c>
      <c r="X27" s="60">
        <v>2</v>
      </c>
      <c r="Y27" s="52">
        <f t="shared" si="4"/>
        <v>0</v>
      </c>
      <c r="Z27" s="52" t="str">
        <f t="shared" si="5"/>
        <v>14_0</v>
      </c>
      <c r="AA27" s="4">
        <f t="shared" si="8"/>
        <v>1575</v>
      </c>
      <c r="AB27" s="4">
        <f t="shared" si="9"/>
        <v>1608</v>
      </c>
      <c r="AC27" s="156">
        <f t="shared" si="15"/>
        <v>1608</v>
      </c>
      <c r="AD27" s="47">
        <f t="shared" si="10"/>
        <v>10.307692307692308</v>
      </c>
      <c r="AE27" s="6"/>
      <c r="AF27" s="6"/>
      <c r="AG27" s="6"/>
      <c r="AH27" s="6"/>
      <c r="AI27" s="6"/>
      <c r="AJ27" s="7"/>
    </row>
    <row r="28" spans="1:36" x14ac:dyDescent="0.15">
      <c r="A28" s="87">
        <v>14</v>
      </c>
      <c r="B28" s="60">
        <v>1</v>
      </c>
      <c r="C28" s="60">
        <v>3</v>
      </c>
      <c r="D28" s="52">
        <f t="shared" si="6"/>
        <v>1</v>
      </c>
      <c r="E28" s="52" t="str">
        <f t="shared" si="7"/>
        <v>14_1</v>
      </c>
      <c r="F28" s="60">
        <v>1557</v>
      </c>
      <c r="G28" s="28"/>
      <c r="H28" s="87">
        <v>14</v>
      </c>
      <c r="I28" s="60">
        <v>1</v>
      </c>
      <c r="J28" s="60">
        <v>3</v>
      </c>
      <c r="K28" s="52">
        <f t="shared" si="0"/>
        <v>1</v>
      </c>
      <c r="L28" s="52" t="str">
        <f t="shared" si="1"/>
        <v>14_1</v>
      </c>
      <c r="M28" s="60">
        <v>1604</v>
      </c>
      <c r="N28" s="88"/>
      <c r="O28" s="87">
        <v>14</v>
      </c>
      <c r="P28" s="60">
        <v>1</v>
      </c>
      <c r="Q28" s="60">
        <v>3</v>
      </c>
      <c r="R28" s="52">
        <f t="shared" si="2"/>
        <v>1</v>
      </c>
      <c r="S28" s="52" t="str">
        <f t="shared" si="3"/>
        <v>14_1</v>
      </c>
      <c r="T28" s="60">
        <v>1638</v>
      </c>
      <c r="U28" s="88"/>
      <c r="V28" s="87">
        <v>14</v>
      </c>
      <c r="W28" s="60">
        <v>1</v>
      </c>
      <c r="X28" s="60">
        <v>3</v>
      </c>
      <c r="Y28" s="52">
        <f t="shared" si="4"/>
        <v>1</v>
      </c>
      <c r="Z28" s="52" t="str">
        <f t="shared" si="5"/>
        <v>14_1</v>
      </c>
      <c r="AA28" s="4">
        <f t="shared" si="8"/>
        <v>1604</v>
      </c>
      <c r="AB28" s="4">
        <f t="shared" si="9"/>
        <v>1638</v>
      </c>
      <c r="AC28" s="156">
        <f t="shared" si="15"/>
        <v>1638</v>
      </c>
      <c r="AD28" s="47">
        <f t="shared" si="10"/>
        <v>10.5</v>
      </c>
      <c r="AE28" s="6"/>
      <c r="AF28" s="6"/>
      <c r="AG28" s="6"/>
      <c r="AH28" s="6"/>
      <c r="AI28" s="6"/>
      <c r="AJ28" s="7"/>
    </row>
    <row r="29" spans="1:36" x14ac:dyDescent="0.15">
      <c r="A29" s="87">
        <v>14</v>
      </c>
      <c r="B29" s="60">
        <v>2</v>
      </c>
      <c r="C29" s="60">
        <v>4</v>
      </c>
      <c r="D29" s="52">
        <f t="shared" si="6"/>
        <v>2</v>
      </c>
      <c r="E29" s="52" t="str">
        <f t="shared" si="7"/>
        <v>14_2</v>
      </c>
      <c r="F29" s="60">
        <v>1618</v>
      </c>
      <c r="G29" s="28"/>
      <c r="H29" s="87">
        <v>14</v>
      </c>
      <c r="I29" s="60">
        <v>2</v>
      </c>
      <c r="J29" s="60">
        <v>4</v>
      </c>
      <c r="K29" s="52">
        <f t="shared" si="0"/>
        <v>2</v>
      </c>
      <c r="L29" s="52" t="str">
        <f t="shared" si="1"/>
        <v>14_2</v>
      </c>
      <c r="M29" s="60">
        <v>1667</v>
      </c>
      <c r="N29" s="88"/>
      <c r="O29" s="87">
        <v>14</v>
      </c>
      <c r="P29" s="60">
        <v>2</v>
      </c>
      <c r="Q29" s="60">
        <v>4</v>
      </c>
      <c r="R29" s="52">
        <f t="shared" si="2"/>
        <v>2</v>
      </c>
      <c r="S29" s="52" t="str">
        <f t="shared" si="3"/>
        <v>14_2</v>
      </c>
      <c r="T29" s="60">
        <v>1702</v>
      </c>
      <c r="U29" s="88"/>
      <c r="V29" s="87">
        <v>14</v>
      </c>
      <c r="W29" s="60">
        <v>2</v>
      </c>
      <c r="X29" s="60">
        <v>4</v>
      </c>
      <c r="Y29" s="52">
        <f t="shared" si="4"/>
        <v>2</v>
      </c>
      <c r="Z29" s="52" t="str">
        <f t="shared" si="5"/>
        <v>14_2</v>
      </c>
      <c r="AA29" s="4">
        <f t="shared" si="8"/>
        <v>1667</v>
      </c>
      <c r="AB29" s="4">
        <f t="shared" si="9"/>
        <v>1702</v>
      </c>
      <c r="AC29" s="156">
        <f t="shared" si="15"/>
        <v>1702</v>
      </c>
      <c r="AD29" s="47">
        <f t="shared" si="10"/>
        <v>10.910256410256411</v>
      </c>
      <c r="AE29" s="6"/>
      <c r="AF29" s="6"/>
      <c r="AG29" s="6"/>
      <c r="AH29" s="6"/>
      <c r="AI29" s="6"/>
      <c r="AJ29" s="7"/>
    </row>
    <row r="30" spans="1:36" x14ac:dyDescent="0.15">
      <c r="A30" s="52">
        <v>15</v>
      </c>
      <c r="B30" s="60">
        <v>0</v>
      </c>
      <c r="C30" s="60">
        <v>5</v>
      </c>
      <c r="D30" s="52">
        <f t="shared" si="6"/>
        <v>0</v>
      </c>
      <c r="E30" s="52" t="str">
        <f t="shared" si="7"/>
        <v>15_0</v>
      </c>
      <c r="F30" s="60">
        <v>1677</v>
      </c>
      <c r="G30" s="28"/>
      <c r="H30" s="52">
        <v>15</v>
      </c>
      <c r="I30" s="60">
        <v>0</v>
      </c>
      <c r="J30" s="60">
        <v>5</v>
      </c>
      <c r="K30" s="52">
        <f t="shared" si="0"/>
        <v>0</v>
      </c>
      <c r="L30" s="52" t="str">
        <f t="shared" si="1"/>
        <v>15_0</v>
      </c>
      <c r="M30" s="60">
        <v>1728</v>
      </c>
      <c r="N30" s="88"/>
      <c r="O30" s="52">
        <v>15</v>
      </c>
      <c r="P30" s="60">
        <v>0</v>
      </c>
      <c r="Q30" s="60">
        <v>5</v>
      </c>
      <c r="R30" s="52">
        <f t="shared" si="2"/>
        <v>0</v>
      </c>
      <c r="S30" s="52" t="str">
        <f t="shared" si="3"/>
        <v>15_0</v>
      </c>
      <c r="T30" s="60">
        <v>1764</v>
      </c>
      <c r="U30" s="88"/>
      <c r="V30" s="52">
        <v>15</v>
      </c>
      <c r="W30" s="60">
        <v>0</v>
      </c>
      <c r="X30" s="60">
        <v>5</v>
      </c>
      <c r="Y30" s="52">
        <f t="shared" si="4"/>
        <v>0</v>
      </c>
      <c r="Z30" s="52" t="str">
        <f t="shared" si="5"/>
        <v>15_0</v>
      </c>
      <c r="AA30" s="4">
        <f t="shared" si="8"/>
        <v>1728</v>
      </c>
      <c r="AB30" s="4">
        <f t="shared" si="9"/>
        <v>1764</v>
      </c>
      <c r="AC30" s="156">
        <f t="shared" si="15"/>
        <v>1764</v>
      </c>
      <c r="AD30" s="47">
        <f t="shared" si="10"/>
        <v>11.307692307692308</v>
      </c>
      <c r="AE30" s="88"/>
      <c r="AF30" s="6"/>
      <c r="AG30" s="6"/>
      <c r="AH30" s="6"/>
      <c r="AI30" s="6"/>
      <c r="AJ30" s="7"/>
    </row>
    <row r="31" spans="1:36" x14ac:dyDescent="0.15">
      <c r="A31" s="52">
        <v>15</v>
      </c>
      <c r="B31" s="60">
        <v>1</v>
      </c>
      <c r="C31" s="60">
        <v>6</v>
      </c>
      <c r="D31" s="52">
        <f t="shared" si="6"/>
        <v>1</v>
      </c>
      <c r="E31" s="52" t="str">
        <f t="shared" si="7"/>
        <v>15_1</v>
      </c>
      <c r="F31" s="60">
        <v>1710</v>
      </c>
      <c r="G31" s="28"/>
      <c r="H31" s="52">
        <v>15</v>
      </c>
      <c r="I31" s="60">
        <v>1</v>
      </c>
      <c r="J31" s="60">
        <v>6</v>
      </c>
      <c r="K31" s="52">
        <f t="shared" si="0"/>
        <v>1</v>
      </c>
      <c r="L31" s="52" t="str">
        <f t="shared" si="1"/>
        <v>15_1</v>
      </c>
      <c r="M31" s="60">
        <v>1761</v>
      </c>
      <c r="N31" s="88"/>
      <c r="O31" s="52">
        <v>15</v>
      </c>
      <c r="P31" s="60">
        <v>1</v>
      </c>
      <c r="Q31" s="60">
        <v>6</v>
      </c>
      <c r="R31" s="52">
        <f t="shared" si="2"/>
        <v>1</v>
      </c>
      <c r="S31" s="52" t="str">
        <f t="shared" si="3"/>
        <v>15_1</v>
      </c>
      <c r="T31" s="60">
        <v>1798</v>
      </c>
      <c r="U31" s="88"/>
      <c r="V31" s="52">
        <v>15</v>
      </c>
      <c r="W31" s="60">
        <v>1</v>
      </c>
      <c r="X31" s="60">
        <v>6</v>
      </c>
      <c r="Y31" s="52">
        <f t="shared" si="4"/>
        <v>1</v>
      </c>
      <c r="Z31" s="52" t="str">
        <f t="shared" si="5"/>
        <v>15_1</v>
      </c>
      <c r="AA31" s="4">
        <f t="shared" si="8"/>
        <v>1761</v>
      </c>
      <c r="AB31" s="4">
        <f t="shared" si="9"/>
        <v>1798</v>
      </c>
      <c r="AC31" s="156">
        <f t="shared" si="15"/>
        <v>1798</v>
      </c>
      <c r="AD31" s="47">
        <f t="shared" si="10"/>
        <v>11.525641025641026</v>
      </c>
      <c r="AE31" s="88"/>
      <c r="AF31" s="6"/>
      <c r="AG31" s="6"/>
      <c r="AH31" s="6"/>
      <c r="AI31" s="6"/>
      <c r="AJ31" s="7"/>
    </row>
    <row r="32" spans="1:36" ht="11.25" x14ac:dyDescent="0.15">
      <c r="A32" s="52">
        <v>15</v>
      </c>
      <c r="B32" s="60">
        <v>2</v>
      </c>
      <c r="C32" s="60">
        <v>7</v>
      </c>
      <c r="D32" s="52">
        <f t="shared" si="6"/>
        <v>2</v>
      </c>
      <c r="E32" s="52" t="str">
        <f t="shared" si="7"/>
        <v>15_2</v>
      </c>
      <c r="F32" s="60">
        <v>1755</v>
      </c>
      <c r="G32" s="28"/>
      <c r="H32" s="52">
        <v>15</v>
      </c>
      <c r="I32" s="60">
        <v>2</v>
      </c>
      <c r="J32" s="60">
        <v>7</v>
      </c>
      <c r="K32" s="52">
        <f t="shared" si="0"/>
        <v>2</v>
      </c>
      <c r="L32" s="52" t="str">
        <f t="shared" si="1"/>
        <v>15_2</v>
      </c>
      <c r="M32" s="60">
        <v>1808</v>
      </c>
      <c r="N32" s="90"/>
      <c r="O32" s="52">
        <v>15</v>
      </c>
      <c r="P32" s="60">
        <v>2</v>
      </c>
      <c r="Q32" s="60">
        <v>7</v>
      </c>
      <c r="R32" s="52">
        <f t="shared" si="2"/>
        <v>2</v>
      </c>
      <c r="S32" s="52" t="str">
        <f t="shared" si="3"/>
        <v>15_2</v>
      </c>
      <c r="T32" s="60">
        <v>1846</v>
      </c>
      <c r="U32" s="90"/>
      <c r="V32" s="52">
        <v>15</v>
      </c>
      <c r="W32" s="60">
        <v>2</v>
      </c>
      <c r="X32" s="60">
        <v>7</v>
      </c>
      <c r="Y32" s="52">
        <f t="shared" si="4"/>
        <v>2</v>
      </c>
      <c r="Z32" s="52" t="str">
        <f t="shared" si="5"/>
        <v>15_2</v>
      </c>
      <c r="AA32" s="4">
        <f t="shared" si="8"/>
        <v>1808</v>
      </c>
      <c r="AB32" s="4">
        <f t="shared" si="9"/>
        <v>1846</v>
      </c>
      <c r="AC32" s="156">
        <f t="shared" si="15"/>
        <v>1846</v>
      </c>
      <c r="AD32" s="47">
        <f t="shared" si="10"/>
        <v>11.833333333333334</v>
      </c>
      <c r="AE32" s="88"/>
      <c r="AF32" s="6"/>
      <c r="AG32" s="6"/>
      <c r="AH32" s="6"/>
      <c r="AI32" s="6"/>
      <c r="AJ32" s="7"/>
    </row>
    <row r="33" spans="1:36" x14ac:dyDescent="0.15">
      <c r="A33" s="52">
        <v>15</v>
      </c>
      <c r="B33" s="60">
        <v>3</v>
      </c>
      <c r="C33" s="60">
        <v>8</v>
      </c>
      <c r="D33" s="52">
        <f t="shared" si="6"/>
        <v>3</v>
      </c>
      <c r="E33" s="52" t="str">
        <f t="shared" si="7"/>
        <v>15_3</v>
      </c>
      <c r="F33" s="60">
        <v>1800</v>
      </c>
      <c r="G33" s="28"/>
      <c r="H33" s="52">
        <v>15</v>
      </c>
      <c r="I33" s="60">
        <v>3</v>
      </c>
      <c r="J33" s="60">
        <v>8</v>
      </c>
      <c r="K33" s="52">
        <f t="shared" si="0"/>
        <v>3</v>
      </c>
      <c r="L33" s="52" t="str">
        <f t="shared" si="1"/>
        <v>15_3</v>
      </c>
      <c r="M33" s="60">
        <v>1854</v>
      </c>
      <c r="N33" s="6"/>
      <c r="O33" s="52">
        <v>15</v>
      </c>
      <c r="P33" s="60">
        <v>3</v>
      </c>
      <c r="Q33" s="60">
        <v>8</v>
      </c>
      <c r="R33" s="52">
        <f t="shared" si="2"/>
        <v>3</v>
      </c>
      <c r="S33" s="52" t="str">
        <f t="shared" si="3"/>
        <v>15_3</v>
      </c>
      <c r="T33" s="60">
        <v>1893</v>
      </c>
      <c r="U33" s="6"/>
      <c r="V33" s="52">
        <v>15</v>
      </c>
      <c r="W33" s="60">
        <v>3</v>
      </c>
      <c r="X33" s="60">
        <v>8</v>
      </c>
      <c r="Y33" s="52">
        <f t="shared" si="4"/>
        <v>3</v>
      </c>
      <c r="Z33" s="52" t="str">
        <f t="shared" si="5"/>
        <v>15_3</v>
      </c>
      <c r="AA33" s="4">
        <f t="shared" si="8"/>
        <v>1854</v>
      </c>
      <c r="AB33" s="4">
        <f t="shared" si="9"/>
        <v>1893</v>
      </c>
      <c r="AC33" s="156">
        <f t="shared" si="15"/>
        <v>1893</v>
      </c>
      <c r="AD33" s="47">
        <f t="shared" si="10"/>
        <v>12.134615384615385</v>
      </c>
      <c r="AE33" s="6"/>
      <c r="AF33" s="6"/>
      <c r="AG33" s="6"/>
      <c r="AH33" s="6"/>
      <c r="AI33" s="6"/>
      <c r="AJ33" s="7"/>
    </row>
    <row r="34" spans="1:36" ht="11.25" x14ac:dyDescent="0.15">
      <c r="A34" s="52">
        <v>15</v>
      </c>
      <c r="B34" s="60">
        <v>4</v>
      </c>
      <c r="C34" s="60">
        <v>9</v>
      </c>
      <c r="D34" s="52">
        <f t="shared" si="6"/>
        <v>4</v>
      </c>
      <c r="E34" s="52" t="str">
        <f t="shared" si="7"/>
        <v>15_4</v>
      </c>
      <c r="F34" s="60">
        <v>1847</v>
      </c>
      <c r="G34" s="28"/>
      <c r="H34" s="52">
        <v>15</v>
      </c>
      <c r="I34" s="60">
        <v>4</v>
      </c>
      <c r="J34" s="60">
        <v>9</v>
      </c>
      <c r="K34" s="52">
        <f t="shared" si="0"/>
        <v>4</v>
      </c>
      <c r="L34" s="52" t="str">
        <f t="shared" si="1"/>
        <v>15_4</v>
      </c>
      <c r="M34" s="60">
        <v>1902</v>
      </c>
      <c r="N34" s="85"/>
      <c r="O34" s="52">
        <v>15</v>
      </c>
      <c r="P34" s="60">
        <v>4</v>
      </c>
      <c r="Q34" s="60">
        <v>9</v>
      </c>
      <c r="R34" s="52">
        <f t="shared" si="2"/>
        <v>4</v>
      </c>
      <c r="S34" s="52" t="str">
        <f t="shared" si="3"/>
        <v>15_4</v>
      </c>
      <c r="T34" s="60">
        <v>1942</v>
      </c>
      <c r="U34" s="85"/>
      <c r="V34" s="52">
        <v>15</v>
      </c>
      <c r="W34" s="60">
        <v>4</v>
      </c>
      <c r="X34" s="60">
        <v>9</v>
      </c>
      <c r="Y34" s="52">
        <f t="shared" si="4"/>
        <v>4</v>
      </c>
      <c r="Z34" s="52" t="str">
        <f t="shared" si="5"/>
        <v>15_4</v>
      </c>
      <c r="AA34" s="4">
        <f t="shared" si="8"/>
        <v>1902</v>
      </c>
      <c r="AB34" s="4">
        <f t="shared" si="9"/>
        <v>1942</v>
      </c>
      <c r="AC34" s="156">
        <f t="shared" si="15"/>
        <v>1942</v>
      </c>
      <c r="AD34" s="47">
        <f t="shared" si="10"/>
        <v>12.448717948717949</v>
      </c>
      <c r="AE34" s="6"/>
      <c r="AF34" s="6"/>
      <c r="AG34" s="6"/>
      <c r="AH34" s="6"/>
      <c r="AI34" s="6"/>
      <c r="AJ34" s="7"/>
    </row>
    <row r="35" spans="1:36" x14ac:dyDescent="0.15">
      <c r="A35" s="52">
        <v>15</v>
      </c>
      <c r="B35" s="60">
        <v>5</v>
      </c>
      <c r="C35" s="60">
        <v>10</v>
      </c>
      <c r="D35" s="52">
        <f t="shared" si="6"/>
        <v>5</v>
      </c>
      <c r="E35" s="52" t="str">
        <f t="shared" si="7"/>
        <v>15_5</v>
      </c>
      <c r="F35" s="60">
        <v>1898</v>
      </c>
      <c r="G35" s="28"/>
      <c r="H35" s="52">
        <v>15</v>
      </c>
      <c r="I35" s="60">
        <v>5</v>
      </c>
      <c r="J35" s="60">
        <v>10</v>
      </c>
      <c r="K35" s="52">
        <f t="shared" si="0"/>
        <v>5</v>
      </c>
      <c r="L35" s="52" t="str">
        <f t="shared" si="1"/>
        <v>15_5</v>
      </c>
      <c r="M35" s="60">
        <v>1955</v>
      </c>
      <c r="N35" s="91"/>
      <c r="O35" s="52">
        <v>15</v>
      </c>
      <c r="P35" s="60">
        <v>5</v>
      </c>
      <c r="Q35" s="60">
        <v>10</v>
      </c>
      <c r="R35" s="52">
        <f t="shared" si="2"/>
        <v>5</v>
      </c>
      <c r="S35" s="52" t="str">
        <f t="shared" si="3"/>
        <v>15_5</v>
      </c>
      <c r="T35" s="60">
        <v>1996</v>
      </c>
      <c r="U35" s="91"/>
      <c r="V35" s="52">
        <v>15</v>
      </c>
      <c r="W35" s="60">
        <v>5</v>
      </c>
      <c r="X35" s="60">
        <v>10</v>
      </c>
      <c r="Y35" s="52">
        <f t="shared" si="4"/>
        <v>5</v>
      </c>
      <c r="Z35" s="52" t="str">
        <f t="shared" si="5"/>
        <v>15_5</v>
      </c>
      <c r="AA35" s="4">
        <f t="shared" si="8"/>
        <v>1955</v>
      </c>
      <c r="AB35" s="4">
        <f t="shared" si="9"/>
        <v>1996</v>
      </c>
      <c r="AC35" s="156">
        <f t="shared" si="15"/>
        <v>1996</v>
      </c>
      <c r="AD35" s="47">
        <f t="shared" si="10"/>
        <v>12.794871794871796</v>
      </c>
      <c r="AE35" s="6"/>
      <c r="AF35" s="6"/>
      <c r="AG35" s="6"/>
      <c r="AH35" s="6"/>
      <c r="AI35" s="6"/>
      <c r="AJ35" s="7"/>
    </row>
    <row r="36" spans="1:36" x14ac:dyDescent="0.15">
      <c r="A36" s="52">
        <v>15</v>
      </c>
      <c r="B36" s="60">
        <v>6</v>
      </c>
      <c r="C36" s="60">
        <v>11</v>
      </c>
      <c r="D36" s="52">
        <f t="shared" si="6"/>
        <v>6</v>
      </c>
      <c r="E36" s="52" t="str">
        <f t="shared" si="7"/>
        <v>15_6</v>
      </c>
      <c r="F36" s="60">
        <v>1956</v>
      </c>
      <c r="G36" s="28"/>
      <c r="H36" s="52">
        <v>15</v>
      </c>
      <c r="I36" s="60">
        <v>6</v>
      </c>
      <c r="J36" s="60">
        <v>11</v>
      </c>
      <c r="K36" s="52">
        <f t="shared" si="0"/>
        <v>6</v>
      </c>
      <c r="L36" s="52" t="str">
        <f t="shared" si="1"/>
        <v>15_6</v>
      </c>
      <c r="M36" s="60">
        <v>2015</v>
      </c>
      <c r="N36" s="91"/>
      <c r="O36" s="52">
        <v>15</v>
      </c>
      <c r="P36" s="60">
        <v>6</v>
      </c>
      <c r="Q36" s="60">
        <v>11</v>
      </c>
      <c r="R36" s="52">
        <f t="shared" si="2"/>
        <v>6</v>
      </c>
      <c r="S36" s="52" t="str">
        <f t="shared" si="3"/>
        <v>15_6</v>
      </c>
      <c r="T36" s="60">
        <v>2057</v>
      </c>
      <c r="U36" s="91"/>
      <c r="V36" s="52">
        <v>15</v>
      </c>
      <c r="W36" s="60">
        <v>6</v>
      </c>
      <c r="X36" s="60">
        <v>11</v>
      </c>
      <c r="Y36" s="52">
        <f t="shared" si="4"/>
        <v>6</v>
      </c>
      <c r="Z36" s="52" t="str">
        <f t="shared" si="5"/>
        <v>15_6</v>
      </c>
      <c r="AA36" s="4">
        <f t="shared" si="8"/>
        <v>2015</v>
      </c>
      <c r="AB36" s="4">
        <f t="shared" si="9"/>
        <v>2057</v>
      </c>
      <c r="AC36" s="156">
        <f t="shared" si="15"/>
        <v>2057</v>
      </c>
      <c r="AD36" s="47">
        <f t="shared" si="10"/>
        <v>13.185897435897436</v>
      </c>
      <c r="AE36" s="6"/>
      <c r="AF36" s="6"/>
      <c r="AG36" s="6"/>
      <c r="AH36" s="6"/>
      <c r="AI36" s="6"/>
      <c r="AJ36" s="7"/>
    </row>
    <row r="37" spans="1:36" x14ac:dyDescent="0.15">
      <c r="A37" s="52">
        <v>15</v>
      </c>
      <c r="B37" s="60">
        <v>7</v>
      </c>
      <c r="C37" s="60">
        <v>12</v>
      </c>
      <c r="D37" s="52">
        <f t="shared" si="6"/>
        <v>7</v>
      </c>
      <c r="E37" s="52" t="str">
        <f t="shared" si="7"/>
        <v>15_7</v>
      </c>
      <c r="F37" s="60">
        <v>2017</v>
      </c>
      <c r="G37" s="28"/>
      <c r="H37" s="52">
        <v>15</v>
      </c>
      <c r="I37" s="60">
        <v>7</v>
      </c>
      <c r="J37" s="60">
        <v>12</v>
      </c>
      <c r="K37" s="52">
        <f t="shared" si="0"/>
        <v>7</v>
      </c>
      <c r="L37" s="52" t="str">
        <f t="shared" si="1"/>
        <v>15_7</v>
      </c>
      <c r="M37" s="60">
        <v>2077</v>
      </c>
      <c r="N37" s="91"/>
      <c r="O37" s="52">
        <v>15</v>
      </c>
      <c r="P37" s="60">
        <v>7</v>
      </c>
      <c r="Q37" s="60">
        <v>12</v>
      </c>
      <c r="R37" s="52">
        <f t="shared" si="2"/>
        <v>7</v>
      </c>
      <c r="S37" s="52" t="str">
        <f t="shared" si="3"/>
        <v>15_7</v>
      </c>
      <c r="T37" s="60">
        <v>2121</v>
      </c>
      <c r="U37" s="91"/>
      <c r="V37" s="52">
        <v>15</v>
      </c>
      <c r="W37" s="60">
        <v>7</v>
      </c>
      <c r="X37" s="60">
        <v>12</v>
      </c>
      <c r="Y37" s="52">
        <f t="shared" si="4"/>
        <v>7</v>
      </c>
      <c r="Z37" s="52" t="str">
        <f t="shared" si="5"/>
        <v>15_7</v>
      </c>
      <c r="AA37" s="4">
        <f t="shared" si="8"/>
        <v>2077</v>
      </c>
      <c r="AB37" s="4">
        <f t="shared" si="9"/>
        <v>2121</v>
      </c>
      <c r="AC37" s="156">
        <f t="shared" si="15"/>
        <v>2121</v>
      </c>
      <c r="AD37" s="47">
        <f t="shared" si="10"/>
        <v>13.596153846153847</v>
      </c>
      <c r="AE37" s="6"/>
      <c r="AF37" s="6"/>
      <c r="AG37" s="6"/>
      <c r="AH37" s="6"/>
      <c r="AI37" s="6"/>
      <c r="AJ37" s="7"/>
    </row>
    <row r="38" spans="1:36" x14ac:dyDescent="0.15">
      <c r="A38" s="52">
        <v>15</v>
      </c>
      <c r="B38" s="60">
        <v>8</v>
      </c>
      <c r="C38" s="60">
        <v>13</v>
      </c>
      <c r="D38" s="52">
        <f t="shared" si="6"/>
        <v>8</v>
      </c>
      <c r="E38" s="52" t="str">
        <f t="shared" si="7"/>
        <v>15_8</v>
      </c>
      <c r="F38" s="60">
        <v>2085</v>
      </c>
      <c r="G38" s="28"/>
      <c r="H38" s="52">
        <v>15</v>
      </c>
      <c r="I38" s="60">
        <v>8</v>
      </c>
      <c r="J38" s="60">
        <v>13</v>
      </c>
      <c r="K38" s="52">
        <f t="shared" si="0"/>
        <v>8</v>
      </c>
      <c r="L38" s="52" t="str">
        <f t="shared" si="1"/>
        <v>15_8</v>
      </c>
      <c r="M38" s="60">
        <v>2147</v>
      </c>
      <c r="N38" s="91"/>
      <c r="O38" s="52">
        <v>15</v>
      </c>
      <c r="P38" s="60">
        <v>8</v>
      </c>
      <c r="Q38" s="60">
        <v>13</v>
      </c>
      <c r="R38" s="52">
        <f t="shared" si="2"/>
        <v>8</v>
      </c>
      <c r="S38" s="52" t="str">
        <f t="shared" si="3"/>
        <v>15_8</v>
      </c>
      <c r="T38" s="60">
        <v>2192</v>
      </c>
      <c r="U38" s="91"/>
      <c r="V38" s="52">
        <v>15</v>
      </c>
      <c r="W38" s="60">
        <v>8</v>
      </c>
      <c r="X38" s="60">
        <v>13</v>
      </c>
      <c r="Y38" s="52">
        <f t="shared" si="4"/>
        <v>8</v>
      </c>
      <c r="Z38" s="52" t="str">
        <f t="shared" si="5"/>
        <v>15_8</v>
      </c>
      <c r="AA38" s="4">
        <f t="shared" si="8"/>
        <v>2147</v>
      </c>
      <c r="AB38" s="4">
        <f t="shared" si="9"/>
        <v>2192</v>
      </c>
      <c r="AC38" s="156">
        <f t="shared" si="15"/>
        <v>2192</v>
      </c>
      <c r="AD38" s="47">
        <f t="shared" si="10"/>
        <v>14.051282051282051</v>
      </c>
      <c r="AE38" s="6"/>
      <c r="AF38" s="6"/>
      <c r="AG38" s="6"/>
      <c r="AH38" s="6"/>
      <c r="AI38" s="6"/>
      <c r="AJ38" s="7"/>
    </row>
    <row r="39" spans="1:36" x14ac:dyDescent="0.15">
      <c r="A39" s="52">
        <v>15</v>
      </c>
      <c r="B39" s="60">
        <v>9</v>
      </c>
      <c r="C39" s="60">
        <v>14</v>
      </c>
      <c r="D39" s="52">
        <f t="shared" si="6"/>
        <v>9</v>
      </c>
      <c r="E39" s="52" t="str">
        <f t="shared" si="7"/>
        <v>15_9</v>
      </c>
      <c r="F39" s="60">
        <v>2154</v>
      </c>
      <c r="G39" s="28"/>
      <c r="H39" s="52">
        <v>15</v>
      </c>
      <c r="I39" s="60">
        <v>9</v>
      </c>
      <c r="J39" s="60">
        <v>14</v>
      </c>
      <c r="K39" s="52">
        <f t="shared" si="0"/>
        <v>9</v>
      </c>
      <c r="L39" s="52" t="str">
        <f t="shared" si="1"/>
        <v>15_9</v>
      </c>
      <c r="M39" s="60">
        <v>2218</v>
      </c>
      <c r="N39" s="91"/>
      <c r="O39" s="52">
        <v>15</v>
      </c>
      <c r="P39" s="60">
        <v>9</v>
      </c>
      <c r="Q39" s="60">
        <v>14</v>
      </c>
      <c r="R39" s="52">
        <f t="shared" si="2"/>
        <v>9</v>
      </c>
      <c r="S39" s="52" t="str">
        <f t="shared" si="3"/>
        <v>15_9</v>
      </c>
      <c r="T39" s="60">
        <v>2265</v>
      </c>
      <c r="U39" s="91"/>
      <c r="V39" s="52">
        <v>15</v>
      </c>
      <c r="W39" s="60">
        <v>9</v>
      </c>
      <c r="X39" s="60">
        <v>14</v>
      </c>
      <c r="Y39" s="52">
        <f t="shared" si="4"/>
        <v>9</v>
      </c>
      <c r="Z39" s="52" t="str">
        <f t="shared" si="5"/>
        <v>15_9</v>
      </c>
      <c r="AA39" s="4">
        <f t="shared" si="8"/>
        <v>2218</v>
      </c>
      <c r="AB39" s="4">
        <f t="shared" si="9"/>
        <v>2265</v>
      </c>
      <c r="AC39" s="156">
        <f t="shared" si="15"/>
        <v>2265</v>
      </c>
      <c r="AD39" s="47">
        <f t="shared" si="10"/>
        <v>14.51923076923077</v>
      </c>
      <c r="AE39" s="6"/>
      <c r="AF39" s="6"/>
      <c r="AG39" s="6"/>
      <c r="AH39" s="6"/>
      <c r="AI39" s="6"/>
      <c r="AJ39" s="7"/>
    </row>
    <row r="40" spans="1:36" x14ac:dyDescent="0.15">
      <c r="A40" s="52">
        <v>19</v>
      </c>
      <c r="B40" s="60">
        <v>0</v>
      </c>
      <c r="C40" s="60">
        <v>3</v>
      </c>
      <c r="D40" s="52">
        <f t="shared" si="6"/>
        <v>0</v>
      </c>
      <c r="E40" s="52" t="str">
        <f t="shared" si="7"/>
        <v>19_0</v>
      </c>
      <c r="F40" s="60">
        <v>1557</v>
      </c>
      <c r="G40" s="28"/>
      <c r="H40" s="52">
        <v>19</v>
      </c>
      <c r="I40" s="60">
        <v>0</v>
      </c>
      <c r="J40" s="60">
        <v>3</v>
      </c>
      <c r="K40" s="52">
        <f t="shared" si="0"/>
        <v>0</v>
      </c>
      <c r="L40" s="52" t="str">
        <f t="shared" si="1"/>
        <v>19_0</v>
      </c>
      <c r="M40" s="60">
        <v>1604</v>
      </c>
      <c r="N40" s="91"/>
      <c r="O40" s="52">
        <v>19</v>
      </c>
      <c r="P40" s="60">
        <v>0</v>
      </c>
      <c r="Q40" s="60">
        <v>3</v>
      </c>
      <c r="R40" s="52">
        <f t="shared" si="2"/>
        <v>0</v>
      </c>
      <c r="S40" s="52" t="str">
        <f t="shared" si="3"/>
        <v>19_0</v>
      </c>
      <c r="T40" s="60">
        <v>1638</v>
      </c>
      <c r="U40" s="91"/>
      <c r="V40" s="52">
        <v>19</v>
      </c>
      <c r="W40" s="60">
        <v>0</v>
      </c>
      <c r="X40" s="60">
        <v>3</v>
      </c>
      <c r="Y40" s="52">
        <f t="shared" si="4"/>
        <v>0</v>
      </c>
      <c r="Z40" s="52" t="str">
        <f t="shared" si="5"/>
        <v>19_0</v>
      </c>
      <c r="AA40" s="4">
        <f t="shared" si="8"/>
        <v>1604</v>
      </c>
      <c r="AB40" s="4">
        <f t="shared" si="9"/>
        <v>1638</v>
      </c>
      <c r="AC40" s="156">
        <f t="shared" si="15"/>
        <v>1638</v>
      </c>
      <c r="AD40" s="47">
        <f t="shared" si="10"/>
        <v>10.5</v>
      </c>
      <c r="AE40" s="6"/>
      <c r="AF40" s="6"/>
      <c r="AG40" s="6"/>
      <c r="AH40" s="6"/>
      <c r="AI40" s="6"/>
      <c r="AJ40" s="7"/>
    </row>
    <row r="41" spans="1:36" x14ac:dyDescent="0.15">
      <c r="A41" s="52">
        <v>19</v>
      </c>
      <c r="B41" s="60">
        <v>1</v>
      </c>
      <c r="C41" s="60">
        <v>4</v>
      </c>
      <c r="D41" s="52">
        <f t="shared" si="6"/>
        <v>1</v>
      </c>
      <c r="E41" s="52" t="str">
        <f t="shared" si="7"/>
        <v>19_1</v>
      </c>
      <c r="F41" s="60">
        <v>1618</v>
      </c>
      <c r="G41" s="28"/>
      <c r="H41" s="52">
        <v>19</v>
      </c>
      <c r="I41" s="60">
        <v>1</v>
      </c>
      <c r="J41" s="60">
        <v>4</v>
      </c>
      <c r="K41" s="52">
        <f t="shared" si="0"/>
        <v>1</v>
      </c>
      <c r="L41" s="52" t="str">
        <f t="shared" si="1"/>
        <v>19_1</v>
      </c>
      <c r="M41" s="60">
        <v>1667</v>
      </c>
      <c r="N41" s="91"/>
      <c r="O41" s="52">
        <v>19</v>
      </c>
      <c r="P41" s="60">
        <v>1</v>
      </c>
      <c r="Q41" s="60">
        <v>4</v>
      </c>
      <c r="R41" s="52">
        <f t="shared" si="2"/>
        <v>1</v>
      </c>
      <c r="S41" s="52" t="str">
        <f t="shared" si="3"/>
        <v>19_1</v>
      </c>
      <c r="T41" s="60">
        <v>1702</v>
      </c>
      <c r="U41" s="91"/>
      <c r="V41" s="52">
        <v>19</v>
      </c>
      <c r="W41" s="60">
        <v>1</v>
      </c>
      <c r="X41" s="60">
        <v>4</v>
      </c>
      <c r="Y41" s="52">
        <f t="shared" si="4"/>
        <v>1</v>
      </c>
      <c r="Z41" s="52" t="str">
        <f t="shared" si="5"/>
        <v>19_1</v>
      </c>
      <c r="AA41" s="4">
        <f t="shared" si="8"/>
        <v>1667</v>
      </c>
      <c r="AB41" s="4">
        <f t="shared" si="9"/>
        <v>1702</v>
      </c>
      <c r="AC41" s="156">
        <f t="shared" si="15"/>
        <v>1702</v>
      </c>
      <c r="AD41" s="47">
        <f t="shared" si="10"/>
        <v>10.910256410256411</v>
      </c>
      <c r="AE41" s="6"/>
      <c r="AF41" s="6"/>
      <c r="AG41" s="6"/>
      <c r="AH41" s="6"/>
      <c r="AI41" s="6"/>
      <c r="AJ41" s="7"/>
    </row>
    <row r="42" spans="1:36" x14ac:dyDescent="0.15">
      <c r="A42" s="52">
        <v>19</v>
      </c>
      <c r="B42" s="60">
        <v>2</v>
      </c>
      <c r="C42" s="60">
        <v>5</v>
      </c>
      <c r="D42" s="52">
        <f t="shared" si="6"/>
        <v>2</v>
      </c>
      <c r="E42" s="52" t="str">
        <f t="shared" si="7"/>
        <v>19_2</v>
      </c>
      <c r="F42" s="60">
        <v>1677</v>
      </c>
      <c r="G42" s="28"/>
      <c r="H42" s="52">
        <v>19</v>
      </c>
      <c r="I42" s="60">
        <v>2</v>
      </c>
      <c r="J42" s="60">
        <v>5</v>
      </c>
      <c r="K42" s="52">
        <f t="shared" si="0"/>
        <v>2</v>
      </c>
      <c r="L42" s="52" t="str">
        <f t="shared" si="1"/>
        <v>19_2</v>
      </c>
      <c r="M42" s="60">
        <v>1728</v>
      </c>
      <c r="N42" s="6"/>
      <c r="O42" s="52">
        <v>19</v>
      </c>
      <c r="P42" s="60">
        <v>2</v>
      </c>
      <c r="Q42" s="60">
        <v>5</v>
      </c>
      <c r="R42" s="52">
        <f t="shared" si="2"/>
        <v>2</v>
      </c>
      <c r="S42" s="52" t="str">
        <f t="shared" si="3"/>
        <v>19_2</v>
      </c>
      <c r="T42" s="60">
        <v>1764</v>
      </c>
      <c r="U42" s="6"/>
      <c r="V42" s="52">
        <v>19</v>
      </c>
      <c r="W42" s="60">
        <v>2</v>
      </c>
      <c r="X42" s="60">
        <v>5</v>
      </c>
      <c r="Y42" s="52">
        <f t="shared" si="4"/>
        <v>2</v>
      </c>
      <c r="Z42" s="52" t="str">
        <f t="shared" si="5"/>
        <v>19_2</v>
      </c>
      <c r="AA42" s="4">
        <f t="shared" si="8"/>
        <v>1728</v>
      </c>
      <c r="AB42" s="4">
        <f t="shared" si="9"/>
        <v>1764</v>
      </c>
      <c r="AC42" s="156">
        <f t="shared" si="15"/>
        <v>1764</v>
      </c>
      <c r="AD42" s="47">
        <f t="shared" si="10"/>
        <v>11.307692307692308</v>
      </c>
      <c r="AE42" s="6"/>
      <c r="AF42" s="6"/>
      <c r="AG42" s="6"/>
      <c r="AH42" s="6"/>
      <c r="AI42" s="6"/>
      <c r="AJ42" s="7"/>
    </row>
    <row r="43" spans="1:36" ht="11.25" x14ac:dyDescent="0.15">
      <c r="A43" s="52">
        <v>20</v>
      </c>
      <c r="B43" s="60">
        <v>0</v>
      </c>
      <c r="C43" s="60">
        <v>6</v>
      </c>
      <c r="D43" s="52">
        <f t="shared" si="6"/>
        <v>0</v>
      </c>
      <c r="E43" s="52" t="str">
        <f t="shared" si="7"/>
        <v>20_0</v>
      </c>
      <c r="F43" s="60">
        <v>1710</v>
      </c>
      <c r="G43" s="28"/>
      <c r="H43" s="52">
        <v>20</v>
      </c>
      <c r="I43" s="60">
        <v>0</v>
      </c>
      <c r="J43" s="60">
        <v>6</v>
      </c>
      <c r="K43" s="52">
        <f t="shared" si="0"/>
        <v>0</v>
      </c>
      <c r="L43" s="52" t="str">
        <f t="shared" si="1"/>
        <v>20_0</v>
      </c>
      <c r="M43" s="60">
        <v>1761</v>
      </c>
      <c r="N43" s="85"/>
      <c r="O43" s="52">
        <v>20</v>
      </c>
      <c r="P43" s="60">
        <v>0</v>
      </c>
      <c r="Q43" s="60">
        <v>6</v>
      </c>
      <c r="R43" s="52">
        <f t="shared" si="2"/>
        <v>0</v>
      </c>
      <c r="S43" s="52" t="str">
        <f t="shared" si="3"/>
        <v>20_0</v>
      </c>
      <c r="T43" s="60">
        <v>1798</v>
      </c>
      <c r="U43" s="85"/>
      <c r="V43" s="52">
        <v>20</v>
      </c>
      <c r="W43" s="60">
        <v>0</v>
      </c>
      <c r="X43" s="60">
        <v>6</v>
      </c>
      <c r="Y43" s="52">
        <f t="shared" si="4"/>
        <v>0</v>
      </c>
      <c r="Z43" s="52" t="str">
        <f t="shared" si="5"/>
        <v>20_0</v>
      </c>
      <c r="AA43" s="4">
        <f t="shared" si="8"/>
        <v>1761</v>
      </c>
      <c r="AB43" s="4">
        <f t="shared" si="9"/>
        <v>1798</v>
      </c>
      <c r="AC43" s="156">
        <f t="shared" si="15"/>
        <v>1798</v>
      </c>
      <c r="AD43" s="47">
        <f t="shared" si="10"/>
        <v>11.525641025641026</v>
      </c>
      <c r="AE43" s="6"/>
      <c r="AF43" s="6"/>
      <c r="AG43" s="6"/>
      <c r="AH43" s="6"/>
      <c r="AI43" s="6"/>
      <c r="AJ43" s="7"/>
    </row>
    <row r="44" spans="1:36" x14ac:dyDescent="0.15">
      <c r="A44" s="52">
        <v>20</v>
      </c>
      <c r="B44" s="60">
        <v>1</v>
      </c>
      <c r="C44" s="60">
        <v>7</v>
      </c>
      <c r="D44" s="52">
        <f t="shared" si="6"/>
        <v>1</v>
      </c>
      <c r="E44" s="52" t="str">
        <f t="shared" si="7"/>
        <v>20_1</v>
      </c>
      <c r="F44" s="60">
        <v>1755</v>
      </c>
      <c r="G44" s="28"/>
      <c r="H44" s="52">
        <v>20</v>
      </c>
      <c r="I44" s="60">
        <v>1</v>
      </c>
      <c r="J44" s="60">
        <v>7</v>
      </c>
      <c r="K44" s="52">
        <f t="shared" si="0"/>
        <v>1</v>
      </c>
      <c r="L44" s="52" t="str">
        <f t="shared" si="1"/>
        <v>20_1</v>
      </c>
      <c r="M44" s="60">
        <v>1808</v>
      </c>
      <c r="N44" s="91"/>
      <c r="O44" s="52">
        <v>20</v>
      </c>
      <c r="P44" s="60">
        <v>1</v>
      </c>
      <c r="Q44" s="60">
        <v>7</v>
      </c>
      <c r="R44" s="52">
        <f t="shared" si="2"/>
        <v>1</v>
      </c>
      <c r="S44" s="52" t="str">
        <f t="shared" si="3"/>
        <v>20_1</v>
      </c>
      <c r="T44" s="60">
        <v>1846</v>
      </c>
      <c r="U44" s="91"/>
      <c r="V44" s="52">
        <v>20</v>
      </c>
      <c r="W44" s="60">
        <v>1</v>
      </c>
      <c r="X44" s="60">
        <v>7</v>
      </c>
      <c r="Y44" s="52">
        <f t="shared" si="4"/>
        <v>1</v>
      </c>
      <c r="Z44" s="52" t="str">
        <f t="shared" si="5"/>
        <v>20_1</v>
      </c>
      <c r="AA44" s="4">
        <f t="shared" si="8"/>
        <v>1808</v>
      </c>
      <c r="AB44" s="4">
        <f t="shared" si="9"/>
        <v>1846</v>
      </c>
      <c r="AC44" s="156">
        <f t="shared" si="15"/>
        <v>1846</v>
      </c>
      <c r="AD44" s="47">
        <f t="shared" si="10"/>
        <v>11.833333333333334</v>
      </c>
      <c r="AE44" s="6"/>
      <c r="AF44" s="6"/>
      <c r="AG44" s="6"/>
      <c r="AH44" s="6"/>
      <c r="AI44" s="6"/>
      <c r="AJ44" s="7"/>
    </row>
    <row r="45" spans="1:36" x14ac:dyDescent="0.15">
      <c r="A45" s="52">
        <v>20</v>
      </c>
      <c r="B45" s="60">
        <v>2</v>
      </c>
      <c r="C45" s="60">
        <v>8</v>
      </c>
      <c r="D45" s="52">
        <f t="shared" si="6"/>
        <v>2</v>
      </c>
      <c r="E45" s="52" t="str">
        <f t="shared" si="7"/>
        <v>20_2</v>
      </c>
      <c r="F45" s="60">
        <v>1800</v>
      </c>
      <c r="G45" s="28"/>
      <c r="H45" s="52">
        <v>20</v>
      </c>
      <c r="I45" s="60">
        <v>2</v>
      </c>
      <c r="J45" s="60">
        <v>8</v>
      </c>
      <c r="K45" s="52">
        <f t="shared" si="0"/>
        <v>2</v>
      </c>
      <c r="L45" s="52" t="str">
        <f t="shared" si="1"/>
        <v>20_2</v>
      </c>
      <c r="M45" s="60">
        <v>1854</v>
      </c>
      <c r="N45" s="91"/>
      <c r="O45" s="52">
        <v>20</v>
      </c>
      <c r="P45" s="60">
        <v>2</v>
      </c>
      <c r="Q45" s="60">
        <v>8</v>
      </c>
      <c r="R45" s="52">
        <f t="shared" si="2"/>
        <v>2</v>
      </c>
      <c r="S45" s="52" t="str">
        <f t="shared" si="3"/>
        <v>20_2</v>
      </c>
      <c r="T45" s="60">
        <v>1893</v>
      </c>
      <c r="U45" s="91"/>
      <c r="V45" s="52">
        <v>20</v>
      </c>
      <c r="W45" s="60">
        <v>2</v>
      </c>
      <c r="X45" s="60">
        <v>8</v>
      </c>
      <c r="Y45" s="52">
        <f t="shared" si="4"/>
        <v>2</v>
      </c>
      <c r="Z45" s="52" t="str">
        <f t="shared" si="5"/>
        <v>20_2</v>
      </c>
      <c r="AA45" s="4">
        <f t="shared" si="8"/>
        <v>1854</v>
      </c>
      <c r="AB45" s="4">
        <f t="shared" si="9"/>
        <v>1893</v>
      </c>
      <c r="AC45" s="156">
        <f t="shared" si="15"/>
        <v>1893</v>
      </c>
      <c r="AD45" s="47">
        <f t="shared" si="10"/>
        <v>12.134615384615385</v>
      </c>
      <c r="AE45" s="6"/>
      <c r="AF45" s="6"/>
      <c r="AG45" s="6"/>
      <c r="AH45" s="6"/>
      <c r="AI45" s="6"/>
      <c r="AJ45" s="7"/>
    </row>
    <row r="46" spans="1:36" x14ac:dyDescent="0.15">
      <c r="A46" s="52">
        <v>20</v>
      </c>
      <c r="B46" s="60">
        <v>3</v>
      </c>
      <c r="C46" s="60">
        <v>9</v>
      </c>
      <c r="D46" s="52">
        <f t="shared" si="6"/>
        <v>3</v>
      </c>
      <c r="E46" s="52" t="str">
        <f t="shared" si="7"/>
        <v>20_3</v>
      </c>
      <c r="F46" s="60">
        <v>1847</v>
      </c>
      <c r="G46" s="28"/>
      <c r="H46" s="52">
        <v>20</v>
      </c>
      <c r="I46" s="60">
        <v>3</v>
      </c>
      <c r="J46" s="60">
        <v>9</v>
      </c>
      <c r="K46" s="52">
        <f t="shared" si="0"/>
        <v>3</v>
      </c>
      <c r="L46" s="52" t="str">
        <f t="shared" si="1"/>
        <v>20_3</v>
      </c>
      <c r="M46" s="60">
        <v>1902</v>
      </c>
      <c r="N46" s="91"/>
      <c r="O46" s="52">
        <v>20</v>
      </c>
      <c r="P46" s="60">
        <v>3</v>
      </c>
      <c r="Q46" s="60">
        <v>9</v>
      </c>
      <c r="R46" s="52">
        <f t="shared" si="2"/>
        <v>3</v>
      </c>
      <c r="S46" s="52" t="str">
        <f t="shared" si="3"/>
        <v>20_3</v>
      </c>
      <c r="T46" s="60">
        <v>1942</v>
      </c>
      <c r="U46" s="91"/>
      <c r="V46" s="52">
        <v>20</v>
      </c>
      <c r="W46" s="60">
        <v>3</v>
      </c>
      <c r="X46" s="60">
        <v>9</v>
      </c>
      <c r="Y46" s="52">
        <f t="shared" si="4"/>
        <v>3</v>
      </c>
      <c r="Z46" s="52" t="str">
        <f t="shared" si="5"/>
        <v>20_3</v>
      </c>
      <c r="AA46" s="4">
        <f t="shared" si="8"/>
        <v>1902</v>
      </c>
      <c r="AB46" s="4">
        <f t="shared" si="9"/>
        <v>1942</v>
      </c>
      <c r="AC46" s="156">
        <f t="shared" si="15"/>
        <v>1942</v>
      </c>
      <c r="AD46" s="47">
        <f t="shared" si="10"/>
        <v>12.448717948717949</v>
      </c>
      <c r="AE46" s="6"/>
      <c r="AF46" s="6"/>
      <c r="AG46" s="6"/>
      <c r="AH46" s="6"/>
      <c r="AI46" s="6"/>
      <c r="AJ46" s="7"/>
    </row>
    <row r="47" spans="1:36" x14ac:dyDescent="0.15">
      <c r="A47" s="52">
        <v>20</v>
      </c>
      <c r="B47" s="60">
        <v>4</v>
      </c>
      <c r="C47" s="60">
        <v>10</v>
      </c>
      <c r="D47" s="52">
        <f t="shared" si="6"/>
        <v>4</v>
      </c>
      <c r="E47" s="52" t="str">
        <f t="shared" si="7"/>
        <v>20_4</v>
      </c>
      <c r="F47" s="60">
        <v>1898</v>
      </c>
      <c r="G47" s="28"/>
      <c r="H47" s="52">
        <v>20</v>
      </c>
      <c r="I47" s="60">
        <v>4</v>
      </c>
      <c r="J47" s="60">
        <v>10</v>
      </c>
      <c r="K47" s="52">
        <f t="shared" si="0"/>
        <v>4</v>
      </c>
      <c r="L47" s="52" t="str">
        <f t="shared" si="1"/>
        <v>20_4</v>
      </c>
      <c r="M47" s="60">
        <v>1955</v>
      </c>
      <c r="N47" s="91"/>
      <c r="O47" s="52">
        <v>20</v>
      </c>
      <c r="P47" s="60">
        <v>4</v>
      </c>
      <c r="Q47" s="60">
        <v>10</v>
      </c>
      <c r="R47" s="52">
        <f t="shared" si="2"/>
        <v>4</v>
      </c>
      <c r="S47" s="52" t="str">
        <f t="shared" si="3"/>
        <v>20_4</v>
      </c>
      <c r="T47" s="60">
        <v>1996</v>
      </c>
      <c r="U47" s="91"/>
      <c r="V47" s="52">
        <v>20</v>
      </c>
      <c r="W47" s="60">
        <v>4</v>
      </c>
      <c r="X47" s="60">
        <v>10</v>
      </c>
      <c r="Y47" s="52">
        <f t="shared" si="4"/>
        <v>4</v>
      </c>
      <c r="Z47" s="52" t="str">
        <f t="shared" si="5"/>
        <v>20_4</v>
      </c>
      <c r="AA47" s="4">
        <f t="shared" si="8"/>
        <v>1955</v>
      </c>
      <c r="AB47" s="4">
        <f t="shared" si="9"/>
        <v>1996</v>
      </c>
      <c r="AC47" s="156">
        <f t="shared" si="15"/>
        <v>1996</v>
      </c>
      <c r="AD47" s="47">
        <f t="shared" si="10"/>
        <v>12.794871794871796</v>
      </c>
      <c r="AE47" s="6"/>
      <c r="AF47" s="6"/>
      <c r="AG47" s="6"/>
      <c r="AH47" s="6"/>
      <c r="AI47" s="6"/>
      <c r="AJ47" s="7"/>
    </row>
    <row r="48" spans="1:36" x14ac:dyDescent="0.15">
      <c r="A48" s="52">
        <v>20</v>
      </c>
      <c r="B48" s="60">
        <v>5</v>
      </c>
      <c r="C48" s="60">
        <v>11</v>
      </c>
      <c r="D48" s="52">
        <f t="shared" si="6"/>
        <v>5</v>
      </c>
      <c r="E48" s="52" t="str">
        <f t="shared" si="7"/>
        <v>20_5</v>
      </c>
      <c r="F48" s="60">
        <v>1956</v>
      </c>
      <c r="G48" s="28"/>
      <c r="H48" s="52">
        <v>20</v>
      </c>
      <c r="I48" s="60">
        <v>5</v>
      </c>
      <c r="J48" s="60">
        <v>11</v>
      </c>
      <c r="K48" s="52">
        <f t="shared" si="0"/>
        <v>5</v>
      </c>
      <c r="L48" s="52" t="str">
        <f t="shared" si="1"/>
        <v>20_5</v>
      </c>
      <c r="M48" s="60">
        <v>2015</v>
      </c>
      <c r="N48" s="91"/>
      <c r="O48" s="52">
        <v>20</v>
      </c>
      <c r="P48" s="60">
        <v>5</v>
      </c>
      <c r="Q48" s="60">
        <v>11</v>
      </c>
      <c r="R48" s="52">
        <f t="shared" si="2"/>
        <v>5</v>
      </c>
      <c r="S48" s="52" t="str">
        <f t="shared" si="3"/>
        <v>20_5</v>
      </c>
      <c r="T48" s="60">
        <v>2057</v>
      </c>
      <c r="U48" s="91"/>
      <c r="V48" s="52">
        <v>20</v>
      </c>
      <c r="W48" s="60">
        <v>5</v>
      </c>
      <c r="X48" s="60">
        <v>11</v>
      </c>
      <c r="Y48" s="52">
        <f t="shared" si="4"/>
        <v>5</v>
      </c>
      <c r="Z48" s="52" t="str">
        <f t="shared" si="5"/>
        <v>20_5</v>
      </c>
      <c r="AA48" s="4">
        <f t="shared" si="8"/>
        <v>2015</v>
      </c>
      <c r="AB48" s="4">
        <f t="shared" si="9"/>
        <v>2057</v>
      </c>
      <c r="AC48" s="156">
        <f t="shared" si="15"/>
        <v>2057</v>
      </c>
      <c r="AD48" s="47">
        <f t="shared" si="10"/>
        <v>13.185897435897436</v>
      </c>
      <c r="AE48" s="6"/>
      <c r="AF48" s="6"/>
      <c r="AG48" s="6"/>
      <c r="AH48" s="6"/>
      <c r="AI48" s="6"/>
      <c r="AJ48" s="7"/>
    </row>
    <row r="49" spans="1:36" x14ac:dyDescent="0.15">
      <c r="A49" s="52">
        <v>20</v>
      </c>
      <c r="B49" s="60">
        <v>6</v>
      </c>
      <c r="C49" s="60">
        <v>12</v>
      </c>
      <c r="D49" s="52">
        <f t="shared" si="6"/>
        <v>6</v>
      </c>
      <c r="E49" s="52" t="str">
        <f t="shared" si="7"/>
        <v>20_6</v>
      </c>
      <c r="F49" s="60">
        <v>2017</v>
      </c>
      <c r="G49" s="28"/>
      <c r="H49" s="52">
        <v>20</v>
      </c>
      <c r="I49" s="60">
        <v>6</v>
      </c>
      <c r="J49" s="60">
        <v>12</v>
      </c>
      <c r="K49" s="52">
        <f t="shared" si="0"/>
        <v>6</v>
      </c>
      <c r="L49" s="52" t="str">
        <f t="shared" si="1"/>
        <v>20_6</v>
      </c>
      <c r="M49" s="60">
        <v>2077</v>
      </c>
      <c r="N49" s="91"/>
      <c r="O49" s="52">
        <v>20</v>
      </c>
      <c r="P49" s="60">
        <v>6</v>
      </c>
      <c r="Q49" s="60">
        <v>12</v>
      </c>
      <c r="R49" s="52">
        <f t="shared" si="2"/>
        <v>6</v>
      </c>
      <c r="S49" s="52" t="str">
        <f t="shared" si="3"/>
        <v>20_6</v>
      </c>
      <c r="T49" s="60">
        <v>2121</v>
      </c>
      <c r="U49" s="91"/>
      <c r="V49" s="52">
        <v>20</v>
      </c>
      <c r="W49" s="60">
        <v>6</v>
      </c>
      <c r="X49" s="60">
        <v>12</v>
      </c>
      <c r="Y49" s="52">
        <f t="shared" si="4"/>
        <v>6</v>
      </c>
      <c r="Z49" s="52" t="str">
        <f t="shared" si="5"/>
        <v>20_6</v>
      </c>
      <c r="AA49" s="4">
        <f t="shared" si="8"/>
        <v>2077</v>
      </c>
      <c r="AB49" s="4">
        <f t="shared" si="9"/>
        <v>2121</v>
      </c>
      <c r="AC49" s="156">
        <f t="shared" si="15"/>
        <v>2121</v>
      </c>
      <c r="AD49" s="47">
        <f t="shared" si="10"/>
        <v>13.596153846153847</v>
      </c>
      <c r="AE49" s="6"/>
      <c r="AF49" s="6"/>
      <c r="AG49" s="6"/>
      <c r="AH49" s="6"/>
      <c r="AI49" s="6"/>
      <c r="AJ49" s="7"/>
    </row>
    <row r="50" spans="1:36" x14ac:dyDescent="0.15">
      <c r="A50" s="52">
        <v>20</v>
      </c>
      <c r="B50" s="60">
        <v>7</v>
      </c>
      <c r="C50" s="60">
        <v>13</v>
      </c>
      <c r="D50" s="52">
        <f t="shared" si="6"/>
        <v>7</v>
      </c>
      <c r="E50" s="52" t="str">
        <f t="shared" si="7"/>
        <v>20_7</v>
      </c>
      <c r="F50" s="60">
        <v>2085</v>
      </c>
      <c r="G50" s="28"/>
      <c r="H50" s="52">
        <v>20</v>
      </c>
      <c r="I50" s="60">
        <v>7</v>
      </c>
      <c r="J50" s="60">
        <v>13</v>
      </c>
      <c r="K50" s="52">
        <f t="shared" si="0"/>
        <v>7</v>
      </c>
      <c r="L50" s="52" t="str">
        <f t="shared" si="1"/>
        <v>20_7</v>
      </c>
      <c r="M50" s="60">
        <v>2147</v>
      </c>
      <c r="N50" s="91"/>
      <c r="O50" s="52">
        <v>20</v>
      </c>
      <c r="P50" s="60">
        <v>7</v>
      </c>
      <c r="Q50" s="60">
        <v>13</v>
      </c>
      <c r="R50" s="52">
        <f t="shared" si="2"/>
        <v>7</v>
      </c>
      <c r="S50" s="52" t="str">
        <f t="shared" si="3"/>
        <v>20_7</v>
      </c>
      <c r="T50" s="60">
        <v>2192</v>
      </c>
      <c r="U50" s="91"/>
      <c r="V50" s="52">
        <v>20</v>
      </c>
      <c r="W50" s="60">
        <v>7</v>
      </c>
      <c r="X50" s="60">
        <v>13</v>
      </c>
      <c r="Y50" s="52">
        <f t="shared" si="4"/>
        <v>7</v>
      </c>
      <c r="Z50" s="52" t="str">
        <f t="shared" si="5"/>
        <v>20_7</v>
      </c>
      <c r="AA50" s="4">
        <f t="shared" si="8"/>
        <v>2147</v>
      </c>
      <c r="AB50" s="4">
        <f t="shared" si="9"/>
        <v>2192</v>
      </c>
      <c r="AC50" s="156">
        <f t="shared" si="15"/>
        <v>2192</v>
      </c>
      <c r="AD50" s="47">
        <f t="shared" si="10"/>
        <v>14.051282051282051</v>
      </c>
      <c r="AE50" s="6"/>
      <c r="AF50" s="6"/>
      <c r="AG50" s="6"/>
      <c r="AH50" s="6"/>
      <c r="AI50" s="6"/>
      <c r="AJ50" s="7"/>
    </row>
    <row r="51" spans="1:36" x14ac:dyDescent="0.15">
      <c r="A51" s="52">
        <v>20</v>
      </c>
      <c r="B51" s="60">
        <v>8</v>
      </c>
      <c r="C51" s="60">
        <v>14</v>
      </c>
      <c r="D51" s="52">
        <f t="shared" si="6"/>
        <v>8</v>
      </c>
      <c r="E51" s="52" t="str">
        <f t="shared" si="7"/>
        <v>20_8</v>
      </c>
      <c r="F51" s="60">
        <v>2154</v>
      </c>
      <c r="G51" s="28"/>
      <c r="H51" s="52">
        <v>20</v>
      </c>
      <c r="I51" s="60">
        <v>8</v>
      </c>
      <c r="J51" s="60">
        <v>14</v>
      </c>
      <c r="K51" s="52">
        <f t="shared" si="0"/>
        <v>8</v>
      </c>
      <c r="L51" s="52" t="str">
        <f t="shared" si="1"/>
        <v>20_8</v>
      </c>
      <c r="M51" s="60">
        <v>2218</v>
      </c>
      <c r="N51" s="6"/>
      <c r="O51" s="52">
        <v>20</v>
      </c>
      <c r="P51" s="60">
        <v>8</v>
      </c>
      <c r="Q51" s="60">
        <v>14</v>
      </c>
      <c r="R51" s="52">
        <f t="shared" si="2"/>
        <v>8</v>
      </c>
      <c r="S51" s="52" t="str">
        <f t="shared" si="3"/>
        <v>20_8</v>
      </c>
      <c r="T51" s="60">
        <v>2265</v>
      </c>
      <c r="U51" s="6"/>
      <c r="V51" s="52">
        <v>20</v>
      </c>
      <c r="W51" s="60">
        <v>8</v>
      </c>
      <c r="X51" s="60">
        <v>14</v>
      </c>
      <c r="Y51" s="52">
        <f t="shared" si="4"/>
        <v>8</v>
      </c>
      <c r="Z51" s="52" t="str">
        <f t="shared" si="5"/>
        <v>20_8</v>
      </c>
      <c r="AA51" s="4">
        <f t="shared" si="8"/>
        <v>2218</v>
      </c>
      <c r="AB51" s="4">
        <f t="shared" si="9"/>
        <v>2265</v>
      </c>
      <c r="AC51" s="156">
        <f t="shared" si="15"/>
        <v>2265</v>
      </c>
      <c r="AD51" s="47">
        <f t="shared" si="10"/>
        <v>14.51923076923077</v>
      </c>
      <c r="AE51" s="6"/>
      <c r="AF51" s="6"/>
      <c r="AG51" s="6"/>
      <c r="AH51" s="6"/>
      <c r="AI51" s="6"/>
      <c r="AJ51" s="7"/>
    </row>
    <row r="52" spans="1:36" x14ac:dyDescent="0.15">
      <c r="A52" s="52">
        <v>20</v>
      </c>
      <c r="B52" s="60">
        <v>9</v>
      </c>
      <c r="C52" s="60">
        <v>15</v>
      </c>
      <c r="D52" s="52">
        <f t="shared" si="6"/>
        <v>9</v>
      </c>
      <c r="E52" s="52" t="str">
        <f t="shared" si="7"/>
        <v>20_9</v>
      </c>
      <c r="F52" s="60">
        <v>2217</v>
      </c>
      <c r="G52" s="28"/>
      <c r="H52" s="52">
        <v>20</v>
      </c>
      <c r="I52" s="60">
        <v>9</v>
      </c>
      <c r="J52" s="60">
        <v>15</v>
      </c>
      <c r="K52" s="52">
        <f t="shared" si="0"/>
        <v>9</v>
      </c>
      <c r="L52" s="52" t="str">
        <f t="shared" si="1"/>
        <v>20_9</v>
      </c>
      <c r="M52" s="60">
        <v>2283</v>
      </c>
      <c r="N52" s="6"/>
      <c r="O52" s="52">
        <v>20</v>
      </c>
      <c r="P52" s="60">
        <v>9</v>
      </c>
      <c r="Q52" s="60">
        <v>15</v>
      </c>
      <c r="R52" s="52">
        <f t="shared" si="2"/>
        <v>9</v>
      </c>
      <c r="S52" s="52" t="str">
        <f t="shared" si="3"/>
        <v>20_9</v>
      </c>
      <c r="T52" s="60">
        <v>2331</v>
      </c>
      <c r="U52" s="6"/>
      <c r="V52" s="52">
        <v>20</v>
      </c>
      <c r="W52" s="60">
        <v>9</v>
      </c>
      <c r="X52" s="60">
        <v>15</v>
      </c>
      <c r="Y52" s="52">
        <f t="shared" si="4"/>
        <v>9</v>
      </c>
      <c r="Z52" s="52" t="str">
        <f t="shared" si="5"/>
        <v>20_9</v>
      </c>
      <c r="AA52" s="4">
        <f t="shared" si="8"/>
        <v>2283</v>
      </c>
      <c r="AB52" s="4">
        <f t="shared" si="9"/>
        <v>2331</v>
      </c>
      <c r="AC52" s="156">
        <f t="shared" si="15"/>
        <v>2331</v>
      </c>
      <c r="AD52" s="47">
        <f t="shared" si="10"/>
        <v>14.942307692307692</v>
      </c>
      <c r="AE52" s="6"/>
      <c r="AF52" s="6"/>
      <c r="AG52" s="6"/>
      <c r="AH52" s="6"/>
      <c r="AI52" s="6"/>
      <c r="AJ52" s="7"/>
    </row>
    <row r="53" spans="1:36" x14ac:dyDescent="0.15">
      <c r="A53" s="52">
        <v>20</v>
      </c>
      <c r="B53" s="60">
        <v>10</v>
      </c>
      <c r="C53" s="60">
        <v>16</v>
      </c>
      <c r="D53" s="52">
        <f t="shared" si="6"/>
        <v>10</v>
      </c>
      <c r="E53" s="52" t="str">
        <f t="shared" si="7"/>
        <v>20_10</v>
      </c>
      <c r="F53" s="60">
        <v>2289</v>
      </c>
      <c r="G53" s="28"/>
      <c r="H53" s="52">
        <v>20</v>
      </c>
      <c r="I53" s="60">
        <v>10</v>
      </c>
      <c r="J53" s="60">
        <v>16</v>
      </c>
      <c r="K53" s="52">
        <f t="shared" si="0"/>
        <v>10</v>
      </c>
      <c r="L53" s="52" t="str">
        <f t="shared" si="1"/>
        <v>20_10</v>
      </c>
      <c r="M53" s="60">
        <v>2357</v>
      </c>
      <c r="N53" s="6"/>
      <c r="O53" s="52">
        <v>20</v>
      </c>
      <c r="P53" s="60">
        <v>10</v>
      </c>
      <c r="Q53" s="60">
        <v>16</v>
      </c>
      <c r="R53" s="52">
        <f t="shared" si="2"/>
        <v>10</v>
      </c>
      <c r="S53" s="52" t="str">
        <f t="shared" si="3"/>
        <v>20_10</v>
      </c>
      <c r="T53" s="60">
        <v>2407</v>
      </c>
      <c r="U53" s="6"/>
      <c r="V53" s="52">
        <v>20</v>
      </c>
      <c r="W53" s="60">
        <v>10</v>
      </c>
      <c r="X53" s="60">
        <v>16</v>
      </c>
      <c r="Y53" s="52">
        <f t="shared" si="4"/>
        <v>10</v>
      </c>
      <c r="Z53" s="52" t="str">
        <f t="shared" si="5"/>
        <v>20_10</v>
      </c>
      <c r="AA53" s="4">
        <f t="shared" si="8"/>
        <v>2357</v>
      </c>
      <c r="AB53" s="4">
        <f t="shared" si="9"/>
        <v>2407</v>
      </c>
      <c r="AC53" s="156">
        <f t="shared" si="15"/>
        <v>2407</v>
      </c>
      <c r="AD53" s="47">
        <f t="shared" si="10"/>
        <v>15.429487179487179</v>
      </c>
      <c r="AE53" s="6"/>
      <c r="AF53" s="6"/>
      <c r="AG53" s="6"/>
      <c r="AH53" s="6"/>
      <c r="AI53" s="6"/>
      <c r="AJ53" s="7"/>
    </row>
    <row r="54" spans="1:36" x14ac:dyDescent="0.15">
      <c r="A54" s="52">
        <v>24</v>
      </c>
      <c r="B54" s="60">
        <v>0</v>
      </c>
      <c r="C54" s="60">
        <v>4</v>
      </c>
      <c r="D54" s="52">
        <f t="shared" si="6"/>
        <v>0</v>
      </c>
      <c r="E54" s="52" t="str">
        <f t="shared" si="7"/>
        <v>24_0</v>
      </c>
      <c r="F54" s="60">
        <v>1618</v>
      </c>
      <c r="G54" s="28"/>
      <c r="H54" s="52">
        <v>24</v>
      </c>
      <c r="I54" s="60">
        <v>0</v>
      </c>
      <c r="J54" s="60">
        <v>4</v>
      </c>
      <c r="K54" s="52">
        <f t="shared" si="0"/>
        <v>0</v>
      </c>
      <c r="L54" s="52" t="str">
        <f t="shared" si="1"/>
        <v>24_0</v>
      </c>
      <c r="M54" s="60">
        <v>1667</v>
      </c>
      <c r="N54" s="6"/>
      <c r="O54" s="52">
        <v>24</v>
      </c>
      <c r="P54" s="60">
        <v>0</v>
      </c>
      <c r="Q54" s="60">
        <v>4</v>
      </c>
      <c r="R54" s="52">
        <f t="shared" si="2"/>
        <v>0</v>
      </c>
      <c r="S54" s="52" t="str">
        <f t="shared" si="3"/>
        <v>24_0</v>
      </c>
      <c r="T54" s="60">
        <v>1702</v>
      </c>
      <c r="U54" s="6"/>
      <c r="V54" s="52">
        <v>24</v>
      </c>
      <c r="W54" s="60">
        <v>0</v>
      </c>
      <c r="X54" s="60">
        <v>4</v>
      </c>
      <c r="Y54" s="52">
        <f t="shared" si="4"/>
        <v>0</v>
      </c>
      <c r="Z54" s="52" t="str">
        <f t="shared" si="5"/>
        <v>24_0</v>
      </c>
      <c r="AA54" s="4">
        <f t="shared" si="8"/>
        <v>1667</v>
      </c>
      <c r="AB54" s="4">
        <f t="shared" si="9"/>
        <v>1702</v>
      </c>
      <c r="AC54" s="156">
        <f t="shared" si="15"/>
        <v>1702</v>
      </c>
      <c r="AD54" s="47">
        <f t="shared" si="10"/>
        <v>10.910256410256411</v>
      </c>
      <c r="AE54" s="6"/>
      <c r="AF54" s="6"/>
      <c r="AG54" s="6"/>
      <c r="AH54" s="6"/>
      <c r="AI54" s="6"/>
      <c r="AJ54" s="7"/>
    </row>
    <row r="55" spans="1:36" x14ac:dyDescent="0.15">
      <c r="A55" s="52">
        <v>24</v>
      </c>
      <c r="B55" s="60">
        <v>1</v>
      </c>
      <c r="C55" s="60">
        <v>5</v>
      </c>
      <c r="D55" s="52">
        <f t="shared" si="6"/>
        <v>1</v>
      </c>
      <c r="E55" s="52" t="str">
        <f t="shared" si="7"/>
        <v>24_1</v>
      </c>
      <c r="F55" s="60">
        <v>1677</v>
      </c>
      <c r="G55" s="28"/>
      <c r="H55" s="52">
        <v>24</v>
      </c>
      <c r="I55" s="60">
        <v>1</v>
      </c>
      <c r="J55" s="60">
        <v>5</v>
      </c>
      <c r="K55" s="52">
        <f t="shared" si="0"/>
        <v>1</v>
      </c>
      <c r="L55" s="52" t="str">
        <f t="shared" si="1"/>
        <v>24_1</v>
      </c>
      <c r="M55" s="60">
        <v>1728</v>
      </c>
      <c r="N55" s="6"/>
      <c r="O55" s="52">
        <v>24</v>
      </c>
      <c r="P55" s="60">
        <v>1</v>
      </c>
      <c r="Q55" s="60">
        <v>5</v>
      </c>
      <c r="R55" s="52">
        <f t="shared" si="2"/>
        <v>1</v>
      </c>
      <c r="S55" s="52" t="str">
        <f t="shared" si="3"/>
        <v>24_1</v>
      </c>
      <c r="T55" s="60">
        <v>1764</v>
      </c>
      <c r="U55" s="6"/>
      <c r="V55" s="52">
        <v>24</v>
      </c>
      <c r="W55" s="60">
        <v>1</v>
      </c>
      <c r="X55" s="60">
        <v>5</v>
      </c>
      <c r="Y55" s="52">
        <f t="shared" si="4"/>
        <v>1</v>
      </c>
      <c r="Z55" s="52" t="str">
        <f t="shared" si="5"/>
        <v>24_1</v>
      </c>
      <c r="AA55" s="4">
        <f t="shared" si="8"/>
        <v>1728</v>
      </c>
      <c r="AB55" s="4">
        <f t="shared" si="9"/>
        <v>1764</v>
      </c>
      <c r="AC55" s="156">
        <f t="shared" si="15"/>
        <v>1764</v>
      </c>
      <c r="AD55" s="47">
        <f t="shared" si="10"/>
        <v>11.307692307692308</v>
      </c>
      <c r="AE55" s="6"/>
      <c r="AF55" s="6"/>
      <c r="AG55" s="6"/>
      <c r="AH55" s="6"/>
      <c r="AI55" s="6"/>
      <c r="AJ55" s="7"/>
    </row>
    <row r="56" spans="1:36" x14ac:dyDescent="0.15">
      <c r="A56" s="52">
        <v>24</v>
      </c>
      <c r="B56" s="60">
        <v>2</v>
      </c>
      <c r="C56" s="60">
        <v>6</v>
      </c>
      <c r="D56" s="52">
        <f t="shared" si="6"/>
        <v>2</v>
      </c>
      <c r="E56" s="52" t="str">
        <f t="shared" si="7"/>
        <v>24_2</v>
      </c>
      <c r="F56" s="60">
        <v>1710</v>
      </c>
      <c r="G56" s="28"/>
      <c r="H56" s="52">
        <v>24</v>
      </c>
      <c r="I56" s="60">
        <v>2</v>
      </c>
      <c r="J56" s="60">
        <v>6</v>
      </c>
      <c r="K56" s="52">
        <f t="shared" si="0"/>
        <v>2</v>
      </c>
      <c r="L56" s="52" t="str">
        <f t="shared" si="1"/>
        <v>24_2</v>
      </c>
      <c r="M56" s="60">
        <v>1761</v>
      </c>
      <c r="N56" s="6"/>
      <c r="O56" s="52">
        <v>24</v>
      </c>
      <c r="P56" s="60">
        <v>2</v>
      </c>
      <c r="Q56" s="60">
        <v>6</v>
      </c>
      <c r="R56" s="52">
        <f t="shared" si="2"/>
        <v>2</v>
      </c>
      <c r="S56" s="52" t="str">
        <f t="shared" si="3"/>
        <v>24_2</v>
      </c>
      <c r="T56" s="60">
        <v>1798</v>
      </c>
      <c r="U56" s="6"/>
      <c r="V56" s="52">
        <v>24</v>
      </c>
      <c r="W56" s="60">
        <v>2</v>
      </c>
      <c r="X56" s="60">
        <v>6</v>
      </c>
      <c r="Y56" s="52">
        <f t="shared" si="4"/>
        <v>2</v>
      </c>
      <c r="Z56" s="52" t="str">
        <f t="shared" si="5"/>
        <v>24_2</v>
      </c>
      <c r="AA56" s="4">
        <f t="shared" si="8"/>
        <v>1761</v>
      </c>
      <c r="AB56" s="4">
        <f t="shared" si="9"/>
        <v>1798</v>
      </c>
      <c r="AC56" s="156">
        <f t="shared" si="15"/>
        <v>1798</v>
      </c>
      <c r="AD56" s="47">
        <f t="shared" si="10"/>
        <v>11.525641025641026</v>
      </c>
      <c r="AE56" s="6"/>
      <c r="AF56" s="6"/>
      <c r="AG56" s="6"/>
      <c r="AH56" s="6"/>
      <c r="AI56" s="6"/>
      <c r="AJ56" s="7"/>
    </row>
    <row r="57" spans="1:36" x14ac:dyDescent="0.15">
      <c r="A57" s="52">
        <v>25</v>
      </c>
      <c r="B57" s="60">
        <v>0</v>
      </c>
      <c r="C57" s="60">
        <v>7</v>
      </c>
      <c r="D57" s="52">
        <f t="shared" si="6"/>
        <v>0</v>
      </c>
      <c r="E57" s="52" t="str">
        <f t="shared" si="7"/>
        <v>25_0</v>
      </c>
      <c r="F57" s="60">
        <v>1755</v>
      </c>
      <c r="G57" s="28"/>
      <c r="H57" s="52">
        <v>25</v>
      </c>
      <c r="I57" s="60">
        <v>0</v>
      </c>
      <c r="J57" s="60">
        <v>7</v>
      </c>
      <c r="K57" s="52">
        <f t="shared" si="0"/>
        <v>0</v>
      </c>
      <c r="L57" s="52" t="str">
        <f t="shared" si="1"/>
        <v>25_0</v>
      </c>
      <c r="M57" s="60">
        <v>1808</v>
      </c>
      <c r="N57" s="6"/>
      <c r="O57" s="52">
        <v>25</v>
      </c>
      <c r="P57" s="60">
        <v>0</v>
      </c>
      <c r="Q57" s="60">
        <v>7</v>
      </c>
      <c r="R57" s="52">
        <f t="shared" si="2"/>
        <v>0</v>
      </c>
      <c r="S57" s="52" t="str">
        <f t="shared" si="3"/>
        <v>25_0</v>
      </c>
      <c r="T57" s="60">
        <v>1846</v>
      </c>
      <c r="U57" s="6"/>
      <c r="V57" s="52">
        <v>25</v>
      </c>
      <c r="W57" s="60">
        <v>0</v>
      </c>
      <c r="X57" s="60">
        <v>7</v>
      </c>
      <c r="Y57" s="52">
        <f t="shared" si="4"/>
        <v>0</v>
      </c>
      <c r="Z57" s="52" t="str">
        <f t="shared" si="5"/>
        <v>25_0</v>
      </c>
      <c r="AA57" s="4">
        <f t="shared" si="8"/>
        <v>1808</v>
      </c>
      <c r="AB57" s="4">
        <f t="shared" si="9"/>
        <v>1846</v>
      </c>
      <c r="AC57" s="156">
        <f t="shared" si="15"/>
        <v>1846</v>
      </c>
      <c r="AD57" s="47">
        <f t="shared" si="10"/>
        <v>11.833333333333334</v>
      </c>
      <c r="AE57" s="6"/>
      <c r="AF57" s="6"/>
      <c r="AG57" s="6"/>
      <c r="AH57" s="6"/>
      <c r="AI57" s="6"/>
      <c r="AJ57" s="7"/>
    </row>
    <row r="58" spans="1:36" x14ac:dyDescent="0.15">
      <c r="A58" s="52">
        <v>25</v>
      </c>
      <c r="B58" s="60">
        <v>1</v>
      </c>
      <c r="C58" s="60">
        <v>9</v>
      </c>
      <c r="D58" s="52">
        <f t="shared" si="6"/>
        <v>1</v>
      </c>
      <c r="E58" s="52" t="str">
        <f t="shared" si="7"/>
        <v>25_1</v>
      </c>
      <c r="F58" s="60">
        <v>1847</v>
      </c>
      <c r="G58" s="28"/>
      <c r="H58" s="52">
        <v>25</v>
      </c>
      <c r="I58" s="60">
        <v>1</v>
      </c>
      <c r="J58" s="60">
        <v>9</v>
      </c>
      <c r="K58" s="52">
        <f t="shared" si="0"/>
        <v>1</v>
      </c>
      <c r="L58" s="52" t="str">
        <f t="shared" si="1"/>
        <v>25_1</v>
      </c>
      <c r="M58" s="60">
        <v>1902</v>
      </c>
      <c r="N58" s="6"/>
      <c r="O58" s="52">
        <v>25</v>
      </c>
      <c r="P58" s="60">
        <v>1</v>
      </c>
      <c r="Q58" s="60">
        <v>9</v>
      </c>
      <c r="R58" s="52">
        <f t="shared" si="2"/>
        <v>1</v>
      </c>
      <c r="S58" s="52" t="str">
        <f t="shared" si="3"/>
        <v>25_1</v>
      </c>
      <c r="T58" s="60">
        <v>1942</v>
      </c>
      <c r="U58" s="6"/>
      <c r="V58" s="52">
        <v>25</v>
      </c>
      <c r="W58" s="60">
        <v>1</v>
      </c>
      <c r="X58" s="60">
        <v>9</v>
      </c>
      <c r="Y58" s="52">
        <f t="shared" si="4"/>
        <v>1</v>
      </c>
      <c r="Z58" s="52" t="str">
        <f t="shared" si="5"/>
        <v>25_1</v>
      </c>
      <c r="AA58" s="4">
        <f t="shared" si="8"/>
        <v>1902</v>
      </c>
      <c r="AB58" s="4">
        <f t="shared" si="9"/>
        <v>1942</v>
      </c>
      <c r="AC58" s="156">
        <f t="shared" si="15"/>
        <v>1942</v>
      </c>
      <c r="AD58" s="47">
        <f t="shared" si="10"/>
        <v>12.448717948717949</v>
      </c>
      <c r="AE58" s="6"/>
      <c r="AF58" s="6"/>
      <c r="AG58" s="6"/>
      <c r="AH58" s="6"/>
      <c r="AI58" s="6"/>
      <c r="AJ58" s="7"/>
    </row>
    <row r="59" spans="1:36" x14ac:dyDescent="0.15">
      <c r="A59" s="52">
        <v>25</v>
      </c>
      <c r="B59" s="60">
        <v>2</v>
      </c>
      <c r="C59" s="60">
        <v>10</v>
      </c>
      <c r="D59" s="52">
        <f t="shared" si="6"/>
        <v>2</v>
      </c>
      <c r="E59" s="52" t="str">
        <f t="shared" si="7"/>
        <v>25_2</v>
      </c>
      <c r="F59" s="60">
        <v>1898</v>
      </c>
      <c r="G59" s="28"/>
      <c r="H59" s="52">
        <v>25</v>
      </c>
      <c r="I59" s="60">
        <v>2</v>
      </c>
      <c r="J59" s="60">
        <v>10</v>
      </c>
      <c r="K59" s="52">
        <f t="shared" si="0"/>
        <v>2</v>
      </c>
      <c r="L59" s="52" t="str">
        <f t="shared" si="1"/>
        <v>25_2</v>
      </c>
      <c r="M59" s="60">
        <v>1955</v>
      </c>
      <c r="N59" s="6"/>
      <c r="O59" s="52">
        <v>25</v>
      </c>
      <c r="P59" s="60">
        <v>2</v>
      </c>
      <c r="Q59" s="60">
        <v>10</v>
      </c>
      <c r="R59" s="52">
        <f t="shared" si="2"/>
        <v>2</v>
      </c>
      <c r="S59" s="52" t="str">
        <f t="shared" si="3"/>
        <v>25_2</v>
      </c>
      <c r="T59" s="60">
        <v>1996</v>
      </c>
      <c r="U59" s="6"/>
      <c r="V59" s="52">
        <v>25</v>
      </c>
      <c r="W59" s="60">
        <v>2</v>
      </c>
      <c r="X59" s="60">
        <v>10</v>
      </c>
      <c r="Y59" s="52">
        <f t="shared" si="4"/>
        <v>2</v>
      </c>
      <c r="Z59" s="52" t="str">
        <f t="shared" si="5"/>
        <v>25_2</v>
      </c>
      <c r="AA59" s="4">
        <f t="shared" si="8"/>
        <v>1955</v>
      </c>
      <c r="AB59" s="4">
        <f t="shared" si="9"/>
        <v>1996</v>
      </c>
      <c r="AC59" s="156">
        <f t="shared" si="15"/>
        <v>1996</v>
      </c>
      <c r="AD59" s="47">
        <f t="shared" si="10"/>
        <v>12.794871794871796</v>
      </c>
      <c r="AE59" s="6"/>
      <c r="AF59" s="6"/>
      <c r="AG59" s="6"/>
      <c r="AH59" s="6"/>
      <c r="AI59" s="6"/>
      <c r="AJ59" s="7"/>
    </row>
    <row r="60" spans="1:36" x14ac:dyDescent="0.15">
      <c r="A60" s="52">
        <v>25</v>
      </c>
      <c r="B60" s="60">
        <v>3</v>
      </c>
      <c r="C60" s="60">
        <v>11</v>
      </c>
      <c r="D60" s="52">
        <f t="shared" si="6"/>
        <v>3</v>
      </c>
      <c r="E60" s="52" t="str">
        <f t="shared" si="7"/>
        <v>25_3</v>
      </c>
      <c r="F60" s="60">
        <v>1956</v>
      </c>
      <c r="G60" s="28"/>
      <c r="H60" s="52">
        <v>25</v>
      </c>
      <c r="I60" s="60">
        <v>3</v>
      </c>
      <c r="J60" s="60">
        <v>11</v>
      </c>
      <c r="K60" s="52">
        <f t="shared" si="0"/>
        <v>3</v>
      </c>
      <c r="L60" s="52" t="str">
        <f t="shared" si="1"/>
        <v>25_3</v>
      </c>
      <c r="M60" s="60">
        <v>2015</v>
      </c>
      <c r="N60" s="6"/>
      <c r="O60" s="52">
        <v>25</v>
      </c>
      <c r="P60" s="60">
        <v>3</v>
      </c>
      <c r="Q60" s="60">
        <v>11</v>
      </c>
      <c r="R60" s="52">
        <f t="shared" si="2"/>
        <v>3</v>
      </c>
      <c r="S60" s="52" t="str">
        <f t="shared" si="3"/>
        <v>25_3</v>
      </c>
      <c r="T60" s="60">
        <v>2057</v>
      </c>
      <c r="U60" s="6"/>
      <c r="V60" s="52">
        <v>25</v>
      </c>
      <c r="W60" s="60">
        <v>3</v>
      </c>
      <c r="X60" s="60">
        <v>11</v>
      </c>
      <c r="Y60" s="52">
        <f t="shared" si="4"/>
        <v>3</v>
      </c>
      <c r="Z60" s="52" t="str">
        <f t="shared" si="5"/>
        <v>25_3</v>
      </c>
      <c r="AA60" s="4">
        <f t="shared" si="8"/>
        <v>2015</v>
      </c>
      <c r="AB60" s="4">
        <f t="shared" si="9"/>
        <v>2057</v>
      </c>
      <c r="AC60" s="156">
        <f t="shared" si="15"/>
        <v>2057</v>
      </c>
      <c r="AD60" s="47">
        <f t="shared" si="10"/>
        <v>13.185897435897436</v>
      </c>
      <c r="AE60" s="6"/>
      <c r="AF60" s="6"/>
      <c r="AG60" s="6"/>
      <c r="AH60" s="6"/>
      <c r="AI60" s="6"/>
      <c r="AJ60" s="7"/>
    </row>
    <row r="61" spans="1:36" x14ac:dyDescent="0.15">
      <c r="A61" s="52">
        <v>25</v>
      </c>
      <c r="B61" s="60">
        <v>4</v>
      </c>
      <c r="C61" s="60">
        <v>12</v>
      </c>
      <c r="D61" s="52">
        <f t="shared" si="6"/>
        <v>4</v>
      </c>
      <c r="E61" s="52" t="str">
        <f t="shared" si="7"/>
        <v>25_4</v>
      </c>
      <c r="F61" s="60">
        <v>2017</v>
      </c>
      <c r="G61" s="28"/>
      <c r="H61" s="52">
        <v>25</v>
      </c>
      <c r="I61" s="60">
        <v>4</v>
      </c>
      <c r="J61" s="60">
        <v>12</v>
      </c>
      <c r="K61" s="52">
        <f t="shared" si="0"/>
        <v>4</v>
      </c>
      <c r="L61" s="52" t="str">
        <f t="shared" si="1"/>
        <v>25_4</v>
      </c>
      <c r="M61" s="60">
        <v>2077</v>
      </c>
      <c r="N61" s="6"/>
      <c r="O61" s="52">
        <v>25</v>
      </c>
      <c r="P61" s="60">
        <v>4</v>
      </c>
      <c r="Q61" s="60">
        <v>12</v>
      </c>
      <c r="R61" s="52">
        <f t="shared" si="2"/>
        <v>4</v>
      </c>
      <c r="S61" s="52" t="str">
        <f t="shared" si="3"/>
        <v>25_4</v>
      </c>
      <c r="T61" s="60">
        <v>2121</v>
      </c>
      <c r="U61" s="6"/>
      <c r="V61" s="52">
        <v>25</v>
      </c>
      <c r="W61" s="60">
        <v>4</v>
      </c>
      <c r="X61" s="60">
        <v>12</v>
      </c>
      <c r="Y61" s="52">
        <f t="shared" si="4"/>
        <v>4</v>
      </c>
      <c r="Z61" s="52" t="str">
        <f t="shared" si="5"/>
        <v>25_4</v>
      </c>
      <c r="AA61" s="4">
        <f t="shared" si="8"/>
        <v>2077</v>
      </c>
      <c r="AB61" s="4">
        <f t="shared" si="9"/>
        <v>2121</v>
      </c>
      <c r="AC61" s="156">
        <f t="shared" si="15"/>
        <v>2121</v>
      </c>
      <c r="AD61" s="47">
        <f t="shared" si="10"/>
        <v>13.596153846153847</v>
      </c>
      <c r="AE61" s="6"/>
      <c r="AF61" s="6"/>
      <c r="AG61" s="6"/>
      <c r="AH61" s="6"/>
      <c r="AI61" s="6"/>
      <c r="AJ61" s="7"/>
    </row>
    <row r="62" spans="1:36" x14ac:dyDescent="0.15">
      <c r="A62" s="52">
        <v>25</v>
      </c>
      <c r="B62" s="60">
        <v>5</v>
      </c>
      <c r="C62" s="60">
        <v>13</v>
      </c>
      <c r="D62" s="52">
        <f t="shared" si="6"/>
        <v>5</v>
      </c>
      <c r="E62" s="52" t="str">
        <f t="shared" si="7"/>
        <v>25_5</v>
      </c>
      <c r="F62" s="60">
        <v>2085</v>
      </c>
      <c r="G62" s="28"/>
      <c r="H62" s="52">
        <v>25</v>
      </c>
      <c r="I62" s="60">
        <v>5</v>
      </c>
      <c r="J62" s="60">
        <v>13</v>
      </c>
      <c r="K62" s="52">
        <f t="shared" si="0"/>
        <v>5</v>
      </c>
      <c r="L62" s="52" t="str">
        <f t="shared" si="1"/>
        <v>25_5</v>
      </c>
      <c r="M62" s="60">
        <v>2147</v>
      </c>
      <c r="N62" s="6"/>
      <c r="O62" s="52">
        <v>25</v>
      </c>
      <c r="P62" s="60">
        <v>5</v>
      </c>
      <c r="Q62" s="60">
        <v>13</v>
      </c>
      <c r="R62" s="52">
        <f t="shared" si="2"/>
        <v>5</v>
      </c>
      <c r="S62" s="52" t="str">
        <f t="shared" si="3"/>
        <v>25_5</v>
      </c>
      <c r="T62" s="60">
        <v>2192</v>
      </c>
      <c r="U62" s="6"/>
      <c r="V62" s="52">
        <v>25</v>
      </c>
      <c r="W62" s="60">
        <v>5</v>
      </c>
      <c r="X62" s="60">
        <v>13</v>
      </c>
      <c r="Y62" s="52">
        <f t="shared" si="4"/>
        <v>5</v>
      </c>
      <c r="Z62" s="52" t="str">
        <f t="shared" si="5"/>
        <v>25_5</v>
      </c>
      <c r="AA62" s="4">
        <f t="shared" si="8"/>
        <v>2147</v>
      </c>
      <c r="AB62" s="4">
        <f t="shared" si="9"/>
        <v>2192</v>
      </c>
      <c r="AC62" s="156">
        <f t="shared" si="15"/>
        <v>2192</v>
      </c>
      <c r="AD62" s="47">
        <f t="shared" si="10"/>
        <v>14.051282051282051</v>
      </c>
      <c r="AE62" s="6"/>
      <c r="AF62" s="6"/>
      <c r="AG62" s="6"/>
      <c r="AH62" s="6"/>
      <c r="AI62" s="6"/>
      <c r="AJ62" s="7"/>
    </row>
    <row r="63" spans="1:36" x14ac:dyDescent="0.15">
      <c r="A63" s="52">
        <v>25</v>
      </c>
      <c r="B63" s="60">
        <v>6</v>
      </c>
      <c r="C63" s="60">
        <v>14</v>
      </c>
      <c r="D63" s="52">
        <f t="shared" si="6"/>
        <v>6</v>
      </c>
      <c r="E63" s="52" t="str">
        <f t="shared" si="7"/>
        <v>25_6</v>
      </c>
      <c r="F63" s="60">
        <v>2154</v>
      </c>
      <c r="G63" s="28"/>
      <c r="H63" s="52">
        <v>25</v>
      </c>
      <c r="I63" s="60">
        <v>6</v>
      </c>
      <c r="J63" s="60">
        <v>14</v>
      </c>
      <c r="K63" s="52">
        <f t="shared" si="0"/>
        <v>6</v>
      </c>
      <c r="L63" s="52" t="str">
        <f t="shared" si="1"/>
        <v>25_6</v>
      </c>
      <c r="M63" s="60">
        <v>2218</v>
      </c>
      <c r="N63" s="6"/>
      <c r="O63" s="52">
        <v>25</v>
      </c>
      <c r="P63" s="60">
        <v>6</v>
      </c>
      <c r="Q63" s="60">
        <v>14</v>
      </c>
      <c r="R63" s="52">
        <f t="shared" si="2"/>
        <v>6</v>
      </c>
      <c r="S63" s="52" t="str">
        <f t="shared" si="3"/>
        <v>25_6</v>
      </c>
      <c r="T63" s="60">
        <v>2265</v>
      </c>
      <c r="U63" s="6"/>
      <c r="V63" s="52">
        <v>25</v>
      </c>
      <c r="W63" s="60">
        <v>6</v>
      </c>
      <c r="X63" s="60">
        <v>14</v>
      </c>
      <c r="Y63" s="52">
        <f t="shared" si="4"/>
        <v>6</v>
      </c>
      <c r="Z63" s="52" t="str">
        <f t="shared" si="5"/>
        <v>25_6</v>
      </c>
      <c r="AA63" s="4">
        <f t="shared" si="8"/>
        <v>2218</v>
      </c>
      <c r="AB63" s="4">
        <f t="shared" si="9"/>
        <v>2265</v>
      </c>
      <c r="AC63" s="156">
        <f t="shared" si="15"/>
        <v>2265</v>
      </c>
      <c r="AD63" s="47">
        <f t="shared" si="10"/>
        <v>14.51923076923077</v>
      </c>
      <c r="AE63" s="6"/>
      <c r="AF63" s="6"/>
      <c r="AG63" s="6"/>
      <c r="AH63" s="6"/>
      <c r="AI63" s="6"/>
      <c r="AJ63" s="7"/>
    </row>
    <row r="64" spans="1:36" x14ac:dyDescent="0.15">
      <c r="A64" s="52">
        <v>25</v>
      </c>
      <c r="B64" s="60">
        <v>7</v>
      </c>
      <c r="C64" s="60">
        <v>15</v>
      </c>
      <c r="D64" s="52">
        <f t="shared" si="6"/>
        <v>7</v>
      </c>
      <c r="E64" s="52" t="str">
        <f t="shared" si="7"/>
        <v>25_7</v>
      </c>
      <c r="F64" s="60">
        <v>2217</v>
      </c>
      <c r="G64" s="28"/>
      <c r="H64" s="52">
        <v>25</v>
      </c>
      <c r="I64" s="60">
        <v>7</v>
      </c>
      <c r="J64" s="60">
        <v>15</v>
      </c>
      <c r="K64" s="52">
        <f t="shared" si="0"/>
        <v>7</v>
      </c>
      <c r="L64" s="52" t="str">
        <f t="shared" si="1"/>
        <v>25_7</v>
      </c>
      <c r="M64" s="60">
        <v>2283</v>
      </c>
      <c r="N64" s="88"/>
      <c r="O64" s="52">
        <v>25</v>
      </c>
      <c r="P64" s="60">
        <v>7</v>
      </c>
      <c r="Q64" s="60">
        <v>15</v>
      </c>
      <c r="R64" s="52">
        <f t="shared" si="2"/>
        <v>7</v>
      </c>
      <c r="S64" s="52" t="str">
        <f t="shared" si="3"/>
        <v>25_7</v>
      </c>
      <c r="T64" s="60">
        <v>2331</v>
      </c>
      <c r="U64" s="88"/>
      <c r="V64" s="52">
        <v>25</v>
      </c>
      <c r="W64" s="60">
        <v>7</v>
      </c>
      <c r="X64" s="60">
        <v>15</v>
      </c>
      <c r="Y64" s="52">
        <f t="shared" si="4"/>
        <v>7</v>
      </c>
      <c r="Z64" s="52" t="str">
        <f t="shared" si="5"/>
        <v>25_7</v>
      </c>
      <c r="AA64" s="4">
        <f t="shared" si="8"/>
        <v>2283</v>
      </c>
      <c r="AB64" s="4">
        <f t="shared" si="9"/>
        <v>2331</v>
      </c>
      <c r="AC64" s="156">
        <f t="shared" si="15"/>
        <v>2331</v>
      </c>
      <c r="AD64" s="47">
        <f t="shared" si="10"/>
        <v>14.942307692307692</v>
      </c>
      <c r="AE64" s="6"/>
      <c r="AF64" s="6"/>
      <c r="AG64" s="6"/>
      <c r="AH64" s="6"/>
      <c r="AI64" s="6"/>
      <c r="AJ64" s="7"/>
    </row>
    <row r="65" spans="1:36" x14ac:dyDescent="0.15">
      <c r="A65" s="52">
        <v>25</v>
      </c>
      <c r="B65" s="60">
        <v>8</v>
      </c>
      <c r="C65" s="60">
        <v>16</v>
      </c>
      <c r="D65" s="52">
        <f t="shared" si="6"/>
        <v>8</v>
      </c>
      <c r="E65" s="52" t="str">
        <f t="shared" si="7"/>
        <v>25_8</v>
      </c>
      <c r="F65" s="60">
        <v>2289</v>
      </c>
      <c r="G65" s="28"/>
      <c r="H65" s="52">
        <v>25</v>
      </c>
      <c r="I65" s="60">
        <v>8</v>
      </c>
      <c r="J65" s="60">
        <v>16</v>
      </c>
      <c r="K65" s="52">
        <f t="shared" si="0"/>
        <v>8</v>
      </c>
      <c r="L65" s="52" t="str">
        <f t="shared" si="1"/>
        <v>25_8</v>
      </c>
      <c r="M65" s="60">
        <v>2357</v>
      </c>
      <c r="N65" s="88"/>
      <c r="O65" s="52">
        <v>25</v>
      </c>
      <c r="P65" s="60">
        <v>8</v>
      </c>
      <c r="Q65" s="60">
        <v>16</v>
      </c>
      <c r="R65" s="52">
        <f t="shared" si="2"/>
        <v>8</v>
      </c>
      <c r="S65" s="52" t="str">
        <f t="shared" si="3"/>
        <v>25_8</v>
      </c>
      <c r="T65" s="60">
        <v>2407</v>
      </c>
      <c r="U65" s="88"/>
      <c r="V65" s="52">
        <v>25</v>
      </c>
      <c r="W65" s="60">
        <v>8</v>
      </c>
      <c r="X65" s="60">
        <v>16</v>
      </c>
      <c r="Y65" s="52">
        <f t="shared" si="4"/>
        <v>8</v>
      </c>
      <c r="Z65" s="52" t="str">
        <f t="shared" si="5"/>
        <v>25_8</v>
      </c>
      <c r="AA65" s="4">
        <f t="shared" si="8"/>
        <v>2357</v>
      </c>
      <c r="AB65" s="4">
        <f t="shared" si="9"/>
        <v>2407</v>
      </c>
      <c r="AC65" s="156">
        <f t="shared" si="15"/>
        <v>2407</v>
      </c>
      <c r="AD65" s="47">
        <f t="shared" si="10"/>
        <v>15.429487179487179</v>
      </c>
      <c r="AE65" s="6"/>
      <c r="AF65" s="6"/>
      <c r="AG65" s="6"/>
      <c r="AH65" s="6"/>
      <c r="AI65" s="6"/>
      <c r="AJ65" s="7"/>
    </row>
    <row r="66" spans="1:36" x14ac:dyDescent="0.15">
      <c r="A66" s="52">
        <v>25</v>
      </c>
      <c r="B66" s="60">
        <v>9</v>
      </c>
      <c r="C66" s="60">
        <v>17</v>
      </c>
      <c r="D66" s="52">
        <f t="shared" si="6"/>
        <v>9</v>
      </c>
      <c r="E66" s="52" t="str">
        <f t="shared" si="7"/>
        <v>25_9</v>
      </c>
      <c r="F66" s="60">
        <v>2346</v>
      </c>
      <c r="G66" s="28"/>
      <c r="H66" s="52">
        <v>25</v>
      </c>
      <c r="I66" s="60">
        <v>9</v>
      </c>
      <c r="J66" s="60">
        <v>17</v>
      </c>
      <c r="K66" s="52">
        <f t="shared" si="0"/>
        <v>9</v>
      </c>
      <c r="L66" s="52" t="str">
        <f t="shared" si="1"/>
        <v>25_9</v>
      </c>
      <c r="M66" s="60">
        <v>2417</v>
      </c>
      <c r="N66" s="88"/>
      <c r="O66" s="52">
        <v>25</v>
      </c>
      <c r="P66" s="60">
        <v>9</v>
      </c>
      <c r="Q66" s="60">
        <v>17</v>
      </c>
      <c r="R66" s="52">
        <f t="shared" si="2"/>
        <v>9</v>
      </c>
      <c r="S66" s="52" t="str">
        <f t="shared" si="3"/>
        <v>25_9</v>
      </c>
      <c r="T66" s="60">
        <v>2467</v>
      </c>
      <c r="U66" s="88"/>
      <c r="V66" s="52">
        <v>25</v>
      </c>
      <c r="W66" s="60">
        <v>9</v>
      </c>
      <c r="X66" s="60">
        <v>17</v>
      </c>
      <c r="Y66" s="52">
        <f t="shared" si="4"/>
        <v>9</v>
      </c>
      <c r="Z66" s="52" t="str">
        <f t="shared" si="5"/>
        <v>25_9</v>
      </c>
      <c r="AA66" s="4">
        <f t="shared" si="8"/>
        <v>2417</v>
      </c>
      <c r="AB66" s="4">
        <f t="shared" si="9"/>
        <v>2467</v>
      </c>
      <c r="AC66" s="156">
        <f t="shared" si="15"/>
        <v>2467</v>
      </c>
      <c r="AD66" s="47">
        <f t="shared" si="10"/>
        <v>15.814102564102564</v>
      </c>
      <c r="AE66" s="6"/>
      <c r="AF66" s="6"/>
      <c r="AG66" s="6"/>
      <c r="AH66" s="6"/>
      <c r="AI66" s="6"/>
      <c r="AJ66" s="7"/>
    </row>
    <row r="67" spans="1:36" x14ac:dyDescent="0.15">
      <c r="A67" s="52">
        <v>25</v>
      </c>
      <c r="B67" s="60">
        <v>10</v>
      </c>
      <c r="C67" s="60">
        <v>18</v>
      </c>
      <c r="D67" s="52">
        <f t="shared" si="6"/>
        <v>10</v>
      </c>
      <c r="E67" s="52" t="str">
        <f t="shared" si="7"/>
        <v>25_10</v>
      </c>
      <c r="F67" s="60">
        <v>2415</v>
      </c>
      <c r="G67" s="28"/>
      <c r="H67" s="52">
        <v>25</v>
      </c>
      <c r="I67" s="60">
        <v>10</v>
      </c>
      <c r="J67" s="60">
        <v>18</v>
      </c>
      <c r="K67" s="52">
        <f t="shared" si="0"/>
        <v>10</v>
      </c>
      <c r="L67" s="52" t="str">
        <f t="shared" si="1"/>
        <v>25_10</v>
      </c>
      <c r="M67" s="60">
        <v>2487</v>
      </c>
      <c r="N67" s="88"/>
      <c r="O67" s="52">
        <v>25</v>
      </c>
      <c r="P67" s="60">
        <v>10</v>
      </c>
      <c r="Q67" s="60">
        <v>18</v>
      </c>
      <c r="R67" s="52">
        <f t="shared" si="2"/>
        <v>10</v>
      </c>
      <c r="S67" s="52" t="str">
        <f t="shared" si="3"/>
        <v>25_10</v>
      </c>
      <c r="T67" s="60">
        <v>2540</v>
      </c>
      <c r="U67" s="88"/>
      <c r="V67" s="52">
        <v>25</v>
      </c>
      <c r="W67" s="60">
        <v>10</v>
      </c>
      <c r="X67" s="60">
        <v>18</v>
      </c>
      <c r="Y67" s="52">
        <f t="shared" si="4"/>
        <v>10</v>
      </c>
      <c r="Z67" s="52" t="str">
        <f t="shared" si="5"/>
        <v>25_10</v>
      </c>
      <c r="AA67" s="4">
        <f t="shared" si="8"/>
        <v>2487</v>
      </c>
      <c r="AB67" s="4">
        <f t="shared" si="9"/>
        <v>2540</v>
      </c>
      <c r="AC67" s="156">
        <f t="shared" si="15"/>
        <v>2540</v>
      </c>
      <c r="AD67" s="47">
        <f t="shared" si="10"/>
        <v>16.282051282051281</v>
      </c>
      <c r="AE67" s="6"/>
      <c r="AF67" s="6"/>
      <c r="AG67" s="6"/>
      <c r="AH67" s="6"/>
      <c r="AI67" s="6"/>
      <c r="AJ67" s="7"/>
    </row>
    <row r="68" spans="1:36" x14ac:dyDescent="0.15">
      <c r="A68" s="52">
        <v>29</v>
      </c>
      <c r="B68" s="60">
        <v>0</v>
      </c>
      <c r="C68" s="87">
        <v>6</v>
      </c>
      <c r="D68" s="52">
        <f t="shared" si="6"/>
        <v>0</v>
      </c>
      <c r="E68" s="52" t="str">
        <f t="shared" si="7"/>
        <v>29_0</v>
      </c>
      <c r="F68" s="60">
        <v>1710</v>
      </c>
      <c r="G68" s="28"/>
      <c r="H68" s="52">
        <v>29</v>
      </c>
      <c r="I68" s="60">
        <v>0</v>
      </c>
      <c r="J68" s="87">
        <v>6</v>
      </c>
      <c r="K68" s="52">
        <f t="shared" si="0"/>
        <v>0</v>
      </c>
      <c r="L68" s="52" t="str">
        <f t="shared" si="1"/>
        <v>29_0</v>
      </c>
      <c r="M68" s="60">
        <v>1761</v>
      </c>
      <c r="N68" s="88"/>
      <c r="O68" s="52">
        <v>29</v>
      </c>
      <c r="P68" s="60">
        <v>0</v>
      </c>
      <c r="Q68" s="87">
        <v>6</v>
      </c>
      <c r="R68" s="52">
        <f t="shared" si="2"/>
        <v>0</v>
      </c>
      <c r="S68" s="52" t="str">
        <f t="shared" si="3"/>
        <v>29_0</v>
      </c>
      <c r="T68" s="60">
        <v>1798</v>
      </c>
      <c r="U68" s="88"/>
      <c r="V68" s="52">
        <v>29</v>
      </c>
      <c r="W68" s="60">
        <v>0</v>
      </c>
      <c r="X68" s="87">
        <v>6</v>
      </c>
      <c r="Y68" s="52">
        <f t="shared" si="4"/>
        <v>0</v>
      </c>
      <c r="Z68" s="52" t="str">
        <f t="shared" si="5"/>
        <v>29_0</v>
      </c>
      <c r="AA68" s="4">
        <f t="shared" si="8"/>
        <v>1761</v>
      </c>
      <c r="AB68" s="4">
        <f t="shared" si="9"/>
        <v>1798</v>
      </c>
      <c r="AC68" s="156">
        <f t="shared" si="15"/>
        <v>1798</v>
      </c>
      <c r="AD68" s="47">
        <f t="shared" si="10"/>
        <v>11.525641025641026</v>
      </c>
      <c r="AE68" s="6"/>
      <c r="AF68" s="6"/>
      <c r="AG68" s="6"/>
      <c r="AH68" s="6"/>
      <c r="AI68" s="6"/>
      <c r="AJ68" s="7"/>
    </row>
    <row r="69" spans="1:36" x14ac:dyDescent="0.15">
      <c r="A69" s="52">
        <v>29</v>
      </c>
      <c r="B69" s="60">
        <v>1</v>
      </c>
      <c r="C69" s="87">
        <v>7</v>
      </c>
      <c r="D69" s="52">
        <f t="shared" si="6"/>
        <v>1</v>
      </c>
      <c r="E69" s="52" t="str">
        <f t="shared" si="7"/>
        <v>29_1</v>
      </c>
      <c r="F69" s="60">
        <v>1755</v>
      </c>
      <c r="G69" s="28"/>
      <c r="H69" s="52">
        <v>29</v>
      </c>
      <c r="I69" s="60">
        <v>1</v>
      </c>
      <c r="J69" s="87">
        <v>7</v>
      </c>
      <c r="K69" s="52">
        <f t="shared" si="0"/>
        <v>1</v>
      </c>
      <c r="L69" s="52" t="str">
        <f t="shared" si="1"/>
        <v>29_1</v>
      </c>
      <c r="M69" s="60">
        <v>1808</v>
      </c>
      <c r="N69" s="88"/>
      <c r="O69" s="52">
        <v>29</v>
      </c>
      <c r="P69" s="60">
        <v>1</v>
      </c>
      <c r="Q69" s="87">
        <v>7</v>
      </c>
      <c r="R69" s="52">
        <f t="shared" si="2"/>
        <v>1</v>
      </c>
      <c r="S69" s="52" t="str">
        <f t="shared" si="3"/>
        <v>29_1</v>
      </c>
      <c r="T69" s="60">
        <v>1846</v>
      </c>
      <c r="U69" s="88"/>
      <c r="V69" s="52">
        <v>29</v>
      </c>
      <c r="W69" s="60">
        <v>1</v>
      </c>
      <c r="X69" s="87">
        <v>7</v>
      </c>
      <c r="Y69" s="52">
        <f t="shared" si="4"/>
        <v>1</v>
      </c>
      <c r="Z69" s="52" t="str">
        <f t="shared" si="5"/>
        <v>29_1</v>
      </c>
      <c r="AA69" s="4">
        <f t="shared" si="8"/>
        <v>1808</v>
      </c>
      <c r="AB69" s="4">
        <f t="shared" si="9"/>
        <v>1846</v>
      </c>
      <c r="AC69" s="156">
        <f t="shared" si="15"/>
        <v>1846</v>
      </c>
      <c r="AD69" s="47">
        <f t="shared" si="10"/>
        <v>11.833333333333334</v>
      </c>
      <c r="AE69" s="6"/>
      <c r="AF69" s="6"/>
      <c r="AG69" s="6"/>
      <c r="AH69" s="6"/>
      <c r="AI69" s="6"/>
      <c r="AJ69" s="7"/>
    </row>
    <row r="70" spans="1:36" x14ac:dyDescent="0.15">
      <c r="A70" s="52">
        <v>30</v>
      </c>
      <c r="B70" s="87">
        <v>0</v>
      </c>
      <c r="C70" s="60">
        <v>8</v>
      </c>
      <c r="D70" s="52">
        <f t="shared" si="6"/>
        <v>0</v>
      </c>
      <c r="E70" s="52" t="str">
        <f t="shared" si="7"/>
        <v>30_0</v>
      </c>
      <c r="F70" s="60">
        <v>1800</v>
      </c>
      <c r="G70" s="28"/>
      <c r="H70" s="52">
        <v>30</v>
      </c>
      <c r="I70" s="87">
        <v>0</v>
      </c>
      <c r="J70" s="60">
        <v>8</v>
      </c>
      <c r="K70" s="52">
        <f t="shared" si="0"/>
        <v>0</v>
      </c>
      <c r="L70" s="52" t="str">
        <f t="shared" si="1"/>
        <v>30_0</v>
      </c>
      <c r="M70" s="60">
        <v>1854</v>
      </c>
      <c r="N70" s="6"/>
      <c r="O70" s="52">
        <v>30</v>
      </c>
      <c r="P70" s="87">
        <v>0</v>
      </c>
      <c r="Q70" s="60">
        <v>8</v>
      </c>
      <c r="R70" s="52">
        <f t="shared" si="2"/>
        <v>0</v>
      </c>
      <c r="S70" s="52" t="str">
        <f t="shared" si="3"/>
        <v>30_0</v>
      </c>
      <c r="T70" s="60">
        <v>1893</v>
      </c>
      <c r="U70" s="6"/>
      <c r="V70" s="52">
        <v>30</v>
      </c>
      <c r="W70" s="87">
        <v>0</v>
      </c>
      <c r="X70" s="60">
        <v>8</v>
      </c>
      <c r="Y70" s="52">
        <f t="shared" si="4"/>
        <v>0</v>
      </c>
      <c r="Z70" s="52" t="str">
        <f t="shared" si="5"/>
        <v>30_0</v>
      </c>
      <c r="AA70" s="4">
        <f t="shared" si="8"/>
        <v>1854</v>
      </c>
      <c r="AB70" s="4">
        <f t="shared" si="9"/>
        <v>1893</v>
      </c>
      <c r="AC70" s="156">
        <f t="shared" si="15"/>
        <v>1893</v>
      </c>
      <c r="AD70" s="47">
        <f t="shared" si="10"/>
        <v>12.134615384615385</v>
      </c>
      <c r="AE70" s="6"/>
      <c r="AF70" s="6"/>
      <c r="AG70" s="6"/>
      <c r="AH70" s="6"/>
      <c r="AI70" s="6"/>
      <c r="AJ70" s="7"/>
    </row>
    <row r="71" spans="1:36" x14ac:dyDescent="0.15">
      <c r="A71" s="52">
        <v>30</v>
      </c>
      <c r="B71" s="52">
        <f>B70+1</f>
        <v>1</v>
      </c>
      <c r="C71" s="60">
        <v>10</v>
      </c>
      <c r="D71" s="52">
        <f t="shared" si="6"/>
        <v>1</v>
      </c>
      <c r="E71" s="52" t="str">
        <f t="shared" si="7"/>
        <v>30_1</v>
      </c>
      <c r="F71" s="60">
        <v>1898</v>
      </c>
      <c r="G71" s="28"/>
      <c r="H71" s="52">
        <v>30</v>
      </c>
      <c r="I71" s="52">
        <f>I70+1</f>
        <v>1</v>
      </c>
      <c r="J71" s="60">
        <v>10</v>
      </c>
      <c r="K71" s="52">
        <f t="shared" si="0"/>
        <v>1</v>
      </c>
      <c r="L71" s="52" t="str">
        <f t="shared" si="1"/>
        <v>30_1</v>
      </c>
      <c r="M71" s="60">
        <v>1955</v>
      </c>
      <c r="N71" s="6"/>
      <c r="O71" s="52">
        <v>30</v>
      </c>
      <c r="P71" s="52">
        <f>P70+1</f>
        <v>1</v>
      </c>
      <c r="Q71" s="60">
        <v>10</v>
      </c>
      <c r="R71" s="52">
        <f t="shared" si="2"/>
        <v>1</v>
      </c>
      <c r="S71" s="52" t="str">
        <f t="shared" si="3"/>
        <v>30_1</v>
      </c>
      <c r="T71" s="60">
        <v>1996</v>
      </c>
      <c r="U71" s="6"/>
      <c r="V71" s="52">
        <v>30</v>
      </c>
      <c r="W71" s="52">
        <f>W70+1</f>
        <v>1</v>
      </c>
      <c r="X71" s="60">
        <v>10</v>
      </c>
      <c r="Y71" s="52">
        <f t="shared" si="4"/>
        <v>1</v>
      </c>
      <c r="Z71" s="52" t="str">
        <f t="shared" si="5"/>
        <v>30_1</v>
      </c>
      <c r="AA71" s="4">
        <f t="shared" si="8"/>
        <v>1955</v>
      </c>
      <c r="AB71" s="4">
        <f t="shared" si="9"/>
        <v>1996</v>
      </c>
      <c r="AC71" s="156">
        <f t="shared" si="15"/>
        <v>1996</v>
      </c>
      <c r="AD71" s="47">
        <f t="shared" si="10"/>
        <v>12.794871794871796</v>
      </c>
      <c r="AE71" s="6"/>
      <c r="AF71" s="6"/>
      <c r="AG71" s="6"/>
      <c r="AH71" s="6"/>
      <c r="AI71" s="6"/>
      <c r="AJ71" s="7"/>
    </row>
    <row r="72" spans="1:36" x14ac:dyDescent="0.15">
      <c r="A72" s="52">
        <v>30</v>
      </c>
      <c r="B72" s="52">
        <f t="shared" ref="B72:B80" si="16">B71+1</f>
        <v>2</v>
      </c>
      <c r="C72" s="60">
        <v>12</v>
      </c>
      <c r="D72" s="52">
        <f t="shared" si="6"/>
        <v>2</v>
      </c>
      <c r="E72" s="52" t="str">
        <f t="shared" si="7"/>
        <v>30_2</v>
      </c>
      <c r="F72" s="60">
        <v>2017</v>
      </c>
      <c r="G72" s="28"/>
      <c r="H72" s="52">
        <v>30</v>
      </c>
      <c r="I72" s="52">
        <f t="shared" ref="I72:I80" si="17">I71+1</f>
        <v>2</v>
      </c>
      <c r="J72" s="60">
        <v>12</v>
      </c>
      <c r="K72" s="52">
        <f t="shared" si="0"/>
        <v>2</v>
      </c>
      <c r="L72" s="52" t="str">
        <f t="shared" si="1"/>
        <v>30_2</v>
      </c>
      <c r="M72" s="60">
        <v>2077</v>
      </c>
      <c r="N72" s="6"/>
      <c r="O72" s="52">
        <v>30</v>
      </c>
      <c r="P72" s="52">
        <f t="shared" ref="P72:P80" si="18">P71+1</f>
        <v>2</v>
      </c>
      <c r="Q72" s="60">
        <v>12</v>
      </c>
      <c r="R72" s="52">
        <f t="shared" si="2"/>
        <v>2</v>
      </c>
      <c r="S72" s="52" t="str">
        <f t="shared" si="3"/>
        <v>30_2</v>
      </c>
      <c r="T72" s="60">
        <v>2121</v>
      </c>
      <c r="U72" s="6"/>
      <c r="V72" s="52">
        <v>30</v>
      </c>
      <c r="W72" s="52">
        <f t="shared" ref="W72:W80" si="19">W71+1</f>
        <v>2</v>
      </c>
      <c r="X72" s="60">
        <v>12</v>
      </c>
      <c r="Y72" s="52">
        <f t="shared" si="4"/>
        <v>2</v>
      </c>
      <c r="Z72" s="52" t="str">
        <f t="shared" si="5"/>
        <v>30_2</v>
      </c>
      <c r="AA72" s="4">
        <f t="shared" si="8"/>
        <v>2077</v>
      </c>
      <c r="AB72" s="4">
        <f t="shared" si="9"/>
        <v>2121</v>
      </c>
      <c r="AC72" s="156">
        <f t="shared" si="15"/>
        <v>2121</v>
      </c>
      <c r="AD72" s="47">
        <f t="shared" si="10"/>
        <v>13.596153846153847</v>
      </c>
      <c r="AE72" s="6"/>
      <c r="AF72" s="6"/>
      <c r="AG72" s="6"/>
      <c r="AH72" s="6"/>
      <c r="AI72" s="6"/>
      <c r="AJ72" s="7"/>
    </row>
    <row r="73" spans="1:36" x14ac:dyDescent="0.15">
      <c r="A73" s="52">
        <v>30</v>
      </c>
      <c r="B73" s="52">
        <f t="shared" si="16"/>
        <v>3</v>
      </c>
      <c r="C73" s="60">
        <v>13</v>
      </c>
      <c r="D73" s="52">
        <f t="shared" si="6"/>
        <v>3</v>
      </c>
      <c r="E73" s="52" t="str">
        <f t="shared" si="7"/>
        <v>30_3</v>
      </c>
      <c r="F73" s="60">
        <v>2085</v>
      </c>
      <c r="G73" s="28"/>
      <c r="H73" s="52">
        <v>30</v>
      </c>
      <c r="I73" s="52">
        <f t="shared" si="17"/>
        <v>3</v>
      </c>
      <c r="J73" s="60">
        <v>13</v>
      </c>
      <c r="K73" s="52">
        <f t="shared" si="0"/>
        <v>3</v>
      </c>
      <c r="L73" s="52" t="str">
        <f t="shared" si="1"/>
        <v>30_3</v>
      </c>
      <c r="M73" s="60">
        <v>2147</v>
      </c>
      <c r="N73" s="6"/>
      <c r="O73" s="52">
        <v>30</v>
      </c>
      <c r="P73" s="52">
        <f t="shared" si="18"/>
        <v>3</v>
      </c>
      <c r="Q73" s="60">
        <v>13</v>
      </c>
      <c r="R73" s="52">
        <f t="shared" si="2"/>
        <v>3</v>
      </c>
      <c r="S73" s="52" t="str">
        <f t="shared" si="3"/>
        <v>30_3</v>
      </c>
      <c r="T73" s="60">
        <v>2192</v>
      </c>
      <c r="U73" s="6"/>
      <c r="V73" s="52">
        <v>30</v>
      </c>
      <c r="W73" s="52">
        <f t="shared" si="19"/>
        <v>3</v>
      </c>
      <c r="X73" s="60">
        <v>13</v>
      </c>
      <c r="Y73" s="52">
        <f t="shared" si="4"/>
        <v>3</v>
      </c>
      <c r="Z73" s="52" t="str">
        <f t="shared" si="5"/>
        <v>30_3</v>
      </c>
      <c r="AA73" s="4">
        <f t="shared" si="8"/>
        <v>2147</v>
      </c>
      <c r="AB73" s="4">
        <f t="shared" si="9"/>
        <v>2192</v>
      </c>
      <c r="AC73" s="156">
        <f t="shared" si="15"/>
        <v>2192</v>
      </c>
      <c r="AD73" s="47">
        <f t="shared" si="10"/>
        <v>14.051282051282051</v>
      </c>
      <c r="AE73" s="6"/>
      <c r="AF73" s="6"/>
      <c r="AG73" s="6"/>
      <c r="AH73" s="6"/>
      <c r="AI73" s="6"/>
      <c r="AJ73" s="7"/>
    </row>
    <row r="74" spans="1:36" x14ac:dyDescent="0.15">
      <c r="A74" s="52">
        <v>30</v>
      </c>
      <c r="B74" s="52">
        <f t="shared" si="16"/>
        <v>4</v>
      </c>
      <c r="C74" s="60">
        <v>14</v>
      </c>
      <c r="D74" s="52">
        <f t="shared" si="6"/>
        <v>4</v>
      </c>
      <c r="E74" s="52" t="str">
        <f t="shared" si="7"/>
        <v>30_4</v>
      </c>
      <c r="F74" s="60">
        <v>2154</v>
      </c>
      <c r="G74" s="28"/>
      <c r="H74" s="52">
        <v>30</v>
      </c>
      <c r="I74" s="52">
        <f t="shared" si="17"/>
        <v>4</v>
      </c>
      <c r="J74" s="60">
        <v>14</v>
      </c>
      <c r="K74" s="52">
        <f t="shared" si="0"/>
        <v>4</v>
      </c>
      <c r="L74" s="52" t="str">
        <f t="shared" si="1"/>
        <v>30_4</v>
      </c>
      <c r="M74" s="60">
        <v>2218</v>
      </c>
      <c r="N74" s="6"/>
      <c r="O74" s="52">
        <v>30</v>
      </c>
      <c r="P74" s="52">
        <f t="shared" si="18"/>
        <v>4</v>
      </c>
      <c r="Q74" s="60">
        <v>14</v>
      </c>
      <c r="R74" s="52">
        <f t="shared" si="2"/>
        <v>4</v>
      </c>
      <c r="S74" s="52" t="str">
        <f t="shared" si="3"/>
        <v>30_4</v>
      </c>
      <c r="T74" s="60">
        <v>2265</v>
      </c>
      <c r="U74" s="6"/>
      <c r="V74" s="52">
        <v>30</v>
      </c>
      <c r="W74" s="52">
        <f t="shared" si="19"/>
        <v>4</v>
      </c>
      <c r="X74" s="60">
        <v>14</v>
      </c>
      <c r="Y74" s="52">
        <f t="shared" si="4"/>
        <v>4</v>
      </c>
      <c r="Z74" s="52" t="str">
        <f t="shared" si="5"/>
        <v>30_4</v>
      </c>
      <c r="AA74" s="4">
        <f t="shared" si="8"/>
        <v>2218</v>
      </c>
      <c r="AB74" s="4">
        <f t="shared" si="9"/>
        <v>2265</v>
      </c>
      <c r="AC74" s="156">
        <f t="shared" si="15"/>
        <v>2265</v>
      </c>
      <c r="AD74" s="47">
        <f t="shared" si="10"/>
        <v>14.51923076923077</v>
      </c>
      <c r="AE74" s="6"/>
      <c r="AF74" s="6"/>
      <c r="AG74" s="6"/>
      <c r="AH74" s="6"/>
      <c r="AI74" s="6"/>
      <c r="AJ74" s="7"/>
    </row>
    <row r="75" spans="1:36" ht="11.25" x14ac:dyDescent="0.15">
      <c r="A75" s="52">
        <v>30</v>
      </c>
      <c r="B75" s="52">
        <f t="shared" si="16"/>
        <v>5</v>
      </c>
      <c r="C75" s="60">
        <v>15</v>
      </c>
      <c r="D75" s="52">
        <f t="shared" si="6"/>
        <v>5</v>
      </c>
      <c r="E75" s="52" t="str">
        <f t="shared" si="7"/>
        <v>30_5</v>
      </c>
      <c r="F75" s="60">
        <v>2217</v>
      </c>
      <c r="G75" s="28"/>
      <c r="H75" s="52">
        <v>30</v>
      </c>
      <c r="I75" s="52">
        <f t="shared" si="17"/>
        <v>5</v>
      </c>
      <c r="J75" s="60">
        <v>15</v>
      </c>
      <c r="K75" s="52">
        <f t="shared" si="0"/>
        <v>5</v>
      </c>
      <c r="L75" s="52" t="str">
        <f t="shared" si="1"/>
        <v>30_5</v>
      </c>
      <c r="M75" s="60">
        <v>2283</v>
      </c>
      <c r="N75" s="85"/>
      <c r="O75" s="52">
        <v>30</v>
      </c>
      <c r="P75" s="52">
        <f t="shared" si="18"/>
        <v>5</v>
      </c>
      <c r="Q75" s="60">
        <v>15</v>
      </c>
      <c r="R75" s="52">
        <f t="shared" si="2"/>
        <v>5</v>
      </c>
      <c r="S75" s="52" t="str">
        <f t="shared" si="3"/>
        <v>30_5</v>
      </c>
      <c r="T75" s="60">
        <v>2331</v>
      </c>
      <c r="U75" s="85"/>
      <c r="V75" s="52">
        <v>30</v>
      </c>
      <c r="W75" s="52">
        <f t="shared" si="19"/>
        <v>5</v>
      </c>
      <c r="X75" s="60">
        <v>15</v>
      </c>
      <c r="Y75" s="52">
        <f t="shared" si="4"/>
        <v>5</v>
      </c>
      <c r="Z75" s="52" t="str">
        <f t="shared" si="5"/>
        <v>30_5</v>
      </c>
      <c r="AA75" s="4">
        <f t="shared" si="8"/>
        <v>2283</v>
      </c>
      <c r="AB75" s="4">
        <f t="shared" si="9"/>
        <v>2331</v>
      </c>
      <c r="AC75" s="156">
        <f t="shared" si="15"/>
        <v>2331</v>
      </c>
      <c r="AD75" s="47">
        <f t="shared" si="10"/>
        <v>14.942307692307692</v>
      </c>
      <c r="AE75" s="6"/>
      <c r="AF75" s="6"/>
      <c r="AG75" s="6"/>
      <c r="AH75" s="6"/>
      <c r="AI75" s="6"/>
      <c r="AJ75" s="7"/>
    </row>
    <row r="76" spans="1:36" x14ac:dyDescent="0.15">
      <c r="A76" s="52">
        <v>30</v>
      </c>
      <c r="B76" s="52">
        <f t="shared" si="16"/>
        <v>6</v>
      </c>
      <c r="C76" s="60">
        <v>16</v>
      </c>
      <c r="D76" s="52">
        <f t="shared" si="6"/>
        <v>6</v>
      </c>
      <c r="E76" s="52" t="str">
        <f t="shared" si="7"/>
        <v>30_6</v>
      </c>
      <c r="F76" s="60">
        <v>2289</v>
      </c>
      <c r="G76" s="28"/>
      <c r="H76" s="52">
        <v>30</v>
      </c>
      <c r="I76" s="52">
        <f t="shared" si="17"/>
        <v>6</v>
      </c>
      <c r="J76" s="60">
        <v>16</v>
      </c>
      <c r="K76" s="52">
        <f t="shared" si="0"/>
        <v>6</v>
      </c>
      <c r="L76" s="52" t="str">
        <f t="shared" si="1"/>
        <v>30_6</v>
      </c>
      <c r="M76" s="60">
        <v>2357</v>
      </c>
      <c r="N76" s="92"/>
      <c r="O76" s="52">
        <v>30</v>
      </c>
      <c r="P76" s="52">
        <f t="shared" si="18"/>
        <v>6</v>
      </c>
      <c r="Q76" s="60">
        <v>16</v>
      </c>
      <c r="R76" s="52">
        <f t="shared" si="2"/>
        <v>6</v>
      </c>
      <c r="S76" s="52" t="str">
        <f t="shared" si="3"/>
        <v>30_6</v>
      </c>
      <c r="T76" s="60">
        <v>2407</v>
      </c>
      <c r="U76" s="92"/>
      <c r="V76" s="52">
        <v>30</v>
      </c>
      <c r="W76" s="52">
        <f t="shared" si="19"/>
        <v>6</v>
      </c>
      <c r="X76" s="60">
        <v>16</v>
      </c>
      <c r="Y76" s="52">
        <f t="shared" si="4"/>
        <v>6</v>
      </c>
      <c r="Z76" s="52" t="str">
        <f t="shared" si="5"/>
        <v>30_6</v>
      </c>
      <c r="AA76" s="4">
        <f t="shared" si="8"/>
        <v>2357</v>
      </c>
      <c r="AB76" s="4">
        <f t="shared" si="9"/>
        <v>2407</v>
      </c>
      <c r="AC76" s="156">
        <f t="shared" si="15"/>
        <v>2407</v>
      </c>
      <c r="AD76" s="47">
        <f t="shared" si="10"/>
        <v>15.429487179487179</v>
      </c>
      <c r="AE76" s="6"/>
      <c r="AF76" s="6"/>
      <c r="AG76" s="6"/>
      <c r="AH76" s="6"/>
      <c r="AI76" s="6"/>
      <c r="AJ76" s="7"/>
    </row>
    <row r="77" spans="1:36" x14ac:dyDescent="0.15">
      <c r="A77" s="52">
        <v>30</v>
      </c>
      <c r="B77" s="52">
        <f t="shared" si="16"/>
        <v>7</v>
      </c>
      <c r="C77" s="60">
        <v>17</v>
      </c>
      <c r="D77" s="52">
        <f t="shared" si="6"/>
        <v>7</v>
      </c>
      <c r="E77" s="52" t="str">
        <f t="shared" si="7"/>
        <v>30_7</v>
      </c>
      <c r="F77" s="60">
        <v>2346</v>
      </c>
      <c r="G77" s="28"/>
      <c r="H77" s="52">
        <v>30</v>
      </c>
      <c r="I77" s="52">
        <f t="shared" si="17"/>
        <v>7</v>
      </c>
      <c r="J77" s="60">
        <v>17</v>
      </c>
      <c r="K77" s="52">
        <f t="shared" si="0"/>
        <v>7</v>
      </c>
      <c r="L77" s="52" t="str">
        <f t="shared" si="1"/>
        <v>30_7</v>
      </c>
      <c r="M77" s="60">
        <v>2417</v>
      </c>
      <c r="N77" s="92"/>
      <c r="O77" s="52">
        <v>30</v>
      </c>
      <c r="P77" s="52">
        <f t="shared" si="18"/>
        <v>7</v>
      </c>
      <c r="Q77" s="60">
        <v>17</v>
      </c>
      <c r="R77" s="52">
        <f t="shared" si="2"/>
        <v>7</v>
      </c>
      <c r="S77" s="52" t="str">
        <f t="shared" si="3"/>
        <v>30_7</v>
      </c>
      <c r="T77" s="60">
        <v>2467</v>
      </c>
      <c r="U77" s="92"/>
      <c r="V77" s="52">
        <v>30</v>
      </c>
      <c r="W77" s="52">
        <f t="shared" si="19"/>
        <v>7</v>
      </c>
      <c r="X77" s="60">
        <v>17</v>
      </c>
      <c r="Y77" s="52">
        <f t="shared" si="4"/>
        <v>7</v>
      </c>
      <c r="Z77" s="52" t="str">
        <f t="shared" si="5"/>
        <v>30_7</v>
      </c>
      <c r="AA77" s="4">
        <f t="shared" si="8"/>
        <v>2417</v>
      </c>
      <c r="AB77" s="4">
        <f t="shared" si="9"/>
        <v>2467</v>
      </c>
      <c r="AC77" s="156">
        <f t="shared" si="15"/>
        <v>2467</v>
      </c>
      <c r="AD77" s="47">
        <f t="shared" si="10"/>
        <v>15.814102564102564</v>
      </c>
      <c r="AE77" s="6"/>
      <c r="AF77" s="6"/>
      <c r="AG77" s="6"/>
      <c r="AH77" s="6"/>
      <c r="AI77" s="6"/>
      <c r="AJ77" s="7"/>
    </row>
    <row r="78" spans="1:36" x14ac:dyDescent="0.15">
      <c r="A78" s="52">
        <v>30</v>
      </c>
      <c r="B78" s="52">
        <f t="shared" si="16"/>
        <v>8</v>
      </c>
      <c r="C78" s="60">
        <v>18</v>
      </c>
      <c r="D78" s="52">
        <f t="shared" si="6"/>
        <v>8</v>
      </c>
      <c r="E78" s="52" t="str">
        <f t="shared" si="7"/>
        <v>30_8</v>
      </c>
      <c r="F78" s="60">
        <v>2415</v>
      </c>
      <c r="G78" s="28"/>
      <c r="H78" s="52">
        <v>30</v>
      </c>
      <c r="I78" s="52">
        <f t="shared" si="17"/>
        <v>8</v>
      </c>
      <c r="J78" s="60">
        <v>18</v>
      </c>
      <c r="K78" s="52">
        <f t="shared" si="0"/>
        <v>8</v>
      </c>
      <c r="L78" s="52" t="str">
        <f t="shared" si="1"/>
        <v>30_8</v>
      </c>
      <c r="M78" s="60">
        <v>2487</v>
      </c>
      <c r="N78" s="92"/>
      <c r="O78" s="52">
        <v>30</v>
      </c>
      <c r="P78" s="52">
        <f t="shared" si="18"/>
        <v>8</v>
      </c>
      <c r="Q78" s="60">
        <v>18</v>
      </c>
      <c r="R78" s="52">
        <f t="shared" si="2"/>
        <v>8</v>
      </c>
      <c r="S78" s="52" t="str">
        <f t="shared" si="3"/>
        <v>30_8</v>
      </c>
      <c r="T78" s="60">
        <v>2540</v>
      </c>
      <c r="U78" s="92"/>
      <c r="V78" s="52">
        <v>30</v>
      </c>
      <c r="W78" s="52">
        <f t="shared" si="19"/>
        <v>8</v>
      </c>
      <c r="X78" s="60">
        <v>18</v>
      </c>
      <c r="Y78" s="52">
        <f t="shared" si="4"/>
        <v>8</v>
      </c>
      <c r="Z78" s="52" t="str">
        <f t="shared" si="5"/>
        <v>30_8</v>
      </c>
      <c r="AA78" s="4">
        <f t="shared" si="8"/>
        <v>2487</v>
      </c>
      <c r="AB78" s="4">
        <f t="shared" si="9"/>
        <v>2540</v>
      </c>
      <c r="AC78" s="156">
        <f t="shared" si="15"/>
        <v>2540</v>
      </c>
      <c r="AD78" s="47">
        <f t="shared" si="10"/>
        <v>16.282051282051281</v>
      </c>
      <c r="AE78" s="6"/>
      <c r="AF78" s="6"/>
      <c r="AG78" s="6"/>
      <c r="AH78" s="6"/>
      <c r="AI78" s="6"/>
      <c r="AJ78" s="7"/>
    </row>
    <row r="79" spans="1:36" x14ac:dyDescent="0.15">
      <c r="A79" s="52">
        <v>30</v>
      </c>
      <c r="B79" s="52">
        <f t="shared" si="16"/>
        <v>9</v>
      </c>
      <c r="C79" s="60">
        <v>19</v>
      </c>
      <c r="D79" s="52">
        <f t="shared" si="6"/>
        <v>9</v>
      </c>
      <c r="E79" s="52" t="str">
        <f t="shared" si="7"/>
        <v>30_9</v>
      </c>
      <c r="F79" s="60">
        <v>2479</v>
      </c>
      <c r="G79" s="28"/>
      <c r="H79" s="52">
        <v>30</v>
      </c>
      <c r="I79" s="52">
        <f t="shared" si="17"/>
        <v>9</v>
      </c>
      <c r="J79" s="60">
        <v>19</v>
      </c>
      <c r="K79" s="52">
        <f t="shared" si="0"/>
        <v>9</v>
      </c>
      <c r="L79" s="52" t="str">
        <f t="shared" si="1"/>
        <v>30_9</v>
      </c>
      <c r="M79" s="60">
        <v>2553</v>
      </c>
      <c r="N79" s="92"/>
      <c r="O79" s="52">
        <v>30</v>
      </c>
      <c r="P79" s="52">
        <f t="shared" si="18"/>
        <v>9</v>
      </c>
      <c r="Q79" s="60">
        <v>19</v>
      </c>
      <c r="R79" s="52">
        <f t="shared" si="2"/>
        <v>9</v>
      </c>
      <c r="S79" s="52" t="str">
        <f t="shared" si="3"/>
        <v>30_9</v>
      </c>
      <c r="T79" s="60">
        <v>2607</v>
      </c>
      <c r="U79" s="92"/>
      <c r="V79" s="52">
        <v>30</v>
      </c>
      <c r="W79" s="52">
        <f t="shared" si="19"/>
        <v>9</v>
      </c>
      <c r="X79" s="60">
        <v>19</v>
      </c>
      <c r="Y79" s="52">
        <f t="shared" si="4"/>
        <v>9</v>
      </c>
      <c r="Z79" s="52" t="str">
        <f t="shared" si="5"/>
        <v>30_9</v>
      </c>
      <c r="AA79" s="4">
        <f t="shared" si="8"/>
        <v>2553</v>
      </c>
      <c r="AB79" s="4">
        <f t="shared" si="9"/>
        <v>2607</v>
      </c>
      <c r="AC79" s="156">
        <f t="shared" si="15"/>
        <v>2607</v>
      </c>
      <c r="AD79" s="47">
        <f t="shared" si="10"/>
        <v>16.71153846153846</v>
      </c>
      <c r="AE79" s="6"/>
      <c r="AF79" s="6"/>
      <c r="AG79" s="6"/>
      <c r="AH79" s="6"/>
      <c r="AI79" s="6"/>
      <c r="AJ79" s="7"/>
    </row>
    <row r="80" spans="1:36" x14ac:dyDescent="0.15">
      <c r="A80" s="52">
        <v>30</v>
      </c>
      <c r="B80" s="52">
        <f t="shared" si="16"/>
        <v>10</v>
      </c>
      <c r="C80" s="60">
        <v>20</v>
      </c>
      <c r="D80" s="52">
        <f t="shared" si="6"/>
        <v>10</v>
      </c>
      <c r="E80" s="52" t="str">
        <f t="shared" si="7"/>
        <v>30_10</v>
      </c>
      <c r="F80" s="60">
        <v>2545</v>
      </c>
      <c r="G80" s="28"/>
      <c r="H80" s="52">
        <v>30</v>
      </c>
      <c r="I80" s="52">
        <f t="shared" si="17"/>
        <v>10</v>
      </c>
      <c r="J80" s="60">
        <v>20</v>
      </c>
      <c r="K80" s="52">
        <f t="shared" ref="K80:K143" si="20">I80</f>
        <v>10</v>
      </c>
      <c r="L80" s="52" t="str">
        <f t="shared" ref="L80:L143" si="21">H80&amp;"_"&amp;K80</f>
        <v>30_10</v>
      </c>
      <c r="M80" s="60">
        <v>2622</v>
      </c>
      <c r="N80" s="92"/>
      <c r="O80" s="52">
        <v>30</v>
      </c>
      <c r="P80" s="52">
        <f t="shared" si="18"/>
        <v>10</v>
      </c>
      <c r="Q80" s="60">
        <v>20</v>
      </c>
      <c r="R80" s="52">
        <f t="shared" ref="R80:R143" si="22">P80</f>
        <v>10</v>
      </c>
      <c r="S80" s="52" t="str">
        <f t="shared" ref="S80:S143" si="23">O80&amp;"_"&amp;R80</f>
        <v>30_10</v>
      </c>
      <c r="T80" s="60">
        <v>2677</v>
      </c>
      <c r="U80" s="92"/>
      <c r="V80" s="52">
        <v>30</v>
      </c>
      <c r="W80" s="52">
        <f t="shared" si="19"/>
        <v>10</v>
      </c>
      <c r="X80" s="60">
        <v>20</v>
      </c>
      <c r="Y80" s="52">
        <f t="shared" ref="Y80:Y143" si="24">W80</f>
        <v>10</v>
      </c>
      <c r="Z80" s="52" t="str">
        <f t="shared" ref="Z80:Z143" si="25">V80&amp;"_"&amp;Y80</f>
        <v>30_10</v>
      </c>
      <c r="AA80" s="4">
        <f t="shared" si="8"/>
        <v>2622</v>
      </c>
      <c r="AB80" s="4">
        <f t="shared" si="9"/>
        <v>2677</v>
      </c>
      <c r="AC80" s="156">
        <f t="shared" ref="AC80:AC143" si="26">$D$6*AA80+$D$7*AB80</f>
        <v>2677</v>
      </c>
      <c r="AD80" s="47">
        <f t="shared" si="10"/>
        <v>17.160256410256409</v>
      </c>
      <c r="AE80" s="6"/>
      <c r="AF80" s="6"/>
      <c r="AG80" s="6"/>
      <c r="AH80" s="6"/>
      <c r="AI80" s="6"/>
      <c r="AJ80" s="7"/>
    </row>
    <row r="81" spans="1:36" x14ac:dyDescent="0.15">
      <c r="A81" s="52">
        <v>34</v>
      </c>
      <c r="B81" s="60">
        <v>0</v>
      </c>
      <c r="C81" s="60">
        <v>8</v>
      </c>
      <c r="D81" s="52">
        <f t="shared" ref="D81:D144" si="27">B81</f>
        <v>0</v>
      </c>
      <c r="E81" s="52" t="str">
        <f t="shared" ref="E81:E144" si="28">A81&amp;"_"&amp;D81</f>
        <v>34_0</v>
      </c>
      <c r="F81" s="60">
        <v>1800</v>
      </c>
      <c r="G81" s="28"/>
      <c r="H81" s="52">
        <v>34</v>
      </c>
      <c r="I81" s="60">
        <v>0</v>
      </c>
      <c r="J81" s="60">
        <v>8</v>
      </c>
      <c r="K81" s="52">
        <f t="shared" si="20"/>
        <v>0</v>
      </c>
      <c r="L81" s="52" t="str">
        <f t="shared" si="21"/>
        <v>34_0</v>
      </c>
      <c r="M81" s="60">
        <v>1854</v>
      </c>
      <c r="N81" s="92"/>
      <c r="O81" s="52">
        <v>34</v>
      </c>
      <c r="P81" s="60">
        <v>0</v>
      </c>
      <c r="Q81" s="60">
        <v>8</v>
      </c>
      <c r="R81" s="52">
        <f t="shared" si="22"/>
        <v>0</v>
      </c>
      <c r="S81" s="52" t="str">
        <f t="shared" si="23"/>
        <v>34_0</v>
      </c>
      <c r="T81" s="60">
        <v>1893</v>
      </c>
      <c r="U81" s="92"/>
      <c r="V81" s="52">
        <v>34</v>
      </c>
      <c r="W81" s="60">
        <v>0</v>
      </c>
      <c r="X81" s="60">
        <v>8</v>
      </c>
      <c r="Y81" s="52">
        <f t="shared" si="24"/>
        <v>0</v>
      </c>
      <c r="Z81" s="52" t="str">
        <f t="shared" si="25"/>
        <v>34_0</v>
      </c>
      <c r="AA81" s="4">
        <f t="shared" ref="AA81:AA144" si="29">INDEX($M$16:$M$243,MATCH($Z81,$L$16:$L$243,0))</f>
        <v>1854</v>
      </c>
      <c r="AB81" s="4">
        <f t="shared" ref="AB81:AB144" si="30">INDEX($T$16:$T$243,MATCH($Z81,$S$16:$S$243,0))</f>
        <v>1893</v>
      </c>
      <c r="AC81" s="156">
        <f t="shared" si="26"/>
        <v>1893</v>
      </c>
      <c r="AD81" s="47">
        <f t="shared" ref="AD81:AD144" si="31">AC81/$D$10</f>
        <v>12.134615384615385</v>
      </c>
      <c r="AE81" s="6"/>
      <c r="AF81" s="6"/>
      <c r="AG81" s="6"/>
      <c r="AH81" s="6"/>
      <c r="AI81" s="6"/>
      <c r="AJ81" s="7"/>
    </row>
    <row r="82" spans="1:36" x14ac:dyDescent="0.15">
      <c r="A82" s="52">
        <v>34</v>
      </c>
      <c r="B82" s="60">
        <v>1</v>
      </c>
      <c r="C82" s="60">
        <v>9</v>
      </c>
      <c r="D82" s="52">
        <f t="shared" si="27"/>
        <v>1</v>
      </c>
      <c r="E82" s="52" t="str">
        <f t="shared" si="28"/>
        <v>34_1</v>
      </c>
      <c r="F82" s="60">
        <v>1847</v>
      </c>
      <c r="G82" s="28"/>
      <c r="H82" s="52">
        <v>34</v>
      </c>
      <c r="I82" s="60">
        <v>1</v>
      </c>
      <c r="J82" s="60">
        <v>9</v>
      </c>
      <c r="K82" s="52">
        <f t="shared" si="20"/>
        <v>1</v>
      </c>
      <c r="L82" s="52" t="str">
        <f t="shared" si="21"/>
        <v>34_1</v>
      </c>
      <c r="M82" s="60">
        <v>1902</v>
      </c>
      <c r="N82" s="92"/>
      <c r="O82" s="52">
        <v>34</v>
      </c>
      <c r="P82" s="60">
        <v>1</v>
      </c>
      <c r="Q82" s="60">
        <v>9</v>
      </c>
      <c r="R82" s="52">
        <f t="shared" si="22"/>
        <v>1</v>
      </c>
      <c r="S82" s="52" t="str">
        <f t="shared" si="23"/>
        <v>34_1</v>
      </c>
      <c r="T82" s="60">
        <v>1942</v>
      </c>
      <c r="U82" s="92"/>
      <c r="V82" s="52">
        <v>34</v>
      </c>
      <c r="W82" s="60">
        <v>1</v>
      </c>
      <c r="X82" s="60">
        <v>9</v>
      </c>
      <c r="Y82" s="52">
        <f t="shared" si="24"/>
        <v>1</v>
      </c>
      <c r="Z82" s="52" t="str">
        <f t="shared" si="25"/>
        <v>34_1</v>
      </c>
      <c r="AA82" s="4">
        <f t="shared" si="29"/>
        <v>1902</v>
      </c>
      <c r="AB82" s="4">
        <f t="shared" si="30"/>
        <v>1942</v>
      </c>
      <c r="AC82" s="156">
        <f t="shared" si="26"/>
        <v>1942</v>
      </c>
      <c r="AD82" s="47">
        <f t="shared" si="31"/>
        <v>12.448717948717949</v>
      </c>
      <c r="AE82" s="6"/>
      <c r="AF82" s="6"/>
      <c r="AG82" s="6"/>
      <c r="AH82" s="6"/>
      <c r="AI82" s="6"/>
      <c r="AJ82" s="7"/>
    </row>
    <row r="83" spans="1:36" x14ac:dyDescent="0.15">
      <c r="A83" s="52">
        <v>35</v>
      </c>
      <c r="B83" s="60">
        <v>0</v>
      </c>
      <c r="C83" s="60">
        <v>10</v>
      </c>
      <c r="D83" s="52">
        <f t="shared" si="27"/>
        <v>0</v>
      </c>
      <c r="E83" s="52" t="str">
        <f t="shared" si="28"/>
        <v>35_0</v>
      </c>
      <c r="F83" s="60">
        <v>1898</v>
      </c>
      <c r="G83" s="28"/>
      <c r="H83" s="52">
        <v>35</v>
      </c>
      <c r="I83" s="60">
        <v>0</v>
      </c>
      <c r="J83" s="60">
        <v>10</v>
      </c>
      <c r="K83" s="52">
        <f t="shared" si="20"/>
        <v>0</v>
      </c>
      <c r="L83" s="52" t="str">
        <f t="shared" si="21"/>
        <v>35_0</v>
      </c>
      <c r="M83" s="60">
        <v>1955</v>
      </c>
      <c r="N83" s="92"/>
      <c r="O83" s="52">
        <v>35</v>
      </c>
      <c r="P83" s="60">
        <v>0</v>
      </c>
      <c r="Q83" s="60">
        <v>10</v>
      </c>
      <c r="R83" s="52">
        <f t="shared" si="22"/>
        <v>0</v>
      </c>
      <c r="S83" s="52" t="str">
        <f t="shared" si="23"/>
        <v>35_0</v>
      </c>
      <c r="T83" s="60">
        <v>1996</v>
      </c>
      <c r="U83" s="92"/>
      <c r="V83" s="52">
        <v>35</v>
      </c>
      <c r="W83" s="60">
        <v>0</v>
      </c>
      <c r="X83" s="60">
        <v>10</v>
      </c>
      <c r="Y83" s="52">
        <f t="shared" si="24"/>
        <v>0</v>
      </c>
      <c r="Z83" s="52" t="str">
        <f t="shared" si="25"/>
        <v>35_0</v>
      </c>
      <c r="AA83" s="4">
        <f t="shared" si="29"/>
        <v>1955</v>
      </c>
      <c r="AB83" s="4">
        <f t="shared" si="30"/>
        <v>1996</v>
      </c>
      <c r="AC83" s="156">
        <f t="shared" si="26"/>
        <v>1996</v>
      </c>
      <c r="AD83" s="47">
        <f t="shared" si="31"/>
        <v>12.794871794871796</v>
      </c>
      <c r="AE83" s="6"/>
      <c r="AF83" s="6"/>
      <c r="AG83" s="6"/>
      <c r="AH83" s="6"/>
      <c r="AI83" s="6"/>
      <c r="AJ83" s="7"/>
    </row>
    <row r="84" spans="1:36" ht="11.25" x14ac:dyDescent="0.15">
      <c r="A84" s="52">
        <v>35</v>
      </c>
      <c r="B84" s="60">
        <v>1</v>
      </c>
      <c r="C84" s="60">
        <v>12</v>
      </c>
      <c r="D84" s="52">
        <f t="shared" si="27"/>
        <v>1</v>
      </c>
      <c r="E84" s="52" t="str">
        <f t="shared" si="28"/>
        <v>35_1</v>
      </c>
      <c r="F84" s="60">
        <v>2017</v>
      </c>
      <c r="G84" s="28"/>
      <c r="H84" s="52">
        <v>35</v>
      </c>
      <c r="I84" s="60">
        <v>1</v>
      </c>
      <c r="J84" s="60">
        <v>12</v>
      </c>
      <c r="K84" s="52">
        <f t="shared" si="20"/>
        <v>1</v>
      </c>
      <c r="L84" s="52" t="str">
        <f t="shared" si="21"/>
        <v>35_1</v>
      </c>
      <c r="M84" s="60">
        <v>2077</v>
      </c>
      <c r="N84" s="85"/>
      <c r="O84" s="52">
        <v>35</v>
      </c>
      <c r="P84" s="60">
        <v>1</v>
      </c>
      <c r="Q84" s="60">
        <v>12</v>
      </c>
      <c r="R84" s="52">
        <f t="shared" si="22"/>
        <v>1</v>
      </c>
      <c r="S84" s="52" t="str">
        <f t="shared" si="23"/>
        <v>35_1</v>
      </c>
      <c r="T84" s="60">
        <v>2121</v>
      </c>
      <c r="U84" s="85"/>
      <c r="V84" s="52">
        <v>35</v>
      </c>
      <c r="W84" s="60">
        <v>1</v>
      </c>
      <c r="X84" s="60">
        <v>12</v>
      </c>
      <c r="Y84" s="52">
        <f t="shared" si="24"/>
        <v>1</v>
      </c>
      <c r="Z84" s="52" t="str">
        <f t="shared" si="25"/>
        <v>35_1</v>
      </c>
      <c r="AA84" s="4">
        <f t="shared" si="29"/>
        <v>2077</v>
      </c>
      <c r="AB84" s="4">
        <f t="shared" si="30"/>
        <v>2121</v>
      </c>
      <c r="AC84" s="156">
        <f t="shared" si="26"/>
        <v>2121</v>
      </c>
      <c r="AD84" s="47">
        <f t="shared" si="31"/>
        <v>13.596153846153847</v>
      </c>
      <c r="AE84" s="6"/>
      <c r="AF84" s="6"/>
      <c r="AG84" s="6"/>
      <c r="AH84" s="6"/>
      <c r="AI84" s="6"/>
      <c r="AJ84" s="7"/>
    </row>
    <row r="85" spans="1:36" ht="11.25" x14ac:dyDescent="0.15">
      <c r="A85" s="52">
        <v>35</v>
      </c>
      <c r="B85" s="60">
        <v>2</v>
      </c>
      <c r="C85" s="60">
        <v>14</v>
      </c>
      <c r="D85" s="52">
        <f t="shared" si="27"/>
        <v>2</v>
      </c>
      <c r="E85" s="52" t="str">
        <f t="shared" si="28"/>
        <v>35_2</v>
      </c>
      <c r="F85" s="60">
        <v>2154</v>
      </c>
      <c r="G85" s="28"/>
      <c r="H85" s="52">
        <v>35</v>
      </c>
      <c r="I85" s="60">
        <v>2</v>
      </c>
      <c r="J85" s="60">
        <v>14</v>
      </c>
      <c r="K85" s="52">
        <f t="shared" si="20"/>
        <v>2</v>
      </c>
      <c r="L85" s="52" t="str">
        <f t="shared" si="21"/>
        <v>35_2</v>
      </c>
      <c r="M85" s="60">
        <v>2218</v>
      </c>
      <c r="N85" s="85"/>
      <c r="O85" s="52">
        <v>35</v>
      </c>
      <c r="P85" s="60">
        <v>2</v>
      </c>
      <c r="Q85" s="60">
        <v>14</v>
      </c>
      <c r="R85" s="52">
        <f t="shared" si="22"/>
        <v>2</v>
      </c>
      <c r="S85" s="52" t="str">
        <f t="shared" si="23"/>
        <v>35_2</v>
      </c>
      <c r="T85" s="60">
        <v>2265</v>
      </c>
      <c r="U85" s="85"/>
      <c r="V85" s="52">
        <v>35</v>
      </c>
      <c r="W85" s="60">
        <v>2</v>
      </c>
      <c r="X85" s="60">
        <v>14</v>
      </c>
      <c r="Y85" s="52">
        <f t="shared" si="24"/>
        <v>2</v>
      </c>
      <c r="Z85" s="52" t="str">
        <f t="shared" si="25"/>
        <v>35_2</v>
      </c>
      <c r="AA85" s="4">
        <f t="shared" si="29"/>
        <v>2218</v>
      </c>
      <c r="AB85" s="4">
        <f t="shared" si="30"/>
        <v>2265</v>
      </c>
      <c r="AC85" s="156">
        <f t="shared" si="26"/>
        <v>2265</v>
      </c>
      <c r="AD85" s="47">
        <f t="shared" si="31"/>
        <v>14.51923076923077</v>
      </c>
      <c r="AE85" s="6"/>
      <c r="AF85" s="6"/>
      <c r="AG85" s="6"/>
      <c r="AH85" s="6"/>
      <c r="AI85" s="6"/>
      <c r="AJ85" s="7"/>
    </row>
    <row r="86" spans="1:36" x14ac:dyDescent="0.15">
      <c r="A86" s="52">
        <v>35</v>
      </c>
      <c r="B86" s="60">
        <v>3</v>
      </c>
      <c r="C86" s="60">
        <v>15</v>
      </c>
      <c r="D86" s="52">
        <f t="shared" si="27"/>
        <v>3</v>
      </c>
      <c r="E86" s="52" t="str">
        <f t="shared" si="28"/>
        <v>35_3</v>
      </c>
      <c r="F86" s="60">
        <v>2217</v>
      </c>
      <c r="G86" s="28"/>
      <c r="H86" s="52">
        <v>35</v>
      </c>
      <c r="I86" s="60">
        <v>3</v>
      </c>
      <c r="J86" s="60">
        <v>15</v>
      </c>
      <c r="K86" s="52">
        <f t="shared" si="20"/>
        <v>3</v>
      </c>
      <c r="L86" s="52" t="str">
        <f t="shared" si="21"/>
        <v>35_3</v>
      </c>
      <c r="M86" s="60">
        <v>2283</v>
      </c>
      <c r="N86" s="92"/>
      <c r="O86" s="52">
        <v>35</v>
      </c>
      <c r="P86" s="60">
        <v>3</v>
      </c>
      <c r="Q86" s="60">
        <v>15</v>
      </c>
      <c r="R86" s="52">
        <f t="shared" si="22"/>
        <v>3</v>
      </c>
      <c r="S86" s="52" t="str">
        <f t="shared" si="23"/>
        <v>35_3</v>
      </c>
      <c r="T86" s="60">
        <v>2331</v>
      </c>
      <c r="U86" s="92"/>
      <c r="V86" s="52">
        <v>35</v>
      </c>
      <c r="W86" s="60">
        <v>3</v>
      </c>
      <c r="X86" s="60">
        <v>15</v>
      </c>
      <c r="Y86" s="52">
        <f t="shared" si="24"/>
        <v>3</v>
      </c>
      <c r="Z86" s="52" t="str">
        <f t="shared" si="25"/>
        <v>35_3</v>
      </c>
      <c r="AA86" s="4">
        <f t="shared" si="29"/>
        <v>2283</v>
      </c>
      <c r="AB86" s="4">
        <f t="shared" si="30"/>
        <v>2331</v>
      </c>
      <c r="AC86" s="156">
        <f t="shared" si="26"/>
        <v>2331</v>
      </c>
      <c r="AD86" s="47">
        <f t="shared" si="31"/>
        <v>14.942307692307692</v>
      </c>
      <c r="AE86" s="6"/>
      <c r="AF86" s="6"/>
      <c r="AG86" s="6"/>
      <c r="AH86" s="6"/>
      <c r="AI86" s="6"/>
      <c r="AJ86" s="7"/>
    </row>
    <row r="87" spans="1:36" x14ac:dyDescent="0.15">
      <c r="A87" s="52">
        <v>35</v>
      </c>
      <c r="B87" s="60">
        <v>4</v>
      </c>
      <c r="C87" s="60">
        <v>16</v>
      </c>
      <c r="D87" s="52">
        <f t="shared" si="27"/>
        <v>4</v>
      </c>
      <c r="E87" s="52" t="str">
        <f t="shared" si="28"/>
        <v>35_4</v>
      </c>
      <c r="F87" s="60">
        <v>2289</v>
      </c>
      <c r="G87" s="28"/>
      <c r="H87" s="52">
        <v>35</v>
      </c>
      <c r="I87" s="60">
        <v>4</v>
      </c>
      <c r="J87" s="60">
        <v>16</v>
      </c>
      <c r="K87" s="52">
        <f t="shared" si="20"/>
        <v>4</v>
      </c>
      <c r="L87" s="52" t="str">
        <f t="shared" si="21"/>
        <v>35_4</v>
      </c>
      <c r="M87" s="60">
        <v>2357</v>
      </c>
      <c r="N87" s="88"/>
      <c r="O87" s="52">
        <v>35</v>
      </c>
      <c r="P87" s="60">
        <v>4</v>
      </c>
      <c r="Q87" s="60">
        <v>16</v>
      </c>
      <c r="R87" s="52">
        <f t="shared" si="22"/>
        <v>4</v>
      </c>
      <c r="S87" s="52" t="str">
        <f t="shared" si="23"/>
        <v>35_4</v>
      </c>
      <c r="T87" s="60">
        <v>2407</v>
      </c>
      <c r="U87" s="88"/>
      <c r="V87" s="52">
        <v>35</v>
      </c>
      <c r="W87" s="60">
        <v>4</v>
      </c>
      <c r="X87" s="60">
        <v>16</v>
      </c>
      <c r="Y87" s="52">
        <f t="shared" si="24"/>
        <v>4</v>
      </c>
      <c r="Z87" s="52" t="str">
        <f t="shared" si="25"/>
        <v>35_4</v>
      </c>
      <c r="AA87" s="4">
        <f t="shared" si="29"/>
        <v>2357</v>
      </c>
      <c r="AB87" s="4">
        <f t="shared" si="30"/>
        <v>2407</v>
      </c>
      <c r="AC87" s="156">
        <f t="shared" si="26"/>
        <v>2407</v>
      </c>
      <c r="AD87" s="47">
        <f t="shared" si="31"/>
        <v>15.429487179487179</v>
      </c>
      <c r="AE87" s="6"/>
      <c r="AF87" s="6"/>
      <c r="AG87" s="6"/>
      <c r="AH87" s="6"/>
      <c r="AI87" s="6"/>
      <c r="AJ87" s="7"/>
    </row>
    <row r="88" spans="1:36" x14ac:dyDescent="0.15">
      <c r="A88" s="52">
        <v>35</v>
      </c>
      <c r="B88" s="60">
        <v>5</v>
      </c>
      <c r="C88" s="60">
        <v>17</v>
      </c>
      <c r="D88" s="52">
        <f t="shared" si="27"/>
        <v>5</v>
      </c>
      <c r="E88" s="52" t="str">
        <f t="shared" si="28"/>
        <v>35_5</v>
      </c>
      <c r="F88" s="60">
        <v>2346</v>
      </c>
      <c r="G88" s="28"/>
      <c r="H88" s="52">
        <v>35</v>
      </c>
      <c r="I88" s="60">
        <v>5</v>
      </c>
      <c r="J88" s="60">
        <v>17</v>
      </c>
      <c r="K88" s="52">
        <f t="shared" si="20"/>
        <v>5</v>
      </c>
      <c r="L88" s="52" t="str">
        <f t="shared" si="21"/>
        <v>35_5</v>
      </c>
      <c r="M88" s="60">
        <v>2417</v>
      </c>
      <c r="N88" s="88"/>
      <c r="O88" s="52">
        <v>35</v>
      </c>
      <c r="P88" s="60">
        <v>5</v>
      </c>
      <c r="Q88" s="60">
        <v>17</v>
      </c>
      <c r="R88" s="52">
        <f t="shared" si="22"/>
        <v>5</v>
      </c>
      <c r="S88" s="52" t="str">
        <f t="shared" si="23"/>
        <v>35_5</v>
      </c>
      <c r="T88" s="60">
        <v>2467</v>
      </c>
      <c r="U88" s="88"/>
      <c r="V88" s="52">
        <v>35</v>
      </c>
      <c r="W88" s="60">
        <v>5</v>
      </c>
      <c r="X88" s="60">
        <v>17</v>
      </c>
      <c r="Y88" s="52">
        <f t="shared" si="24"/>
        <v>5</v>
      </c>
      <c r="Z88" s="52" t="str">
        <f t="shared" si="25"/>
        <v>35_5</v>
      </c>
      <c r="AA88" s="4">
        <f t="shared" si="29"/>
        <v>2417</v>
      </c>
      <c r="AB88" s="4">
        <f t="shared" si="30"/>
        <v>2467</v>
      </c>
      <c r="AC88" s="156">
        <f t="shared" si="26"/>
        <v>2467</v>
      </c>
      <c r="AD88" s="47">
        <f t="shared" si="31"/>
        <v>15.814102564102564</v>
      </c>
      <c r="AE88" s="6"/>
      <c r="AF88" s="6"/>
      <c r="AG88" s="6"/>
      <c r="AH88" s="6"/>
      <c r="AI88" s="6"/>
      <c r="AJ88" s="7"/>
    </row>
    <row r="89" spans="1:36" x14ac:dyDescent="0.15">
      <c r="A89" s="52">
        <v>35</v>
      </c>
      <c r="B89" s="60">
        <v>6</v>
      </c>
      <c r="C89" s="60">
        <v>18</v>
      </c>
      <c r="D89" s="52">
        <f t="shared" si="27"/>
        <v>6</v>
      </c>
      <c r="E89" s="52" t="str">
        <f t="shared" si="28"/>
        <v>35_6</v>
      </c>
      <c r="F89" s="60">
        <v>2415</v>
      </c>
      <c r="G89" s="28"/>
      <c r="H89" s="52">
        <v>35</v>
      </c>
      <c r="I89" s="60">
        <v>6</v>
      </c>
      <c r="J89" s="60">
        <v>18</v>
      </c>
      <c r="K89" s="52">
        <f t="shared" si="20"/>
        <v>6</v>
      </c>
      <c r="L89" s="52" t="str">
        <f t="shared" si="21"/>
        <v>35_6</v>
      </c>
      <c r="M89" s="60">
        <v>2487</v>
      </c>
      <c r="N89" s="88"/>
      <c r="O89" s="52">
        <v>35</v>
      </c>
      <c r="P89" s="60">
        <v>6</v>
      </c>
      <c r="Q89" s="60">
        <v>18</v>
      </c>
      <c r="R89" s="52">
        <f t="shared" si="22"/>
        <v>6</v>
      </c>
      <c r="S89" s="52" t="str">
        <f t="shared" si="23"/>
        <v>35_6</v>
      </c>
      <c r="T89" s="60">
        <v>2540</v>
      </c>
      <c r="U89" s="88"/>
      <c r="V89" s="52">
        <v>35</v>
      </c>
      <c r="W89" s="60">
        <v>6</v>
      </c>
      <c r="X89" s="60">
        <v>18</v>
      </c>
      <c r="Y89" s="52">
        <f t="shared" si="24"/>
        <v>6</v>
      </c>
      <c r="Z89" s="52" t="str">
        <f t="shared" si="25"/>
        <v>35_6</v>
      </c>
      <c r="AA89" s="4">
        <f t="shared" si="29"/>
        <v>2487</v>
      </c>
      <c r="AB89" s="4">
        <f t="shared" si="30"/>
        <v>2540</v>
      </c>
      <c r="AC89" s="156">
        <f t="shared" si="26"/>
        <v>2540</v>
      </c>
      <c r="AD89" s="47">
        <f t="shared" si="31"/>
        <v>16.282051282051281</v>
      </c>
      <c r="AE89" s="6"/>
      <c r="AF89" s="6"/>
      <c r="AG89" s="6"/>
      <c r="AH89" s="6"/>
      <c r="AI89" s="6"/>
      <c r="AJ89" s="7"/>
    </row>
    <row r="90" spans="1:36" x14ac:dyDescent="0.15">
      <c r="A90" s="52">
        <v>35</v>
      </c>
      <c r="B90" s="60">
        <v>7</v>
      </c>
      <c r="C90" s="60">
        <v>19</v>
      </c>
      <c r="D90" s="52">
        <f t="shared" si="27"/>
        <v>7</v>
      </c>
      <c r="E90" s="52" t="str">
        <f t="shared" si="28"/>
        <v>35_7</v>
      </c>
      <c r="F90" s="60">
        <v>2479</v>
      </c>
      <c r="G90" s="28"/>
      <c r="H90" s="52">
        <v>35</v>
      </c>
      <c r="I90" s="60">
        <v>7</v>
      </c>
      <c r="J90" s="60">
        <v>19</v>
      </c>
      <c r="K90" s="52">
        <f t="shared" si="20"/>
        <v>7</v>
      </c>
      <c r="L90" s="52" t="str">
        <f t="shared" si="21"/>
        <v>35_7</v>
      </c>
      <c r="M90" s="60">
        <v>2553</v>
      </c>
      <c r="N90" s="88"/>
      <c r="O90" s="52">
        <v>35</v>
      </c>
      <c r="P90" s="60">
        <v>7</v>
      </c>
      <c r="Q90" s="60">
        <v>19</v>
      </c>
      <c r="R90" s="52">
        <f t="shared" si="22"/>
        <v>7</v>
      </c>
      <c r="S90" s="52" t="str">
        <f t="shared" si="23"/>
        <v>35_7</v>
      </c>
      <c r="T90" s="60">
        <v>2607</v>
      </c>
      <c r="U90" s="88"/>
      <c r="V90" s="52">
        <v>35</v>
      </c>
      <c r="W90" s="60">
        <v>7</v>
      </c>
      <c r="X90" s="60">
        <v>19</v>
      </c>
      <c r="Y90" s="52">
        <f t="shared" si="24"/>
        <v>7</v>
      </c>
      <c r="Z90" s="52" t="str">
        <f t="shared" si="25"/>
        <v>35_7</v>
      </c>
      <c r="AA90" s="4">
        <f t="shared" si="29"/>
        <v>2553</v>
      </c>
      <c r="AB90" s="4">
        <f t="shared" si="30"/>
        <v>2607</v>
      </c>
      <c r="AC90" s="156">
        <f t="shared" si="26"/>
        <v>2607</v>
      </c>
      <c r="AD90" s="47">
        <f t="shared" si="31"/>
        <v>16.71153846153846</v>
      </c>
      <c r="AE90" s="6"/>
      <c r="AF90" s="6"/>
      <c r="AG90" s="6"/>
      <c r="AH90" s="6"/>
      <c r="AI90" s="6"/>
      <c r="AJ90" s="7"/>
    </row>
    <row r="91" spans="1:36" x14ac:dyDescent="0.15">
      <c r="A91" s="52">
        <v>35</v>
      </c>
      <c r="B91" s="60">
        <v>8</v>
      </c>
      <c r="C91" s="60">
        <v>20</v>
      </c>
      <c r="D91" s="52">
        <f t="shared" si="27"/>
        <v>8</v>
      </c>
      <c r="E91" s="52" t="str">
        <f t="shared" si="28"/>
        <v>35_8</v>
      </c>
      <c r="F91" s="60">
        <v>2545</v>
      </c>
      <c r="G91" s="28"/>
      <c r="H91" s="52">
        <v>35</v>
      </c>
      <c r="I91" s="60">
        <v>8</v>
      </c>
      <c r="J91" s="60">
        <v>20</v>
      </c>
      <c r="K91" s="52">
        <f t="shared" si="20"/>
        <v>8</v>
      </c>
      <c r="L91" s="52" t="str">
        <f t="shared" si="21"/>
        <v>35_8</v>
      </c>
      <c r="M91" s="60">
        <v>2622</v>
      </c>
      <c r="N91" s="88"/>
      <c r="O91" s="52">
        <v>35</v>
      </c>
      <c r="P91" s="60">
        <v>8</v>
      </c>
      <c r="Q91" s="60">
        <v>20</v>
      </c>
      <c r="R91" s="52">
        <f t="shared" si="22"/>
        <v>8</v>
      </c>
      <c r="S91" s="52" t="str">
        <f t="shared" si="23"/>
        <v>35_8</v>
      </c>
      <c r="T91" s="60">
        <v>2677</v>
      </c>
      <c r="U91" s="88"/>
      <c r="V91" s="52">
        <v>35</v>
      </c>
      <c r="W91" s="60">
        <v>8</v>
      </c>
      <c r="X91" s="60">
        <v>20</v>
      </c>
      <c r="Y91" s="52">
        <f t="shared" si="24"/>
        <v>8</v>
      </c>
      <c r="Z91" s="52" t="str">
        <f t="shared" si="25"/>
        <v>35_8</v>
      </c>
      <c r="AA91" s="4">
        <f t="shared" si="29"/>
        <v>2622</v>
      </c>
      <c r="AB91" s="4">
        <f t="shared" si="30"/>
        <v>2677</v>
      </c>
      <c r="AC91" s="156">
        <f t="shared" si="26"/>
        <v>2677</v>
      </c>
      <c r="AD91" s="47">
        <f t="shared" si="31"/>
        <v>17.160256410256409</v>
      </c>
      <c r="AE91" s="6"/>
      <c r="AF91" s="6"/>
      <c r="AG91" s="6"/>
      <c r="AH91" s="6"/>
      <c r="AI91" s="6"/>
      <c r="AJ91" s="7"/>
    </row>
    <row r="92" spans="1:36" x14ac:dyDescent="0.15">
      <c r="A92" s="52">
        <v>35</v>
      </c>
      <c r="B92" s="60">
        <v>9</v>
      </c>
      <c r="C92" s="60">
        <v>21</v>
      </c>
      <c r="D92" s="52">
        <f t="shared" si="27"/>
        <v>9</v>
      </c>
      <c r="E92" s="52" t="str">
        <f t="shared" si="28"/>
        <v>35_9</v>
      </c>
      <c r="F92" s="60">
        <v>2611</v>
      </c>
      <c r="G92" s="28"/>
      <c r="H92" s="52">
        <v>35</v>
      </c>
      <c r="I92" s="60">
        <v>9</v>
      </c>
      <c r="J92" s="60">
        <v>21</v>
      </c>
      <c r="K92" s="52">
        <f t="shared" si="20"/>
        <v>9</v>
      </c>
      <c r="L92" s="52" t="str">
        <f t="shared" si="21"/>
        <v>35_9</v>
      </c>
      <c r="M92" s="60">
        <v>2689</v>
      </c>
      <c r="N92" s="88"/>
      <c r="O92" s="52">
        <v>35</v>
      </c>
      <c r="P92" s="60">
        <v>9</v>
      </c>
      <c r="Q92" s="60">
        <v>21</v>
      </c>
      <c r="R92" s="52">
        <f t="shared" si="22"/>
        <v>9</v>
      </c>
      <c r="S92" s="52" t="str">
        <f t="shared" si="23"/>
        <v>35_9</v>
      </c>
      <c r="T92" s="60">
        <v>2746</v>
      </c>
      <c r="U92" s="88"/>
      <c r="V92" s="52">
        <v>35</v>
      </c>
      <c r="W92" s="60">
        <v>9</v>
      </c>
      <c r="X92" s="60">
        <v>21</v>
      </c>
      <c r="Y92" s="52">
        <f t="shared" si="24"/>
        <v>9</v>
      </c>
      <c r="Z92" s="52" t="str">
        <f t="shared" si="25"/>
        <v>35_9</v>
      </c>
      <c r="AA92" s="4">
        <f t="shared" si="29"/>
        <v>2689</v>
      </c>
      <c r="AB92" s="4">
        <f t="shared" si="30"/>
        <v>2746</v>
      </c>
      <c r="AC92" s="156">
        <f t="shared" si="26"/>
        <v>2746</v>
      </c>
      <c r="AD92" s="47">
        <f t="shared" si="31"/>
        <v>17.602564102564102</v>
      </c>
      <c r="AE92" s="6"/>
      <c r="AF92" s="6"/>
      <c r="AG92" s="6"/>
      <c r="AH92" s="6"/>
      <c r="AI92" s="6"/>
      <c r="AJ92" s="7"/>
    </row>
    <row r="93" spans="1:36" x14ac:dyDescent="0.15">
      <c r="A93" s="52">
        <v>35</v>
      </c>
      <c r="B93" s="60">
        <v>10</v>
      </c>
      <c r="C93" s="60">
        <v>22</v>
      </c>
      <c r="D93" s="52">
        <f t="shared" si="27"/>
        <v>10</v>
      </c>
      <c r="E93" s="52" t="str">
        <f t="shared" si="28"/>
        <v>35_10</v>
      </c>
      <c r="F93" s="60">
        <v>2677</v>
      </c>
      <c r="G93" s="28"/>
      <c r="H93" s="52">
        <v>35</v>
      </c>
      <c r="I93" s="60">
        <v>10</v>
      </c>
      <c r="J93" s="60">
        <v>22</v>
      </c>
      <c r="K93" s="52">
        <f t="shared" si="20"/>
        <v>10</v>
      </c>
      <c r="L93" s="52" t="str">
        <f t="shared" si="21"/>
        <v>35_10</v>
      </c>
      <c r="M93" s="60">
        <v>2757</v>
      </c>
      <c r="N93" s="88"/>
      <c r="O93" s="52">
        <v>35</v>
      </c>
      <c r="P93" s="60">
        <v>10</v>
      </c>
      <c r="Q93" s="60">
        <v>22</v>
      </c>
      <c r="R93" s="52">
        <f t="shared" si="22"/>
        <v>10</v>
      </c>
      <c r="S93" s="52" t="str">
        <f t="shared" si="23"/>
        <v>35_10</v>
      </c>
      <c r="T93" s="60">
        <v>2815</v>
      </c>
      <c r="U93" s="88"/>
      <c r="V93" s="52">
        <v>35</v>
      </c>
      <c r="W93" s="60">
        <v>10</v>
      </c>
      <c r="X93" s="60">
        <v>22</v>
      </c>
      <c r="Y93" s="52">
        <f t="shared" si="24"/>
        <v>10</v>
      </c>
      <c r="Z93" s="52" t="str">
        <f t="shared" si="25"/>
        <v>35_10</v>
      </c>
      <c r="AA93" s="4">
        <f t="shared" si="29"/>
        <v>2757</v>
      </c>
      <c r="AB93" s="4">
        <f t="shared" si="30"/>
        <v>2815</v>
      </c>
      <c r="AC93" s="156">
        <f t="shared" si="26"/>
        <v>2815</v>
      </c>
      <c r="AD93" s="47">
        <f t="shared" si="31"/>
        <v>18.044871794871796</v>
      </c>
      <c r="AE93" s="6"/>
      <c r="AF93" s="6"/>
      <c r="AG93" s="6"/>
      <c r="AH93" s="6"/>
      <c r="AI93" s="6"/>
      <c r="AJ93" s="7"/>
    </row>
    <row r="94" spans="1:36" ht="11.25" x14ac:dyDescent="0.15">
      <c r="A94" s="52">
        <v>39</v>
      </c>
      <c r="B94" s="87">
        <v>0</v>
      </c>
      <c r="C94" s="60">
        <v>10</v>
      </c>
      <c r="D94" s="52">
        <f t="shared" si="27"/>
        <v>0</v>
      </c>
      <c r="E94" s="52" t="str">
        <f t="shared" si="28"/>
        <v>39_0</v>
      </c>
      <c r="F94" s="60">
        <v>1898</v>
      </c>
      <c r="G94" s="28"/>
      <c r="H94" s="52">
        <v>39</v>
      </c>
      <c r="I94" s="87">
        <v>0</v>
      </c>
      <c r="J94" s="60">
        <v>10</v>
      </c>
      <c r="K94" s="52">
        <f t="shared" si="20"/>
        <v>0</v>
      </c>
      <c r="L94" s="52" t="str">
        <f t="shared" si="21"/>
        <v>39_0</v>
      </c>
      <c r="M94" s="60">
        <v>1955</v>
      </c>
      <c r="N94" s="85"/>
      <c r="O94" s="52">
        <v>39</v>
      </c>
      <c r="P94" s="87">
        <v>0</v>
      </c>
      <c r="Q94" s="60">
        <v>10</v>
      </c>
      <c r="R94" s="52">
        <f t="shared" si="22"/>
        <v>0</v>
      </c>
      <c r="S94" s="52" t="str">
        <f t="shared" si="23"/>
        <v>39_0</v>
      </c>
      <c r="T94" s="60">
        <v>1996</v>
      </c>
      <c r="U94" s="85"/>
      <c r="V94" s="52">
        <v>39</v>
      </c>
      <c r="W94" s="87">
        <v>0</v>
      </c>
      <c r="X94" s="60">
        <v>10</v>
      </c>
      <c r="Y94" s="52">
        <f t="shared" si="24"/>
        <v>0</v>
      </c>
      <c r="Z94" s="52" t="str">
        <f t="shared" si="25"/>
        <v>39_0</v>
      </c>
      <c r="AA94" s="4">
        <f t="shared" si="29"/>
        <v>1955</v>
      </c>
      <c r="AB94" s="4">
        <f t="shared" si="30"/>
        <v>1996</v>
      </c>
      <c r="AC94" s="156">
        <f t="shared" si="26"/>
        <v>1996</v>
      </c>
      <c r="AD94" s="47">
        <f t="shared" si="31"/>
        <v>12.794871794871796</v>
      </c>
      <c r="AE94" s="6"/>
      <c r="AF94" s="6"/>
      <c r="AG94" s="6"/>
      <c r="AH94" s="6"/>
      <c r="AI94" s="6"/>
      <c r="AJ94" s="7"/>
    </row>
    <row r="95" spans="1:36" ht="11.25" x14ac:dyDescent="0.15">
      <c r="A95" s="52">
        <v>39</v>
      </c>
      <c r="B95" s="87">
        <v>1</v>
      </c>
      <c r="C95" s="60">
        <v>11</v>
      </c>
      <c r="D95" s="52">
        <f t="shared" si="27"/>
        <v>1</v>
      </c>
      <c r="E95" s="52" t="str">
        <f t="shared" si="28"/>
        <v>39_1</v>
      </c>
      <c r="F95" s="60">
        <v>1956</v>
      </c>
      <c r="G95" s="28"/>
      <c r="H95" s="52">
        <v>39</v>
      </c>
      <c r="I95" s="87">
        <v>1</v>
      </c>
      <c r="J95" s="60">
        <v>11</v>
      </c>
      <c r="K95" s="52">
        <f t="shared" si="20"/>
        <v>1</v>
      </c>
      <c r="L95" s="52" t="str">
        <f t="shared" si="21"/>
        <v>39_1</v>
      </c>
      <c r="M95" s="60">
        <v>2015</v>
      </c>
      <c r="N95" s="85"/>
      <c r="O95" s="52">
        <v>39</v>
      </c>
      <c r="P95" s="87">
        <v>1</v>
      </c>
      <c r="Q95" s="60">
        <v>11</v>
      </c>
      <c r="R95" s="52">
        <f t="shared" si="22"/>
        <v>1</v>
      </c>
      <c r="S95" s="52" t="str">
        <f t="shared" si="23"/>
        <v>39_1</v>
      </c>
      <c r="T95" s="60">
        <v>2057</v>
      </c>
      <c r="U95" s="85"/>
      <c r="V95" s="52">
        <v>39</v>
      </c>
      <c r="W95" s="87">
        <v>1</v>
      </c>
      <c r="X95" s="60">
        <v>11</v>
      </c>
      <c r="Y95" s="52">
        <f t="shared" si="24"/>
        <v>1</v>
      </c>
      <c r="Z95" s="52" t="str">
        <f t="shared" si="25"/>
        <v>39_1</v>
      </c>
      <c r="AA95" s="4">
        <f t="shared" si="29"/>
        <v>2015</v>
      </c>
      <c r="AB95" s="4">
        <f t="shared" si="30"/>
        <v>2057</v>
      </c>
      <c r="AC95" s="156">
        <f t="shared" si="26"/>
        <v>2057</v>
      </c>
      <c r="AD95" s="47">
        <f t="shared" si="31"/>
        <v>13.185897435897436</v>
      </c>
      <c r="AE95" s="6"/>
      <c r="AF95" s="6"/>
      <c r="AG95" s="6"/>
      <c r="AH95" s="6"/>
      <c r="AI95" s="6"/>
      <c r="AJ95" s="7"/>
    </row>
    <row r="96" spans="1:36" x14ac:dyDescent="0.15">
      <c r="A96" s="52">
        <v>40</v>
      </c>
      <c r="B96" s="87">
        <v>0</v>
      </c>
      <c r="C96" s="60">
        <v>12</v>
      </c>
      <c r="D96" s="52">
        <f t="shared" si="27"/>
        <v>0</v>
      </c>
      <c r="E96" s="52" t="str">
        <f t="shared" si="28"/>
        <v>40_0</v>
      </c>
      <c r="F96" s="60">
        <v>2017</v>
      </c>
      <c r="G96" s="28"/>
      <c r="H96" s="52">
        <v>40</v>
      </c>
      <c r="I96" s="87">
        <v>0</v>
      </c>
      <c r="J96" s="60">
        <v>12</v>
      </c>
      <c r="K96" s="52">
        <f t="shared" si="20"/>
        <v>0</v>
      </c>
      <c r="L96" s="52" t="str">
        <f t="shared" si="21"/>
        <v>40_0</v>
      </c>
      <c r="M96" s="60">
        <v>2077</v>
      </c>
      <c r="N96" s="88"/>
      <c r="O96" s="52">
        <v>40</v>
      </c>
      <c r="P96" s="87">
        <v>0</v>
      </c>
      <c r="Q96" s="60">
        <v>12</v>
      </c>
      <c r="R96" s="52">
        <f t="shared" si="22"/>
        <v>0</v>
      </c>
      <c r="S96" s="52" t="str">
        <f t="shared" si="23"/>
        <v>40_0</v>
      </c>
      <c r="T96" s="60">
        <v>2121</v>
      </c>
      <c r="U96" s="88"/>
      <c r="V96" s="52">
        <v>40</v>
      </c>
      <c r="W96" s="87">
        <v>0</v>
      </c>
      <c r="X96" s="60">
        <v>12</v>
      </c>
      <c r="Y96" s="52">
        <f t="shared" si="24"/>
        <v>0</v>
      </c>
      <c r="Z96" s="52" t="str">
        <f t="shared" si="25"/>
        <v>40_0</v>
      </c>
      <c r="AA96" s="4">
        <f t="shared" si="29"/>
        <v>2077</v>
      </c>
      <c r="AB96" s="4">
        <f t="shared" si="30"/>
        <v>2121</v>
      </c>
      <c r="AC96" s="156">
        <f t="shared" si="26"/>
        <v>2121</v>
      </c>
      <c r="AD96" s="47">
        <f t="shared" si="31"/>
        <v>13.596153846153847</v>
      </c>
      <c r="AE96" s="6"/>
      <c r="AF96" s="6"/>
      <c r="AG96" s="6"/>
      <c r="AH96" s="6"/>
      <c r="AI96" s="6"/>
      <c r="AJ96" s="7"/>
    </row>
    <row r="97" spans="1:36" x14ac:dyDescent="0.15">
      <c r="A97" s="52">
        <v>40</v>
      </c>
      <c r="B97" s="52">
        <f t="shared" ref="B97:B108" si="32">B96+1</f>
        <v>1</v>
      </c>
      <c r="C97" s="60">
        <v>14</v>
      </c>
      <c r="D97" s="52">
        <f t="shared" si="27"/>
        <v>1</v>
      </c>
      <c r="E97" s="52" t="str">
        <f t="shared" si="28"/>
        <v>40_1</v>
      </c>
      <c r="F97" s="60">
        <v>2154</v>
      </c>
      <c r="G97" s="28"/>
      <c r="H97" s="52">
        <v>40</v>
      </c>
      <c r="I97" s="52">
        <f t="shared" ref="I97:I108" si="33">I96+1</f>
        <v>1</v>
      </c>
      <c r="J97" s="60">
        <v>14</v>
      </c>
      <c r="K97" s="52">
        <f t="shared" si="20"/>
        <v>1</v>
      </c>
      <c r="L97" s="52" t="str">
        <f t="shared" si="21"/>
        <v>40_1</v>
      </c>
      <c r="M97" s="60">
        <v>2218</v>
      </c>
      <c r="N97" s="6"/>
      <c r="O97" s="52">
        <v>40</v>
      </c>
      <c r="P97" s="52">
        <f t="shared" ref="P97:P108" si="34">P96+1</f>
        <v>1</v>
      </c>
      <c r="Q97" s="60">
        <v>14</v>
      </c>
      <c r="R97" s="52">
        <f t="shared" si="22"/>
        <v>1</v>
      </c>
      <c r="S97" s="52" t="str">
        <f t="shared" si="23"/>
        <v>40_1</v>
      </c>
      <c r="T97" s="60">
        <v>2265</v>
      </c>
      <c r="U97" s="6"/>
      <c r="V97" s="52">
        <v>40</v>
      </c>
      <c r="W97" s="52">
        <f t="shared" ref="W97:W108" si="35">W96+1</f>
        <v>1</v>
      </c>
      <c r="X97" s="60">
        <v>14</v>
      </c>
      <c r="Y97" s="52">
        <f t="shared" si="24"/>
        <v>1</v>
      </c>
      <c r="Z97" s="52" t="str">
        <f t="shared" si="25"/>
        <v>40_1</v>
      </c>
      <c r="AA97" s="4">
        <f t="shared" si="29"/>
        <v>2218</v>
      </c>
      <c r="AB97" s="4">
        <f t="shared" si="30"/>
        <v>2265</v>
      </c>
      <c r="AC97" s="156">
        <f t="shared" si="26"/>
        <v>2265</v>
      </c>
      <c r="AD97" s="47">
        <f t="shared" si="31"/>
        <v>14.51923076923077</v>
      </c>
      <c r="AE97" s="6"/>
      <c r="AF97" s="6"/>
      <c r="AG97" s="6"/>
      <c r="AH97" s="6"/>
      <c r="AI97" s="6"/>
      <c r="AJ97" s="7"/>
    </row>
    <row r="98" spans="1:36" x14ac:dyDescent="0.15">
      <c r="A98" s="52">
        <v>40</v>
      </c>
      <c r="B98" s="52">
        <f t="shared" si="32"/>
        <v>2</v>
      </c>
      <c r="C98" s="60">
        <v>16</v>
      </c>
      <c r="D98" s="52">
        <f t="shared" si="27"/>
        <v>2</v>
      </c>
      <c r="E98" s="52" t="str">
        <f t="shared" si="28"/>
        <v>40_2</v>
      </c>
      <c r="F98" s="60">
        <v>2289</v>
      </c>
      <c r="G98" s="28"/>
      <c r="H98" s="52">
        <v>40</v>
      </c>
      <c r="I98" s="52">
        <f t="shared" si="33"/>
        <v>2</v>
      </c>
      <c r="J98" s="60">
        <v>16</v>
      </c>
      <c r="K98" s="52">
        <f t="shared" si="20"/>
        <v>2</v>
      </c>
      <c r="L98" s="52" t="str">
        <f t="shared" si="21"/>
        <v>40_2</v>
      </c>
      <c r="M98" s="60">
        <v>2357</v>
      </c>
      <c r="N98" s="6"/>
      <c r="O98" s="52">
        <v>40</v>
      </c>
      <c r="P98" s="52">
        <f t="shared" si="34"/>
        <v>2</v>
      </c>
      <c r="Q98" s="60">
        <v>16</v>
      </c>
      <c r="R98" s="52">
        <f t="shared" si="22"/>
        <v>2</v>
      </c>
      <c r="S98" s="52" t="str">
        <f t="shared" si="23"/>
        <v>40_2</v>
      </c>
      <c r="T98" s="60">
        <v>2407</v>
      </c>
      <c r="U98" s="6"/>
      <c r="V98" s="52">
        <v>40</v>
      </c>
      <c r="W98" s="52">
        <f t="shared" si="35"/>
        <v>2</v>
      </c>
      <c r="X98" s="60">
        <v>16</v>
      </c>
      <c r="Y98" s="52">
        <f t="shared" si="24"/>
        <v>2</v>
      </c>
      <c r="Z98" s="52" t="str">
        <f t="shared" si="25"/>
        <v>40_2</v>
      </c>
      <c r="AA98" s="4">
        <f t="shared" si="29"/>
        <v>2357</v>
      </c>
      <c r="AB98" s="4">
        <f t="shared" si="30"/>
        <v>2407</v>
      </c>
      <c r="AC98" s="156">
        <f t="shared" si="26"/>
        <v>2407</v>
      </c>
      <c r="AD98" s="47">
        <f t="shared" si="31"/>
        <v>15.429487179487179</v>
      </c>
      <c r="AE98" s="6"/>
      <c r="AF98" s="6"/>
      <c r="AG98" s="6"/>
      <c r="AH98" s="6"/>
      <c r="AI98" s="6"/>
      <c r="AJ98" s="7"/>
    </row>
    <row r="99" spans="1:36" x14ac:dyDescent="0.15">
      <c r="A99" s="52">
        <v>40</v>
      </c>
      <c r="B99" s="52">
        <f t="shared" si="32"/>
        <v>3</v>
      </c>
      <c r="C99" s="60">
        <v>17</v>
      </c>
      <c r="D99" s="52">
        <f t="shared" si="27"/>
        <v>3</v>
      </c>
      <c r="E99" s="52" t="str">
        <f t="shared" si="28"/>
        <v>40_3</v>
      </c>
      <c r="F99" s="60">
        <v>2346</v>
      </c>
      <c r="G99" s="28"/>
      <c r="H99" s="52">
        <v>40</v>
      </c>
      <c r="I99" s="52">
        <f t="shared" si="33"/>
        <v>3</v>
      </c>
      <c r="J99" s="60">
        <v>17</v>
      </c>
      <c r="K99" s="52">
        <f t="shared" si="20"/>
        <v>3</v>
      </c>
      <c r="L99" s="52" t="str">
        <f t="shared" si="21"/>
        <v>40_3</v>
      </c>
      <c r="M99" s="60">
        <v>2417</v>
      </c>
      <c r="N99" s="6"/>
      <c r="O99" s="52">
        <v>40</v>
      </c>
      <c r="P99" s="52">
        <f t="shared" si="34"/>
        <v>3</v>
      </c>
      <c r="Q99" s="60">
        <v>17</v>
      </c>
      <c r="R99" s="52">
        <f t="shared" si="22"/>
        <v>3</v>
      </c>
      <c r="S99" s="52" t="str">
        <f t="shared" si="23"/>
        <v>40_3</v>
      </c>
      <c r="T99" s="60">
        <v>2467</v>
      </c>
      <c r="U99" s="6"/>
      <c r="V99" s="52">
        <v>40</v>
      </c>
      <c r="W99" s="52">
        <f t="shared" si="35"/>
        <v>3</v>
      </c>
      <c r="X99" s="60">
        <v>17</v>
      </c>
      <c r="Y99" s="52">
        <f t="shared" si="24"/>
        <v>3</v>
      </c>
      <c r="Z99" s="52" t="str">
        <f t="shared" si="25"/>
        <v>40_3</v>
      </c>
      <c r="AA99" s="4">
        <f t="shared" si="29"/>
        <v>2417</v>
      </c>
      <c r="AB99" s="4">
        <f t="shared" si="30"/>
        <v>2467</v>
      </c>
      <c r="AC99" s="156">
        <f t="shared" si="26"/>
        <v>2467</v>
      </c>
      <c r="AD99" s="47">
        <f t="shared" si="31"/>
        <v>15.814102564102564</v>
      </c>
      <c r="AE99" s="6"/>
      <c r="AF99" s="6"/>
      <c r="AG99" s="6"/>
      <c r="AH99" s="6"/>
      <c r="AI99" s="6"/>
      <c r="AJ99" s="7"/>
    </row>
    <row r="100" spans="1:36" x14ac:dyDescent="0.15">
      <c r="A100" s="52">
        <v>40</v>
      </c>
      <c r="B100" s="52">
        <f t="shared" si="32"/>
        <v>4</v>
      </c>
      <c r="C100" s="60">
        <v>18</v>
      </c>
      <c r="D100" s="52">
        <f t="shared" si="27"/>
        <v>4</v>
      </c>
      <c r="E100" s="52" t="str">
        <f t="shared" si="28"/>
        <v>40_4</v>
      </c>
      <c r="F100" s="60">
        <v>2415</v>
      </c>
      <c r="G100" s="28"/>
      <c r="H100" s="52">
        <v>40</v>
      </c>
      <c r="I100" s="52">
        <f t="shared" si="33"/>
        <v>4</v>
      </c>
      <c r="J100" s="60">
        <v>18</v>
      </c>
      <c r="K100" s="52">
        <f t="shared" si="20"/>
        <v>4</v>
      </c>
      <c r="L100" s="52" t="str">
        <f t="shared" si="21"/>
        <v>40_4</v>
      </c>
      <c r="M100" s="60">
        <v>2487</v>
      </c>
      <c r="N100" s="6"/>
      <c r="O100" s="52">
        <v>40</v>
      </c>
      <c r="P100" s="52">
        <f t="shared" si="34"/>
        <v>4</v>
      </c>
      <c r="Q100" s="60">
        <v>18</v>
      </c>
      <c r="R100" s="52">
        <f t="shared" si="22"/>
        <v>4</v>
      </c>
      <c r="S100" s="52" t="str">
        <f t="shared" si="23"/>
        <v>40_4</v>
      </c>
      <c r="T100" s="60">
        <v>2540</v>
      </c>
      <c r="U100" s="6"/>
      <c r="V100" s="52">
        <v>40</v>
      </c>
      <c r="W100" s="52">
        <f t="shared" si="35"/>
        <v>4</v>
      </c>
      <c r="X100" s="60">
        <v>18</v>
      </c>
      <c r="Y100" s="52">
        <f t="shared" si="24"/>
        <v>4</v>
      </c>
      <c r="Z100" s="52" t="str">
        <f t="shared" si="25"/>
        <v>40_4</v>
      </c>
      <c r="AA100" s="4">
        <f t="shared" si="29"/>
        <v>2487</v>
      </c>
      <c r="AB100" s="4">
        <f t="shared" si="30"/>
        <v>2540</v>
      </c>
      <c r="AC100" s="156">
        <f t="shared" si="26"/>
        <v>2540</v>
      </c>
      <c r="AD100" s="47">
        <f t="shared" si="31"/>
        <v>16.282051282051281</v>
      </c>
      <c r="AE100" s="6"/>
      <c r="AF100" s="6"/>
      <c r="AG100" s="6"/>
      <c r="AH100" s="6"/>
      <c r="AI100" s="6"/>
      <c r="AJ100" s="7"/>
    </row>
    <row r="101" spans="1:36" x14ac:dyDescent="0.15">
      <c r="A101" s="52">
        <v>40</v>
      </c>
      <c r="B101" s="52">
        <f t="shared" si="32"/>
        <v>5</v>
      </c>
      <c r="C101" s="60">
        <v>19</v>
      </c>
      <c r="D101" s="52">
        <f t="shared" si="27"/>
        <v>5</v>
      </c>
      <c r="E101" s="52" t="str">
        <f t="shared" si="28"/>
        <v>40_5</v>
      </c>
      <c r="F101" s="60">
        <v>2479</v>
      </c>
      <c r="G101" s="28"/>
      <c r="H101" s="52">
        <v>40</v>
      </c>
      <c r="I101" s="52">
        <f t="shared" si="33"/>
        <v>5</v>
      </c>
      <c r="J101" s="60">
        <v>19</v>
      </c>
      <c r="K101" s="52">
        <f t="shared" si="20"/>
        <v>5</v>
      </c>
      <c r="L101" s="52" t="str">
        <f t="shared" si="21"/>
        <v>40_5</v>
      </c>
      <c r="M101" s="60">
        <v>2553</v>
      </c>
      <c r="N101" s="6"/>
      <c r="O101" s="52">
        <v>40</v>
      </c>
      <c r="P101" s="52">
        <f t="shared" si="34"/>
        <v>5</v>
      </c>
      <c r="Q101" s="60">
        <v>19</v>
      </c>
      <c r="R101" s="52">
        <f t="shared" si="22"/>
        <v>5</v>
      </c>
      <c r="S101" s="52" t="str">
        <f t="shared" si="23"/>
        <v>40_5</v>
      </c>
      <c r="T101" s="60">
        <v>2607</v>
      </c>
      <c r="U101" s="6"/>
      <c r="V101" s="52">
        <v>40</v>
      </c>
      <c r="W101" s="52">
        <f t="shared" si="35"/>
        <v>5</v>
      </c>
      <c r="X101" s="60">
        <v>19</v>
      </c>
      <c r="Y101" s="52">
        <f t="shared" si="24"/>
        <v>5</v>
      </c>
      <c r="Z101" s="52" t="str">
        <f t="shared" si="25"/>
        <v>40_5</v>
      </c>
      <c r="AA101" s="4">
        <f t="shared" si="29"/>
        <v>2553</v>
      </c>
      <c r="AB101" s="4">
        <f t="shared" si="30"/>
        <v>2607</v>
      </c>
      <c r="AC101" s="156">
        <f t="shared" si="26"/>
        <v>2607</v>
      </c>
      <c r="AD101" s="47">
        <f t="shared" si="31"/>
        <v>16.71153846153846</v>
      </c>
      <c r="AE101" s="6"/>
      <c r="AF101" s="6"/>
      <c r="AG101" s="6"/>
      <c r="AH101" s="6"/>
      <c r="AI101" s="6"/>
      <c r="AJ101" s="7"/>
    </row>
    <row r="102" spans="1:36" x14ac:dyDescent="0.15">
      <c r="A102" s="52">
        <v>40</v>
      </c>
      <c r="B102" s="52">
        <f t="shared" si="32"/>
        <v>6</v>
      </c>
      <c r="C102" s="60">
        <v>20</v>
      </c>
      <c r="D102" s="52">
        <f t="shared" si="27"/>
        <v>6</v>
      </c>
      <c r="E102" s="52" t="str">
        <f t="shared" si="28"/>
        <v>40_6</v>
      </c>
      <c r="F102" s="60">
        <v>2545</v>
      </c>
      <c r="G102" s="28"/>
      <c r="H102" s="52">
        <v>40</v>
      </c>
      <c r="I102" s="52">
        <f t="shared" si="33"/>
        <v>6</v>
      </c>
      <c r="J102" s="60">
        <v>20</v>
      </c>
      <c r="K102" s="52">
        <f t="shared" si="20"/>
        <v>6</v>
      </c>
      <c r="L102" s="52" t="str">
        <f t="shared" si="21"/>
        <v>40_6</v>
      </c>
      <c r="M102" s="60">
        <v>2622</v>
      </c>
      <c r="N102" s="6"/>
      <c r="O102" s="52">
        <v>40</v>
      </c>
      <c r="P102" s="52">
        <f t="shared" si="34"/>
        <v>6</v>
      </c>
      <c r="Q102" s="60">
        <v>20</v>
      </c>
      <c r="R102" s="52">
        <f t="shared" si="22"/>
        <v>6</v>
      </c>
      <c r="S102" s="52" t="str">
        <f t="shared" si="23"/>
        <v>40_6</v>
      </c>
      <c r="T102" s="60">
        <v>2677</v>
      </c>
      <c r="U102" s="6"/>
      <c r="V102" s="52">
        <v>40</v>
      </c>
      <c r="W102" s="52">
        <f t="shared" si="35"/>
        <v>6</v>
      </c>
      <c r="X102" s="60">
        <v>20</v>
      </c>
      <c r="Y102" s="52">
        <f t="shared" si="24"/>
        <v>6</v>
      </c>
      <c r="Z102" s="52" t="str">
        <f t="shared" si="25"/>
        <v>40_6</v>
      </c>
      <c r="AA102" s="4">
        <f t="shared" si="29"/>
        <v>2622</v>
      </c>
      <c r="AB102" s="4">
        <f t="shared" si="30"/>
        <v>2677</v>
      </c>
      <c r="AC102" s="156">
        <f t="shared" si="26"/>
        <v>2677</v>
      </c>
      <c r="AD102" s="47">
        <f t="shared" si="31"/>
        <v>17.160256410256409</v>
      </c>
      <c r="AE102" s="6"/>
      <c r="AF102" s="6"/>
      <c r="AG102" s="6"/>
      <c r="AH102" s="6"/>
      <c r="AI102" s="6"/>
      <c r="AJ102" s="7"/>
    </row>
    <row r="103" spans="1:36" ht="11.25" x14ac:dyDescent="0.15">
      <c r="A103" s="52">
        <v>40</v>
      </c>
      <c r="B103" s="52">
        <f t="shared" si="32"/>
        <v>7</v>
      </c>
      <c r="C103" s="60">
        <v>21</v>
      </c>
      <c r="D103" s="52">
        <f t="shared" si="27"/>
        <v>7</v>
      </c>
      <c r="E103" s="52" t="str">
        <f t="shared" si="28"/>
        <v>40_7</v>
      </c>
      <c r="F103" s="60">
        <v>2611</v>
      </c>
      <c r="G103" s="28"/>
      <c r="H103" s="52">
        <v>40</v>
      </c>
      <c r="I103" s="52">
        <f t="shared" si="33"/>
        <v>7</v>
      </c>
      <c r="J103" s="60">
        <v>21</v>
      </c>
      <c r="K103" s="52">
        <f t="shared" si="20"/>
        <v>7</v>
      </c>
      <c r="L103" s="52" t="str">
        <f t="shared" si="21"/>
        <v>40_7</v>
      </c>
      <c r="M103" s="60">
        <v>2689</v>
      </c>
      <c r="N103" s="90"/>
      <c r="O103" s="52">
        <v>40</v>
      </c>
      <c r="P103" s="52">
        <f t="shared" si="34"/>
        <v>7</v>
      </c>
      <c r="Q103" s="60">
        <v>21</v>
      </c>
      <c r="R103" s="52">
        <f t="shared" si="22"/>
        <v>7</v>
      </c>
      <c r="S103" s="52" t="str">
        <f t="shared" si="23"/>
        <v>40_7</v>
      </c>
      <c r="T103" s="60">
        <v>2746</v>
      </c>
      <c r="U103" s="90"/>
      <c r="V103" s="52">
        <v>40</v>
      </c>
      <c r="W103" s="52">
        <f t="shared" si="35"/>
        <v>7</v>
      </c>
      <c r="X103" s="60">
        <v>21</v>
      </c>
      <c r="Y103" s="52">
        <f t="shared" si="24"/>
        <v>7</v>
      </c>
      <c r="Z103" s="52" t="str">
        <f t="shared" si="25"/>
        <v>40_7</v>
      </c>
      <c r="AA103" s="4">
        <f t="shared" si="29"/>
        <v>2689</v>
      </c>
      <c r="AB103" s="4">
        <f t="shared" si="30"/>
        <v>2746</v>
      </c>
      <c r="AC103" s="156">
        <f t="shared" si="26"/>
        <v>2746</v>
      </c>
      <c r="AD103" s="47">
        <f t="shared" si="31"/>
        <v>17.602564102564102</v>
      </c>
      <c r="AE103" s="6"/>
      <c r="AF103" s="6"/>
      <c r="AG103" s="6"/>
      <c r="AH103" s="6"/>
      <c r="AI103" s="6"/>
      <c r="AJ103" s="7"/>
    </row>
    <row r="104" spans="1:36" x14ac:dyDescent="0.15">
      <c r="A104" s="52">
        <v>40</v>
      </c>
      <c r="B104" s="52">
        <f t="shared" si="32"/>
        <v>8</v>
      </c>
      <c r="C104" s="60">
        <v>22</v>
      </c>
      <c r="D104" s="52">
        <f t="shared" si="27"/>
        <v>8</v>
      </c>
      <c r="E104" s="52" t="str">
        <f t="shared" si="28"/>
        <v>40_8</v>
      </c>
      <c r="F104" s="60">
        <v>2677</v>
      </c>
      <c r="G104" s="28"/>
      <c r="H104" s="52">
        <v>40</v>
      </c>
      <c r="I104" s="52">
        <f t="shared" si="33"/>
        <v>8</v>
      </c>
      <c r="J104" s="60">
        <v>22</v>
      </c>
      <c r="K104" s="52">
        <f t="shared" si="20"/>
        <v>8</v>
      </c>
      <c r="L104" s="52" t="str">
        <f t="shared" si="21"/>
        <v>40_8</v>
      </c>
      <c r="M104" s="60">
        <v>2757</v>
      </c>
      <c r="N104" s="6"/>
      <c r="O104" s="52">
        <v>40</v>
      </c>
      <c r="P104" s="52">
        <f t="shared" si="34"/>
        <v>8</v>
      </c>
      <c r="Q104" s="60">
        <v>22</v>
      </c>
      <c r="R104" s="52">
        <f t="shared" si="22"/>
        <v>8</v>
      </c>
      <c r="S104" s="52" t="str">
        <f t="shared" si="23"/>
        <v>40_8</v>
      </c>
      <c r="T104" s="60">
        <v>2815</v>
      </c>
      <c r="U104" s="6"/>
      <c r="V104" s="52">
        <v>40</v>
      </c>
      <c r="W104" s="52">
        <f t="shared" si="35"/>
        <v>8</v>
      </c>
      <c r="X104" s="60">
        <v>22</v>
      </c>
      <c r="Y104" s="52">
        <f t="shared" si="24"/>
        <v>8</v>
      </c>
      <c r="Z104" s="52" t="str">
        <f t="shared" si="25"/>
        <v>40_8</v>
      </c>
      <c r="AA104" s="4">
        <f t="shared" si="29"/>
        <v>2757</v>
      </c>
      <c r="AB104" s="4">
        <f t="shared" si="30"/>
        <v>2815</v>
      </c>
      <c r="AC104" s="156">
        <f t="shared" si="26"/>
        <v>2815</v>
      </c>
      <c r="AD104" s="47">
        <f t="shared" si="31"/>
        <v>18.044871794871796</v>
      </c>
      <c r="AE104" s="6"/>
      <c r="AF104" s="6"/>
      <c r="AG104" s="6"/>
      <c r="AH104" s="6"/>
      <c r="AI104" s="6"/>
      <c r="AJ104" s="7"/>
    </row>
    <row r="105" spans="1:36" x14ac:dyDescent="0.15">
      <c r="A105" s="52">
        <v>40</v>
      </c>
      <c r="B105" s="52">
        <f t="shared" si="32"/>
        <v>9</v>
      </c>
      <c r="C105" s="60">
        <v>23</v>
      </c>
      <c r="D105" s="52">
        <f t="shared" si="27"/>
        <v>9</v>
      </c>
      <c r="E105" s="52" t="str">
        <f t="shared" si="28"/>
        <v>40_9</v>
      </c>
      <c r="F105" s="60">
        <v>2743</v>
      </c>
      <c r="G105" s="28"/>
      <c r="H105" s="52">
        <v>40</v>
      </c>
      <c r="I105" s="52">
        <f t="shared" si="33"/>
        <v>9</v>
      </c>
      <c r="J105" s="60">
        <v>23</v>
      </c>
      <c r="K105" s="52">
        <f t="shared" si="20"/>
        <v>9</v>
      </c>
      <c r="L105" s="52" t="str">
        <f t="shared" si="21"/>
        <v>40_9</v>
      </c>
      <c r="M105" s="60">
        <v>2825</v>
      </c>
      <c r="N105" s="6"/>
      <c r="O105" s="52">
        <v>40</v>
      </c>
      <c r="P105" s="52">
        <f t="shared" si="34"/>
        <v>9</v>
      </c>
      <c r="Q105" s="60">
        <v>23</v>
      </c>
      <c r="R105" s="52">
        <f t="shared" si="22"/>
        <v>9</v>
      </c>
      <c r="S105" s="52" t="str">
        <f t="shared" si="23"/>
        <v>40_9</v>
      </c>
      <c r="T105" s="60">
        <v>2884</v>
      </c>
      <c r="U105" s="6"/>
      <c r="V105" s="52">
        <v>40</v>
      </c>
      <c r="W105" s="52">
        <f t="shared" si="35"/>
        <v>9</v>
      </c>
      <c r="X105" s="60">
        <v>23</v>
      </c>
      <c r="Y105" s="52">
        <f t="shared" si="24"/>
        <v>9</v>
      </c>
      <c r="Z105" s="52" t="str">
        <f t="shared" si="25"/>
        <v>40_9</v>
      </c>
      <c r="AA105" s="4">
        <f t="shared" si="29"/>
        <v>2825</v>
      </c>
      <c r="AB105" s="4">
        <f t="shared" si="30"/>
        <v>2884</v>
      </c>
      <c r="AC105" s="156">
        <f t="shared" si="26"/>
        <v>2884</v>
      </c>
      <c r="AD105" s="47">
        <f t="shared" si="31"/>
        <v>18.487179487179485</v>
      </c>
      <c r="AE105" s="6"/>
      <c r="AF105" s="6"/>
      <c r="AG105" s="6"/>
      <c r="AH105" s="6"/>
      <c r="AI105" s="6"/>
      <c r="AJ105" s="7"/>
    </row>
    <row r="106" spans="1:36" x14ac:dyDescent="0.15">
      <c r="A106" s="52">
        <v>40</v>
      </c>
      <c r="B106" s="52">
        <f t="shared" si="32"/>
        <v>10</v>
      </c>
      <c r="C106" s="60">
        <v>24</v>
      </c>
      <c r="D106" s="52">
        <f t="shared" si="27"/>
        <v>10</v>
      </c>
      <c r="E106" s="52" t="str">
        <f t="shared" si="28"/>
        <v>40_10</v>
      </c>
      <c r="F106" s="60">
        <v>2809</v>
      </c>
      <c r="G106" s="28"/>
      <c r="H106" s="52">
        <v>40</v>
      </c>
      <c r="I106" s="52">
        <f t="shared" si="33"/>
        <v>10</v>
      </c>
      <c r="J106" s="60">
        <v>24</v>
      </c>
      <c r="K106" s="52">
        <f t="shared" si="20"/>
        <v>10</v>
      </c>
      <c r="L106" s="52" t="str">
        <f t="shared" si="21"/>
        <v>40_10</v>
      </c>
      <c r="M106" s="60">
        <v>2893</v>
      </c>
      <c r="N106" s="6"/>
      <c r="O106" s="52">
        <v>40</v>
      </c>
      <c r="P106" s="52">
        <f t="shared" si="34"/>
        <v>10</v>
      </c>
      <c r="Q106" s="60">
        <v>24</v>
      </c>
      <c r="R106" s="52">
        <f t="shared" si="22"/>
        <v>10</v>
      </c>
      <c r="S106" s="52" t="str">
        <f t="shared" si="23"/>
        <v>40_10</v>
      </c>
      <c r="T106" s="60">
        <v>2954</v>
      </c>
      <c r="U106" s="6"/>
      <c r="V106" s="52">
        <v>40</v>
      </c>
      <c r="W106" s="52">
        <f t="shared" si="35"/>
        <v>10</v>
      </c>
      <c r="X106" s="60">
        <v>24</v>
      </c>
      <c r="Y106" s="52">
        <f t="shared" si="24"/>
        <v>10</v>
      </c>
      <c r="Z106" s="52" t="str">
        <f t="shared" si="25"/>
        <v>40_10</v>
      </c>
      <c r="AA106" s="4">
        <f t="shared" si="29"/>
        <v>2893</v>
      </c>
      <c r="AB106" s="4">
        <f t="shared" si="30"/>
        <v>2954</v>
      </c>
      <c r="AC106" s="156">
        <f t="shared" si="26"/>
        <v>2954</v>
      </c>
      <c r="AD106" s="47">
        <f t="shared" si="31"/>
        <v>18.935897435897434</v>
      </c>
      <c r="AE106" s="6"/>
      <c r="AF106" s="6"/>
      <c r="AG106" s="6"/>
      <c r="AH106" s="6"/>
      <c r="AI106" s="6"/>
      <c r="AJ106" s="7"/>
    </row>
    <row r="107" spans="1:36" x14ac:dyDescent="0.15">
      <c r="A107" s="52">
        <v>40</v>
      </c>
      <c r="B107" s="52">
        <f t="shared" si="32"/>
        <v>11</v>
      </c>
      <c r="C107" s="60">
        <v>25</v>
      </c>
      <c r="D107" s="52">
        <f t="shared" si="27"/>
        <v>11</v>
      </c>
      <c r="E107" s="52" t="str">
        <f t="shared" si="28"/>
        <v>40_11</v>
      </c>
      <c r="F107" s="60">
        <v>2877</v>
      </c>
      <c r="G107" s="28"/>
      <c r="H107" s="52">
        <v>40</v>
      </c>
      <c r="I107" s="52">
        <f t="shared" si="33"/>
        <v>11</v>
      </c>
      <c r="J107" s="60">
        <v>25</v>
      </c>
      <c r="K107" s="52">
        <f t="shared" si="20"/>
        <v>11</v>
      </c>
      <c r="L107" s="52" t="str">
        <f t="shared" si="21"/>
        <v>40_11</v>
      </c>
      <c r="M107" s="60">
        <v>2963</v>
      </c>
      <c r="N107" s="6"/>
      <c r="O107" s="52">
        <v>40</v>
      </c>
      <c r="P107" s="52">
        <f t="shared" si="34"/>
        <v>11</v>
      </c>
      <c r="Q107" s="60">
        <v>25</v>
      </c>
      <c r="R107" s="52">
        <f t="shared" si="22"/>
        <v>11</v>
      </c>
      <c r="S107" s="52" t="str">
        <f t="shared" si="23"/>
        <v>40_11</v>
      </c>
      <c r="T107" s="60">
        <v>3026</v>
      </c>
      <c r="U107" s="6"/>
      <c r="V107" s="52">
        <v>40</v>
      </c>
      <c r="W107" s="52">
        <f t="shared" si="35"/>
        <v>11</v>
      </c>
      <c r="X107" s="60">
        <v>25</v>
      </c>
      <c r="Y107" s="52">
        <f t="shared" si="24"/>
        <v>11</v>
      </c>
      <c r="Z107" s="52" t="str">
        <f t="shared" si="25"/>
        <v>40_11</v>
      </c>
      <c r="AA107" s="4">
        <f t="shared" si="29"/>
        <v>2963</v>
      </c>
      <c r="AB107" s="4">
        <f t="shared" si="30"/>
        <v>3026</v>
      </c>
      <c r="AC107" s="156">
        <f t="shared" si="26"/>
        <v>3026</v>
      </c>
      <c r="AD107" s="47">
        <f t="shared" si="31"/>
        <v>19.397435897435898</v>
      </c>
      <c r="AE107" s="6"/>
      <c r="AF107" s="6"/>
      <c r="AG107" s="6"/>
      <c r="AH107" s="6"/>
      <c r="AI107" s="6"/>
      <c r="AJ107" s="7"/>
    </row>
    <row r="108" spans="1:36" x14ac:dyDescent="0.15">
      <c r="A108" s="52">
        <v>40</v>
      </c>
      <c r="B108" s="52">
        <f t="shared" si="32"/>
        <v>12</v>
      </c>
      <c r="C108" s="60">
        <v>26</v>
      </c>
      <c r="D108" s="52">
        <f t="shared" si="27"/>
        <v>12</v>
      </c>
      <c r="E108" s="52" t="str">
        <f t="shared" si="28"/>
        <v>40_12</v>
      </c>
      <c r="F108" s="60">
        <v>2949</v>
      </c>
      <c r="G108" s="28"/>
      <c r="H108" s="52">
        <v>40</v>
      </c>
      <c r="I108" s="52">
        <f t="shared" si="33"/>
        <v>12</v>
      </c>
      <c r="J108" s="60">
        <v>26</v>
      </c>
      <c r="K108" s="52">
        <f t="shared" si="20"/>
        <v>12</v>
      </c>
      <c r="L108" s="52" t="str">
        <f t="shared" si="21"/>
        <v>40_12</v>
      </c>
      <c r="M108" s="60">
        <v>3037</v>
      </c>
      <c r="N108" s="6"/>
      <c r="O108" s="52">
        <v>40</v>
      </c>
      <c r="P108" s="52">
        <f t="shared" si="34"/>
        <v>12</v>
      </c>
      <c r="Q108" s="60">
        <v>26</v>
      </c>
      <c r="R108" s="52">
        <f t="shared" si="22"/>
        <v>12</v>
      </c>
      <c r="S108" s="52" t="str">
        <f t="shared" si="23"/>
        <v>40_12</v>
      </c>
      <c r="T108" s="60">
        <v>3101</v>
      </c>
      <c r="U108" s="6"/>
      <c r="V108" s="52">
        <v>40</v>
      </c>
      <c r="W108" s="52">
        <f t="shared" si="35"/>
        <v>12</v>
      </c>
      <c r="X108" s="60">
        <v>26</v>
      </c>
      <c r="Y108" s="52">
        <f t="shared" si="24"/>
        <v>12</v>
      </c>
      <c r="Z108" s="52" t="str">
        <f t="shared" si="25"/>
        <v>40_12</v>
      </c>
      <c r="AA108" s="4">
        <f t="shared" si="29"/>
        <v>3037</v>
      </c>
      <c r="AB108" s="4">
        <f t="shared" si="30"/>
        <v>3101</v>
      </c>
      <c r="AC108" s="156">
        <f t="shared" si="26"/>
        <v>3101</v>
      </c>
      <c r="AD108" s="47">
        <f t="shared" si="31"/>
        <v>19.878205128205128</v>
      </c>
      <c r="AE108" s="6"/>
      <c r="AF108" s="6"/>
      <c r="AG108" s="6"/>
      <c r="AH108" s="6"/>
      <c r="AI108" s="6"/>
      <c r="AJ108" s="7"/>
    </row>
    <row r="109" spans="1:36" x14ac:dyDescent="0.15">
      <c r="A109" s="52">
        <v>44</v>
      </c>
      <c r="B109" s="52">
        <v>0</v>
      </c>
      <c r="C109" s="60">
        <v>10</v>
      </c>
      <c r="D109" s="52">
        <f t="shared" si="27"/>
        <v>0</v>
      </c>
      <c r="E109" s="52" t="str">
        <f t="shared" si="28"/>
        <v>44_0</v>
      </c>
      <c r="F109" s="60">
        <v>1898</v>
      </c>
      <c r="G109" s="28"/>
      <c r="H109" s="52">
        <v>44</v>
      </c>
      <c r="I109" s="52">
        <v>0</v>
      </c>
      <c r="J109" s="60">
        <v>10</v>
      </c>
      <c r="K109" s="52">
        <f t="shared" si="20"/>
        <v>0</v>
      </c>
      <c r="L109" s="52" t="str">
        <f t="shared" si="21"/>
        <v>44_0</v>
      </c>
      <c r="M109" s="60">
        <v>1955</v>
      </c>
      <c r="N109" s="88"/>
      <c r="O109" s="52">
        <v>44</v>
      </c>
      <c r="P109" s="52">
        <v>0</v>
      </c>
      <c r="Q109" s="60">
        <v>10</v>
      </c>
      <c r="R109" s="52">
        <f t="shared" si="22"/>
        <v>0</v>
      </c>
      <c r="S109" s="52" t="str">
        <f t="shared" si="23"/>
        <v>44_0</v>
      </c>
      <c r="T109" s="60">
        <v>1996</v>
      </c>
      <c r="U109" s="88"/>
      <c r="V109" s="52">
        <v>44</v>
      </c>
      <c r="W109" s="52">
        <v>0</v>
      </c>
      <c r="X109" s="60">
        <v>10</v>
      </c>
      <c r="Y109" s="52">
        <f t="shared" si="24"/>
        <v>0</v>
      </c>
      <c r="Z109" s="52" t="str">
        <f t="shared" si="25"/>
        <v>44_0</v>
      </c>
      <c r="AA109" s="4">
        <f t="shared" si="29"/>
        <v>1955</v>
      </c>
      <c r="AB109" s="4">
        <f t="shared" si="30"/>
        <v>1996</v>
      </c>
      <c r="AC109" s="156">
        <f t="shared" si="26"/>
        <v>1996</v>
      </c>
      <c r="AD109" s="47">
        <f t="shared" si="31"/>
        <v>12.794871794871796</v>
      </c>
      <c r="AE109" s="6"/>
      <c r="AF109" s="6"/>
      <c r="AG109" s="6"/>
      <c r="AH109" s="6"/>
      <c r="AI109" s="6"/>
      <c r="AJ109" s="7"/>
    </row>
    <row r="110" spans="1:36" x14ac:dyDescent="0.15">
      <c r="A110" s="52">
        <v>44</v>
      </c>
      <c r="B110" s="52">
        <v>1</v>
      </c>
      <c r="C110" s="60">
        <v>12</v>
      </c>
      <c r="D110" s="52">
        <f t="shared" si="27"/>
        <v>1</v>
      </c>
      <c r="E110" s="52" t="str">
        <f t="shared" si="28"/>
        <v>44_1</v>
      </c>
      <c r="F110" s="60">
        <v>2017</v>
      </c>
      <c r="G110" s="28"/>
      <c r="H110" s="52">
        <v>44</v>
      </c>
      <c r="I110" s="52">
        <v>1</v>
      </c>
      <c r="J110" s="60">
        <v>12</v>
      </c>
      <c r="K110" s="52">
        <f t="shared" si="20"/>
        <v>1</v>
      </c>
      <c r="L110" s="52" t="str">
        <f t="shared" si="21"/>
        <v>44_1</v>
      </c>
      <c r="M110" s="60">
        <v>2077</v>
      </c>
      <c r="N110" s="88"/>
      <c r="O110" s="52">
        <v>44</v>
      </c>
      <c r="P110" s="52">
        <v>1</v>
      </c>
      <c r="Q110" s="60">
        <v>12</v>
      </c>
      <c r="R110" s="52">
        <f t="shared" si="22"/>
        <v>1</v>
      </c>
      <c r="S110" s="52" t="str">
        <f t="shared" si="23"/>
        <v>44_1</v>
      </c>
      <c r="T110" s="60">
        <v>2121</v>
      </c>
      <c r="U110" s="88"/>
      <c r="V110" s="52">
        <v>44</v>
      </c>
      <c r="W110" s="52">
        <v>1</v>
      </c>
      <c r="X110" s="60">
        <v>12</v>
      </c>
      <c r="Y110" s="52">
        <f t="shared" si="24"/>
        <v>1</v>
      </c>
      <c r="Z110" s="52" t="str">
        <f t="shared" si="25"/>
        <v>44_1</v>
      </c>
      <c r="AA110" s="4">
        <f t="shared" si="29"/>
        <v>2077</v>
      </c>
      <c r="AB110" s="4">
        <f t="shared" si="30"/>
        <v>2121</v>
      </c>
      <c r="AC110" s="156">
        <f t="shared" si="26"/>
        <v>2121</v>
      </c>
      <c r="AD110" s="47">
        <f t="shared" si="31"/>
        <v>13.596153846153847</v>
      </c>
      <c r="AE110" s="6"/>
      <c r="AF110" s="6"/>
      <c r="AG110" s="6"/>
      <c r="AH110" s="6"/>
      <c r="AI110" s="6"/>
      <c r="AJ110" s="7"/>
    </row>
    <row r="111" spans="1:36" x14ac:dyDescent="0.15">
      <c r="A111" s="52">
        <v>44</v>
      </c>
      <c r="B111" s="52">
        <v>2</v>
      </c>
      <c r="C111" s="60">
        <v>14</v>
      </c>
      <c r="D111" s="52">
        <f t="shared" si="27"/>
        <v>2</v>
      </c>
      <c r="E111" s="52" t="str">
        <f t="shared" si="28"/>
        <v>44_2</v>
      </c>
      <c r="F111" s="60">
        <v>2154</v>
      </c>
      <c r="G111" s="28"/>
      <c r="H111" s="52">
        <v>44</v>
      </c>
      <c r="I111" s="52">
        <v>2</v>
      </c>
      <c r="J111" s="60">
        <v>14</v>
      </c>
      <c r="K111" s="52">
        <f t="shared" si="20"/>
        <v>2</v>
      </c>
      <c r="L111" s="52" t="str">
        <f t="shared" si="21"/>
        <v>44_2</v>
      </c>
      <c r="M111" s="60">
        <v>2218</v>
      </c>
      <c r="N111" s="88"/>
      <c r="O111" s="52">
        <v>44</v>
      </c>
      <c r="P111" s="52">
        <v>2</v>
      </c>
      <c r="Q111" s="60">
        <v>14</v>
      </c>
      <c r="R111" s="52">
        <f t="shared" si="22"/>
        <v>2</v>
      </c>
      <c r="S111" s="52" t="str">
        <f t="shared" si="23"/>
        <v>44_2</v>
      </c>
      <c r="T111" s="60">
        <v>2265</v>
      </c>
      <c r="U111" s="88"/>
      <c r="V111" s="52">
        <v>44</v>
      </c>
      <c r="W111" s="52">
        <v>2</v>
      </c>
      <c r="X111" s="60">
        <v>14</v>
      </c>
      <c r="Y111" s="52">
        <f t="shared" si="24"/>
        <v>2</v>
      </c>
      <c r="Z111" s="52" t="str">
        <f t="shared" si="25"/>
        <v>44_2</v>
      </c>
      <c r="AA111" s="4">
        <f t="shared" si="29"/>
        <v>2218</v>
      </c>
      <c r="AB111" s="4">
        <f t="shared" si="30"/>
        <v>2265</v>
      </c>
      <c r="AC111" s="156">
        <f t="shared" si="26"/>
        <v>2265</v>
      </c>
      <c r="AD111" s="47">
        <f t="shared" si="31"/>
        <v>14.51923076923077</v>
      </c>
      <c r="AE111" s="6"/>
      <c r="AF111" s="6"/>
      <c r="AG111" s="6"/>
      <c r="AH111" s="6"/>
      <c r="AI111" s="6"/>
      <c r="AJ111" s="7"/>
    </row>
    <row r="112" spans="1:36" x14ac:dyDescent="0.15">
      <c r="A112" s="52">
        <v>45</v>
      </c>
      <c r="B112" s="52">
        <v>0</v>
      </c>
      <c r="C112" s="60">
        <v>16</v>
      </c>
      <c r="D112" s="52">
        <f t="shared" si="27"/>
        <v>0</v>
      </c>
      <c r="E112" s="52" t="str">
        <f t="shared" si="28"/>
        <v>45_0</v>
      </c>
      <c r="F112" s="60">
        <v>2289</v>
      </c>
      <c r="G112" s="28"/>
      <c r="H112" s="52">
        <v>45</v>
      </c>
      <c r="I112" s="52">
        <v>0</v>
      </c>
      <c r="J112" s="60">
        <v>16</v>
      </c>
      <c r="K112" s="52">
        <f t="shared" si="20"/>
        <v>0</v>
      </c>
      <c r="L112" s="52" t="str">
        <f t="shared" si="21"/>
        <v>45_0</v>
      </c>
      <c r="M112" s="60">
        <v>2357</v>
      </c>
      <c r="N112" s="88"/>
      <c r="O112" s="52">
        <v>45</v>
      </c>
      <c r="P112" s="52">
        <v>0</v>
      </c>
      <c r="Q112" s="60">
        <v>16</v>
      </c>
      <c r="R112" s="52">
        <f t="shared" si="22"/>
        <v>0</v>
      </c>
      <c r="S112" s="52" t="str">
        <f t="shared" si="23"/>
        <v>45_0</v>
      </c>
      <c r="T112" s="60">
        <v>2407</v>
      </c>
      <c r="U112" s="88"/>
      <c r="V112" s="52">
        <v>45</v>
      </c>
      <c r="W112" s="52">
        <v>0</v>
      </c>
      <c r="X112" s="60">
        <v>16</v>
      </c>
      <c r="Y112" s="52">
        <f t="shared" si="24"/>
        <v>0</v>
      </c>
      <c r="Z112" s="52" t="str">
        <f t="shared" si="25"/>
        <v>45_0</v>
      </c>
      <c r="AA112" s="4">
        <f t="shared" si="29"/>
        <v>2357</v>
      </c>
      <c r="AB112" s="4">
        <f t="shared" si="30"/>
        <v>2407</v>
      </c>
      <c r="AC112" s="156">
        <f t="shared" si="26"/>
        <v>2407</v>
      </c>
      <c r="AD112" s="47">
        <f t="shared" si="31"/>
        <v>15.429487179487179</v>
      </c>
      <c r="AE112" s="6"/>
      <c r="AF112" s="6"/>
      <c r="AG112" s="6"/>
      <c r="AH112" s="6"/>
      <c r="AI112" s="6"/>
      <c r="AJ112" s="7"/>
    </row>
    <row r="113" spans="1:36" x14ac:dyDescent="0.15">
      <c r="A113" s="52">
        <v>45</v>
      </c>
      <c r="B113" s="52">
        <f>B112+1</f>
        <v>1</v>
      </c>
      <c r="C113" s="60">
        <v>18</v>
      </c>
      <c r="D113" s="52">
        <f t="shared" si="27"/>
        <v>1</v>
      </c>
      <c r="E113" s="52" t="str">
        <f t="shared" si="28"/>
        <v>45_1</v>
      </c>
      <c r="F113" s="60">
        <v>2415</v>
      </c>
      <c r="G113" s="28"/>
      <c r="H113" s="52">
        <v>45</v>
      </c>
      <c r="I113" s="52">
        <f>I112+1</f>
        <v>1</v>
      </c>
      <c r="J113" s="60">
        <v>18</v>
      </c>
      <c r="K113" s="52">
        <f t="shared" si="20"/>
        <v>1</v>
      </c>
      <c r="L113" s="52" t="str">
        <f t="shared" si="21"/>
        <v>45_1</v>
      </c>
      <c r="M113" s="60">
        <v>2487</v>
      </c>
      <c r="N113" s="88"/>
      <c r="O113" s="52">
        <v>45</v>
      </c>
      <c r="P113" s="52">
        <f>P112+1</f>
        <v>1</v>
      </c>
      <c r="Q113" s="60">
        <v>18</v>
      </c>
      <c r="R113" s="52">
        <f t="shared" si="22"/>
        <v>1</v>
      </c>
      <c r="S113" s="52" t="str">
        <f t="shared" si="23"/>
        <v>45_1</v>
      </c>
      <c r="T113" s="60">
        <v>2540</v>
      </c>
      <c r="U113" s="88"/>
      <c r="V113" s="52">
        <v>45</v>
      </c>
      <c r="W113" s="52">
        <f>W112+1</f>
        <v>1</v>
      </c>
      <c r="X113" s="60">
        <v>18</v>
      </c>
      <c r="Y113" s="52">
        <f t="shared" si="24"/>
        <v>1</v>
      </c>
      <c r="Z113" s="52" t="str">
        <f t="shared" si="25"/>
        <v>45_1</v>
      </c>
      <c r="AA113" s="4">
        <f t="shared" si="29"/>
        <v>2487</v>
      </c>
      <c r="AB113" s="4">
        <f t="shared" si="30"/>
        <v>2540</v>
      </c>
      <c r="AC113" s="156">
        <f t="shared" si="26"/>
        <v>2540</v>
      </c>
      <c r="AD113" s="47">
        <f t="shared" si="31"/>
        <v>16.282051282051281</v>
      </c>
      <c r="AE113" s="6"/>
      <c r="AF113" s="6"/>
      <c r="AG113" s="6"/>
      <c r="AH113" s="6"/>
      <c r="AI113" s="6"/>
      <c r="AJ113" s="7"/>
    </row>
    <row r="114" spans="1:36" x14ac:dyDescent="0.15">
      <c r="A114" s="52">
        <v>45</v>
      </c>
      <c r="B114" s="52">
        <f t="shared" ref="B114:B124" si="36">B113+1</f>
        <v>2</v>
      </c>
      <c r="C114" s="60">
        <v>20</v>
      </c>
      <c r="D114" s="52">
        <f t="shared" si="27"/>
        <v>2</v>
      </c>
      <c r="E114" s="52" t="str">
        <f t="shared" si="28"/>
        <v>45_2</v>
      </c>
      <c r="F114" s="60">
        <v>2545</v>
      </c>
      <c r="G114" s="28"/>
      <c r="H114" s="52">
        <v>45</v>
      </c>
      <c r="I114" s="52">
        <f t="shared" ref="I114:I124" si="37">I113+1</f>
        <v>2</v>
      </c>
      <c r="J114" s="60">
        <v>20</v>
      </c>
      <c r="K114" s="52">
        <f t="shared" si="20"/>
        <v>2</v>
      </c>
      <c r="L114" s="52" t="str">
        <f t="shared" si="21"/>
        <v>45_2</v>
      </c>
      <c r="M114" s="60">
        <v>2622</v>
      </c>
      <c r="N114" s="88"/>
      <c r="O114" s="52">
        <v>45</v>
      </c>
      <c r="P114" s="52">
        <f t="shared" ref="P114:P124" si="38">P113+1</f>
        <v>2</v>
      </c>
      <c r="Q114" s="60">
        <v>20</v>
      </c>
      <c r="R114" s="52">
        <f t="shared" si="22"/>
        <v>2</v>
      </c>
      <c r="S114" s="52" t="str">
        <f t="shared" si="23"/>
        <v>45_2</v>
      </c>
      <c r="T114" s="60">
        <v>2677</v>
      </c>
      <c r="U114" s="88"/>
      <c r="V114" s="52">
        <v>45</v>
      </c>
      <c r="W114" s="52">
        <f t="shared" ref="W114:W124" si="39">W113+1</f>
        <v>2</v>
      </c>
      <c r="X114" s="60">
        <v>20</v>
      </c>
      <c r="Y114" s="52">
        <f t="shared" si="24"/>
        <v>2</v>
      </c>
      <c r="Z114" s="52" t="str">
        <f t="shared" si="25"/>
        <v>45_2</v>
      </c>
      <c r="AA114" s="4">
        <f t="shared" si="29"/>
        <v>2622</v>
      </c>
      <c r="AB114" s="4">
        <f t="shared" si="30"/>
        <v>2677</v>
      </c>
      <c r="AC114" s="156">
        <f t="shared" si="26"/>
        <v>2677</v>
      </c>
      <c r="AD114" s="47">
        <f t="shared" si="31"/>
        <v>17.160256410256409</v>
      </c>
      <c r="AE114" s="6"/>
      <c r="AF114" s="6"/>
      <c r="AG114" s="6"/>
      <c r="AH114" s="6"/>
      <c r="AI114" s="6"/>
      <c r="AJ114" s="7"/>
    </row>
    <row r="115" spans="1:36" x14ac:dyDescent="0.15">
      <c r="A115" s="52">
        <v>45</v>
      </c>
      <c r="B115" s="52">
        <f t="shared" si="36"/>
        <v>3</v>
      </c>
      <c r="C115" s="60">
        <v>21</v>
      </c>
      <c r="D115" s="52">
        <f t="shared" si="27"/>
        <v>3</v>
      </c>
      <c r="E115" s="52" t="str">
        <f t="shared" si="28"/>
        <v>45_3</v>
      </c>
      <c r="F115" s="60">
        <v>2611</v>
      </c>
      <c r="G115" s="28"/>
      <c r="H115" s="52">
        <v>45</v>
      </c>
      <c r="I115" s="52">
        <f t="shared" si="37"/>
        <v>3</v>
      </c>
      <c r="J115" s="60">
        <v>21</v>
      </c>
      <c r="K115" s="52">
        <f t="shared" si="20"/>
        <v>3</v>
      </c>
      <c r="L115" s="52" t="str">
        <f t="shared" si="21"/>
        <v>45_3</v>
      </c>
      <c r="M115" s="60">
        <v>2689</v>
      </c>
      <c r="N115" s="88"/>
      <c r="O115" s="52">
        <v>45</v>
      </c>
      <c r="P115" s="52">
        <f t="shared" si="38"/>
        <v>3</v>
      </c>
      <c r="Q115" s="60">
        <v>21</v>
      </c>
      <c r="R115" s="52">
        <f t="shared" si="22"/>
        <v>3</v>
      </c>
      <c r="S115" s="52" t="str">
        <f t="shared" si="23"/>
        <v>45_3</v>
      </c>
      <c r="T115" s="60">
        <v>2746</v>
      </c>
      <c r="U115" s="88"/>
      <c r="V115" s="52">
        <v>45</v>
      </c>
      <c r="W115" s="52">
        <f t="shared" si="39"/>
        <v>3</v>
      </c>
      <c r="X115" s="60">
        <v>21</v>
      </c>
      <c r="Y115" s="52">
        <f t="shared" si="24"/>
        <v>3</v>
      </c>
      <c r="Z115" s="52" t="str">
        <f t="shared" si="25"/>
        <v>45_3</v>
      </c>
      <c r="AA115" s="4">
        <f t="shared" si="29"/>
        <v>2689</v>
      </c>
      <c r="AB115" s="4">
        <f t="shared" si="30"/>
        <v>2746</v>
      </c>
      <c r="AC115" s="156">
        <f t="shared" si="26"/>
        <v>2746</v>
      </c>
      <c r="AD115" s="47">
        <f t="shared" si="31"/>
        <v>17.602564102564102</v>
      </c>
      <c r="AE115" s="6"/>
      <c r="AF115" s="6"/>
      <c r="AG115" s="6"/>
      <c r="AH115" s="6"/>
      <c r="AI115" s="6"/>
      <c r="AJ115" s="7"/>
    </row>
    <row r="116" spans="1:36" x14ac:dyDescent="0.15">
      <c r="A116" s="52">
        <v>45</v>
      </c>
      <c r="B116" s="52">
        <f t="shared" si="36"/>
        <v>4</v>
      </c>
      <c r="C116" s="60">
        <v>22</v>
      </c>
      <c r="D116" s="52">
        <f t="shared" si="27"/>
        <v>4</v>
      </c>
      <c r="E116" s="52" t="str">
        <f t="shared" si="28"/>
        <v>45_4</v>
      </c>
      <c r="F116" s="60">
        <v>2677</v>
      </c>
      <c r="G116" s="28"/>
      <c r="H116" s="52">
        <v>45</v>
      </c>
      <c r="I116" s="52">
        <f t="shared" si="37"/>
        <v>4</v>
      </c>
      <c r="J116" s="60">
        <v>22</v>
      </c>
      <c r="K116" s="52">
        <f t="shared" si="20"/>
        <v>4</v>
      </c>
      <c r="L116" s="52" t="str">
        <f t="shared" si="21"/>
        <v>45_4</v>
      </c>
      <c r="M116" s="60">
        <v>2757</v>
      </c>
      <c r="N116" s="6"/>
      <c r="O116" s="52">
        <v>45</v>
      </c>
      <c r="P116" s="52">
        <f t="shared" si="38"/>
        <v>4</v>
      </c>
      <c r="Q116" s="60">
        <v>22</v>
      </c>
      <c r="R116" s="52">
        <f t="shared" si="22"/>
        <v>4</v>
      </c>
      <c r="S116" s="52" t="str">
        <f t="shared" si="23"/>
        <v>45_4</v>
      </c>
      <c r="T116" s="60">
        <v>2815</v>
      </c>
      <c r="U116" s="6"/>
      <c r="V116" s="52">
        <v>45</v>
      </c>
      <c r="W116" s="52">
        <f t="shared" si="39"/>
        <v>4</v>
      </c>
      <c r="X116" s="60">
        <v>22</v>
      </c>
      <c r="Y116" s="52">
        <f t="shared" si="24"/>
        <v>4</v>
      </c>
      <c r="Z116" s="52" t="str">
        <f t="shared" si="25"/>
        <v>45_4</v>
      </c>
      <c r="AA116" s="4">
        <f t="shared" si="29"/>
        <v>2757</v>
      </c>
      <c r="AB116" s="4">
        <f t="shared" si="30"/>
        <v>2815</v>
      </c>
      <c r="AC116" s="156">
        <f t="shared" si="26"/>
        <v>2815</v>
      </c>
      <c r="AD116" s="47">
        <f t="shared" si="31"/>
        <v>18.044871794871796</v>
      </c>
      <c r="AE116" s="6"/>
      <c r="AF116" s="6"/>
      <c r="AG116" s="6"/>
      <c r="AH116" s="6"/>
      <c r="AI116" s="6"/>
      <c r="AJ116" s="7"/>
    </row>
    <row r="117" spans="1:36" ht="11.25" x14ac:dyDescent="0.15">
      <c r="A117" s="52">
        <v>45</v>
      </c>
      <c r="B117" s="52">
        <f t="shared" si="36"/>
        <v>5</v>
      </c>
      <c r="C117" s="60">
        <v>23</v>
      </c>
      <c r="D117" s="52">
        <f t="shared" si="27"/>
        <v>5</v>
      </c>
      <c r="E117" s="52" t="str">
        <f t="shared" si="28"/>
        <v>45_5</v>
      </c>
      <c r="F117" s="60">
        <v>2743</v>
      </c>
      <c r="G117" s="28"/>
      <c r="H117" s="52">
        <v>45</v>
      </c>
      <c r="I117" s="52">
        <f t="shared" si="37"/>
        <v>5</v>
      </c>
      <c r="J117" s="60">
        <v>23</v>
      </c>
      <c r="K117" s="52">
        <f t="shared" si="20"/>
        <v>5</v>
      </c>
      <c r="L117" s="52" t="str">
        <f t="shared" si="21"/>
        <v>45_5</v>
      </c>
      <c r="M117" s="60">
        <v>2825</v>
      </c>
      <c r="N117" s="85"/>
      <c r="O117" s="52">
        <v>45</v>
      </c>
      <c r="P117" s="52">
        <f t="shared" si="38"/>
        <v>5</v>
      </c>
      <c r="Q117" s="60">
        <v>23</v>
      </c>
      <c r="R117" s="52">
        <f t="shared" si="22"/>
        <v>5</v>
      </c>
      <c r="S117" s="52" t="str">
        <f t="shared" si="23"/>
        <v>45_5</v>
      </c>
      <c r="T117" s="60">
        <v>2884</v>
      </c>
      <c r="U117" s="85"/>
      <c r="V117" s="52">
        <v>45</v>
      </c>
      <c r="W117" s="52">
        <f t="shared" si="39"/>
        <v>5</v>
      </c>
      <c r="X117" s="60">
        <v>23</v>
      </c>
      <c r="Y117" s="52">
        <f t="shared" si="24"/>
        <v>5</v>
      </c>
      <c r="Z117" s="52" t="str">
        <f t="shared" si="25"/>
        <v>45_5</v>
      </c>
      <c r="AA117" s="4">
        <f t="shared" si="29"/>
        <v>2825</v>
      </c>
      <c r="AB117" s="4">
        <f t="shared" si="30"/>
        <v>2884</v>
      </c>
      <c r="AC117" s="156">
        <f t="shared" si="26"/>
        <v>2884</v>
      </c>
      <c r="AD117" s="47">
        <f t="shared" si="31"/>
        <v>18.487179487179485</v>
      </c>
      <c r="AE117" s="6"/>
      <c r="AF117" s="6"/>
      <c r="AG117" s="6"/>
      <c r="AH117" s="6"/>
      <c r="AI117" s="6"/>
      <c r="AJ117" s="7"/>
    </row>
    <row r="118" spans="1:36" x14ac:dyDescent="0.15">
      <c r="A118" s="52">
        <v>45</v>
      </c>
      <c r="B118" s="52">
        <f t="shared" si="36"/>
        <v>6</v>
      </c>
      <c r="C118" s="60">
        <v>24</v>
      </c>
      <c r="D118" s="52">
        <f t="shared" si="27"/>
        <v>6</v>
      </c>
      <c r="E118" s="52" t="str">
        <f t="shared" si="28"/>
        <v>45_6</v>
      </c>
      <c r="F118" s="60">
        <v>2809</v>
      </c>
      <c r="G118" s="28"/>
      <c r="H118" s="52">
        <v>45</v>
      </c>
      <c r="I118" s="52">
        <f t="shared" si="37"/>
        <v>6</v>
      </c>
      <c r="J118" s="60">
        <v>24</v>
      </c>
      <c r="K118" s="52">
        <f t="shared" si="20"/>
        <v>6</v>
      </c>
      <c r="L118" s="52" t="str">
        <f t="shared" si="21"/>
        <v>45_6</v>
      </c>
      <c r="M118" s="60">
        <v>2893</v>
      </c>
      <c r="N118" s="91"/>
      <c r="O118" s="52">
        <v>45</v>
      </c>
      <c r="P118" s="52">
        <f t="shared" si="38"/>
        <v>6</v>
      </c>
      <c r="Q118" s="60">
        <v>24</v>
      </c>
      <c r="R118" s="52">
        <f t="shared" si="22"/>
        <v>6</v>
      </c>
      <c r="S118" s="52" t="str">
        <f t="shared" si="23"/>
        <v>45_6</v>
      </c>
      <c r="T118" s="60">
        <v>2954</v>
      </c>
      <c r="U118" s="91"/>
      <c r="V118" s="52">
        <v>45</v>
      </c>
      <c r="W118" s="52">
        <f t="shared" si="39"/>
        <v>6</v>
      </c>
      <c r="X118" s="60">
        <v>24</v>
      </c>
      <c r="Y118" s="52">
        <f t="shared" si="24"/>
        <v>6</v>
      </c>
      <c r="Z118" s="52" t="str">
        <f t="shared" si="25"/>
        <v>45_6</v>
      </c>
      <c r="AA118" s="4">
        <f t="shared" si="29"/>
        <v>2893</v>
      </c>
      <c r="AB118" s="4">
        <f t="shared" si="30"/>
        <v>2954</v>
      </c>
      <c r="AC118" s="156">
        <f t="shared" si="26"/>
        <v>2954</v>
      </c>
      <c r="AD118" s="47">
        <f t="shared" si="31"/>
        <v>18.935897435897434</v>
      </c>
      <c r="AE118" s="6"/>
      <c r="AF118" s="6"/>
      <c r="AG118" s="6"/>
      <c r="AH118" s="6"/>
      <c r="AI118" s="6"/>
      <c r="AJ118" s="7"/>
    </row>
    <row r="119" spans="1:36" x14ac:dyDescent="0.15">
      <c r="A119" s="52">
        <v>45</v>
      </c>
      <c r="B119" s="52">
        <f t="shared" si="36"/>
        <v>7</v>
      </c>
      <c r="C119" s="60">
        <v>25</v>
      </c>
      <c r="D119" s="52">
        <f t="shared" si="27"/>
        <v>7</v>
      </c>
      <c r="E119" s="52" t="str">
        <f t="shared" si="28"/>
        <v>45_7</v>
      </c>
      <c r="F119" s="60">
        <v>2877</v>
      </c>
      <c r="G119" s="28"/>
      <c r="H119" s="52">
        <v>45</v>
      </c>
      <c r="I119" s="52">
        <f t="shared" si="37"/>
        <v>7</v>
      </c>
      <c r="J119" s="60">
        <v>25</v>
      </c>
      <c r="K119" s="52">
        <f t="shared" si="20"/>
        <v>7</v>
      </c>
      <c r="L119" s="52" t="str">
        <f t="shared" si="21"/>
        <v>45_7</v>
      </c>
      <c r="M119" s="60">
        <v>2963</v>
      </c>
      <c r="N119" s="91"/>
      <c r="O119" s="52">
        <v>45</v>
      </c>
      <c r="P119" s="52">
        <f t="shared" si="38"/>
        <v>7</v>
      </c>
      <c r="Q119" s="60">
        <v>25</v>
      </c>
      <c r="R119" s="52">
        <f t="shared" si="22"/>
        <v>7</v>
      </c>
      <c r="S119" s="52" t="str">
        <f t="shared" si="23"/>
        <v>45_7</v>
      </c>
      <c r="T119" s="60">
        <v>3026</v>
      </c>
      <c r="U119" s="91"/>
      <c r="V119" s="52">
        <v>45</v>
      </c>
      <c r="W119" s="52">
        <f t="shared" si="39"/>
        <v>7</v>
      </c>
      <c r="X119" s="60">
        <v>25</v>
      </c>
      <c r="Y119" s="52">
        <f t="shared" si="24"/>
        <v>7</v>
      </c>
      <c r="Z119" s="52" t="str">
        <f t="shared" si="25"/>
        <v>45_7</v>
      </c>
      <c r="AA119" s="4">
        <f t="shared" si="29"/>
        <v>2963</v>
      </c>
      <c r="AB119" s="4">
        <f t="shared" si="30"/>
        <v>3026</v>
      </c>
      <c r="AC119" s="156">
        <f t="shared" si="26"/>
        <v>3026</v>
      </c>
      <c r="AD119" s="47">
        <f t="shared" si="31"/>
        <v>19.397435897435898</v>
      </c>
      <c r="AE119" s="6"/>
      <c r="AF119" s="6"/>
      <c r="AG119" s="6"/>
      <c r="AH119" s="6"/>
      <c r="AI119" s="6"/>
      <c r="AJ119" s="7"/>
    </row>
    <row r="120" spans="1:36" x14ac:dyDescent="0.15">
      <c r="A120" s="52">
        <v>45</v>
      </c>
      <c r="B120" s="52">
        <f t="shared" si="36"/>
        <v>8</v>
      </c>
      <c r="C120" s="60">
        <v>26</v>
      </c>
      <c r="D120" s="52">
        <f t="shared" si="27"/>
        <v>8</v>
      </c>
      <c r="E120" s="52" t="str">
        <f t="shared" si="28"/>
        <v>45_8</v>
      </c>
      <c r="F120" s="60">
        <v>2949</v>
      </c>
      <c r="G120" s="28"/>
      <c r="H120" s="52">
        <v>45</v>
      </c>
      <c r="I120" s="52">
        <f t="shared" si="37"/>
        <v>8</v>
      </c>
      <c r="J120" s="60">
        <v>26</v>
      </c>
      <c r="K120" s="52">
        <f t="shared" si="20"/>
        <v>8</v>
      </c>
      <c r="L120" s="52" t="str">
        <f t="shared" si="21"/>
        <v>45_8</v>
      </c>
      <c r="M120" s="60">
        <v>3037</v>
      </c>
      <c r="N120" s="91"/>
      <c r="O120" s="52">
        <v>45</v>
      </c>
      <c r="P120" s="52">
        <f t="shared" si="38"/>
        <v>8</v>
      </c>
      <c r="Q120" s="60">
        <v>26</v>
      </c>
      <c r="R120" s="52">
        <f t="shared" si="22"/>
        <v>8</v>
      </c>
      <c r="S120" s="52" t="str">
        <f t="shared" si="23"/>
        <v>45_8</v>
      </c>
      <c r="T120" s="60">
        <v>3101</v>
      </c>
      <c r="U120" s="91"/>
      <c r="V120" s="52">
        <v>45</v>
      </c>
      <c r="W120" s="52">
        <f t="shared" si="39"/>
        <v>8</v>
      </c>
      <c r="X120" s="60">
        <v>26</v>
      </c>
      <c r="Y120" s="52">
        <f t="shared" si="24"/>
        <v>8</v>
      </c>
      <c r="Z120" s="52" t="str">
        <f t="shared" si="25"/>
        <v>45_8</v>
      </c>
      <c r="AA120" s="4">
        <f t="shared" si="29"/>
        <v>3037</v>
      </c>
      <c r="AB120" s="4">
        <f t="shared" si="30"/>
        <v>3101</v>
      </c>
      <c r="AC120" s="156">
        <f t="shared" si="26"/>
        <v>3101</v>
      </c>
      <c r="AD120" s="47">
        <f t="shared" si="31"/>
        <v>19.878205128205128</v>
      </c>
      <c r="AE120" s="6"/>
      <c r="AF120" s="6"/>
      <c r="AG120" s="6"/>
      <c r="AH120" s="6"/>
      <c r="AI120" s="6"/>
      <c r="AJ120" s="7"/>
    </row>
    <row r="121" spans="1:36" x14ac:dyDescent="0.15">
      <c r="A121" s="52">
        <v>45</v>
      </c>
      <c r="B121" s="52">
        <f t="shared" si="36"/>
        <v>9</v>
      </c>
      <c r="C121" s="60">
        <v>27</v>
      </c>
      <c r="D121" s="52">
        <f t="shared" si="27"/>
        <v>9</v>
      </c>
      <c r="E121" s="52" t="str">
        <f t="shared" si="28"/>
        <v>45_9</v>
      </c>
      <c r="F121" s="60">
        <v>3022</v>
      </c>
      <c r="G121" s="28"/>
      <c r="H121" s="52">
        <v>45</v>
      </c>
      <c r="I121" s="52">
        <f t="shared" si="37"/>
        <v>9</v>
      </c>
      <c r="J121" s="60">
        <v>27</v>
      </c>
      <c r="K121" s="52">
        <f t="shared" si="20"/>
        <v>9</v>
      </c>
      <c r="L121" s="52" t="str">
        <f t="shared" si="21"/>
        <v>45_9</v>
      </c>
      <c r="M121" s="60">
        <v>3112</v>
      </c>
      <c r="N121" s="91"/>
      <c r="O121" s="52">
        <v>45</v>
      </c>
      <c r="P121" s="52">
        <f t="shared" si="38"/>
        <v>9</v>
      </c>
      <c r="Q121" s="60">
        <v>27</v>
      </c>
      <c r="R121" s="52">
        <f t="shared" si="22"/>
        <v>9</v>
      </c>
      <c r="S121" s="52" t="str">
        <f t="shared" si="23"/>
        <v>45_9</v>
      </c>
      <c r="T121" s="60">
        <v>3178</v>
      </c>
      <c r="U121" s="91"/>
      <c r="V121" s="52">
        <v>45</v>
      </c>
      <c r="W121" s="52">
        <f t="shared" si="39"/>
        <v>9</v>
      </c>
      <c r="X121" s="60">
        <v>27</v>
      </c>
      <c r="Y121" s="52">
        <f t="shared" si="24"/>
        <v>9</v>
      </c>
      <c r="Z121" s="52" t="str">
        <f t="shared" si="25"/>
        <v>45_9</v>
      </c>
      <c r="AA121" s="4">
        <f t="shared" si="29"/>
        <v>3112</v>
      </c>
      <c r="AB121" s="4">
        <f t="shared" si="30"/>
        <v>3178</v>
      </c>
      <c r="AC121" s="156">
        <f t="shared" si="26"/>
        <v>3178</v>
      </c>
      <c r="AD121" s="47">
        <f t="shared" si="31"/>
        <v>20.371794871794872</v>
      </c>
      <c r="AE121" s="6"/>
      <c r="AF121" s="6"/>
      <c r="AG121" s="6"/>
      <c r="AH121" s="6"/>
      <c r="AI121" s="6"/>
      <c r="AJ121" s="7"/>
    </row>
    <row r="122" spans="1:36" x14ac:dyDescent="0.15">
      <c r="A122" s="52">
        <v>45</v>
      </c>
      <c r="B122" s="52">
        <f t="shared" si="36"/>
        <v>10</v>
      </c>
      <c r="C122" s="60">
        <v>28</v>
      </c>
      <c r="D122" s="52">
        <f t="shared" si="27"/>
        <v>10</v>
      </c>
      <c r="E122" s="52" t="str">
        <f t="shared" si="28"/>
        <v>45_10</v>
      </c>
      <c r="F122" s="60">
        <v>3086</v>
      </c>
      <c r="G122" s="28"/>
      <c r="H122" s="52">
        <v>45</v>
      </c>
      <c r="I122" s="52">
        <f t="shared" si="37"/>
        <v>10</v>
      </c>
      <c r="J122" s="60">
        <v>28</v>
      </c>
      <c r="K122" s="52">
        <f t="shared" si="20"/>
        <v>10</v>
      </c>
      <c r="L122" s="52" t="str">
        <f t="shared" si="21"/>
        <v>45_10</v>
      </c>
      <c r="M122" s="60">
        <v>3178</v>
      </c>
      <c r="N122" s="91"/>
      <c r="O122" s="52">
        <v>45</v>
      </c>
      <c r="P122" s="52">
        <f t="shared" si="38"/>
        <v>10</v>
      </c>
      <c r="Q122" s="60">
        <v>28</v>
      </c>
      <c r="R122" s="52">
        <f t="shared" si="22"/>
        <v>10</v>
      </c>
      <c r="S122" s="52" t="str">
        <f t="shared" si="23"/>
        <v>45_10</v>
      </c>
      <c r="T122" s="60">
        <v>3245</v>
      </c>
      <c r="U122" s="91"/>
      <c r="V122" s="52">
        <v>45</v>
      </c>
      <c r="W122" s="52">
        <f t="shared" si="39"/>
        <v>10</v>
      </c>
      <c r="X122" s="60">
        <v>28</v>
      </c>
      <c r="Y122" s="52">
        <f t="shared" si="24"/>
        <v>10</v>
      </c>
      <c r="Z122" s="52" t="str">
        <f t="shared" si="25"/>
        <v>45_10</v>
      </c>
      <c r="AA122" s="4">
        <f t="shared" si="29"/>
        <v>3178</v>
      </c>
      <c r="AB122" s="4">
        <f t="shared" si="30"/>
        <v>3245</v>
      </c>
      <c r="AC122" s="156">
        <f t="shared" si="26"/>
        <v>3245</v>
      </c>
      <c r="AD122" s="47">
        <f t="shared" si="31"/>
        <v>20.801282051282051</v>
      </c>
      <c r="AE122" s="6"/>
      <c r="AF122" s="6"/>
      <c r="AG122" s="6"/>
      <c r="AH122" s="6"/>
      <c r="AI122" s="6"/>
      <c r="AJ122" s="7"/>
    </row>
    <row r="123" spans="1:36" x14ac:dyDescent="0.15">
      <c r="A123" s="52">
        <v>45</v>
      </c>
      <c r="B123" s="52">
        <f t="shared" si="36"/>
        <v>11</v>
      </c>
      <c r="C123" s="60">
        <v>29</v>
      </c>
      <c r="D123" s="52">
        <f t="shared" si="27"/>
        <v>11</v>
      </c>
      <c r="E123" s="52" t="str">
        <f t="shared" si="28"/>
        <v>45_11</v>
      </c>
      <c r="F123" s="60">
        <v>3158</v>
      </c>
      <c r="G123" s="28"/>
      <c r="H123" s="52">
        <v>45</v>
      </c>
      <c r="I123" s="52">
        <f t="shared" si="37"/>
        <v>11</v>
      </c>
      <c r="J123" s="60">
        <v>29</v>
      </c>
      <c r="K123" s="52">
        <f t="shared" si="20"/>
        <v>11</v>
      </c>
      <c r="L123" s="52" t="str">
        <f t="shared" si="21"/>
        <v>45_11</v>
      </c>
      <c r="M123" s="60">
        <v>3253</v>
      </c>
      <c r="N123" s="91"/>
      <c r="O123" s="52">
        <v>45</v>
      </c>
      <c r="P123" s="52">
        <f t="shared" si="38"/>
        <v>11</v>
      </c>
      <c r="Q123" s="60">
        <v>29</v>
      </c>
      <c r="R123" s="52">
        <f t="shared" si="22"/>
        <v>11</v>
      </c>
      <c r="S123" s="52" t="str">
        <f t="shared" si="23"/>
        <v>45_11</v>
      </c>
      <c r="T123" s="60">
        <v>3321</v>
      </c>
      <c r="U123" s="91"/>
      <c r="V123" s="52">
        <v>45</v>
      </c>
      <c r="W123" s="52">
        <f t="shared" si="39"/>
        <v>11</v>
      </c>
      <c r="X123" s="60">
        <v>29</v>
      </c>
      <c r="Y123" s="52">
        <f t="shared" si="24"/>
        <v>11</v>
      </c>
      <c r="Z123" s="52" t="str">
        <f t="shared" si="25"/>
        <v>45_11</v>
      </c>
      <c r="AA123" s="4">
        <f t="shared" si="29"/>
        <v>3253</v>
      </c>
      <c r="AB123" s="4">
        <f t="shared" si="30"/>
        <v>3321</v>
      </c>
      <c r="AC123" s="156">
        <f t="shared" si="26"/>
        <v>3321</v>
      </c>
      <c r="AD123" s="47">
        <f t="shared" si="31"/>
        <v>21.28846153846154</v>
      </c>
      <c r="AE123" s="6"/>
      <c r="AF123" s="6"/>
      <c r="AG123" s="6"/>
      <c r="AH123" s="6"/>
      <c r="AI123" s="6"/>
      <c r="AJ123" s="7"/>
    </row>
    <row r="124" spans="1:36" x14ac:dyDescent="0.15">
      <c r="A124" s="52">
        <v>45</v>
      </c>
      <c r="B124" s="52">
        <f t="shared" si="36"/>
        <v>12</v>
      </c>
      <c r="C124" s="60">
        <v>30</v>
      </c>
      <c r="D124" s="52">
        <f t="shared" si="27"/>
        <v>12</v>
      </c>
      <c r="E124" s="52" t="str">
        <f t="shared" si="28"/>
        <v>45_12</v>
      </c>
      <c r="F124" s="60">
        <v>3229</v>
      </c>
      <c r="G124" s="28"/>
      <c r="H124" s="52">
        <v>45</v>
      </c>
      <c r="I124" s="52">
        <f t="shared" si="37"/>
        <v>12</v>
      </c>
      <c r="J124" s="60">
        <v>30</v>
      </c>
      <c r="K124" s="52">
        <f t="shared" si="20"/>
        <v>12</v>
      </c>
      <c r="L124" s="52" t="str">
        <f t="shared" si="21"/>
        <v>45_12</v>
      </c>
      <c r="M124" s="60">
        <v>3326</v>
      </c>
      <c r="N124" s="91"/>
      <c r="O124" s="52">
        <v>45</v>
      </c>
      <c r="P124" s="52">
        <f t="shared" si="38"/>
        <v>12</v>
      </c>
      <c r="Q124" s="60">
        <v>30</v>
      </c>
      <c r="R124" s="52">
        <f t="shared" si="22"/>
        <v>12</v>
      </c>
      <c r="S124" s="52" t="str">
        <f t="shared" si="23"/>
        <v>45_12</v>
      </c>
      <c r="T124" s="60">
        <v>3396</v>
      </c>
      <c r="U124" s="91"/>
      <c r="V124" s="52">
        <v>45</v>
      </c>
      <c r="W124" s="52">
        <f t="shared" si="39"/>
        <v>12</v>
      </c>
      <c r="X124" s="60">
        <v>30</v>
      </c>
      <c r="Y124" s="52">
        <f t="shared" si="24"/>
        <v>12</v>
      </c>
      <c r="Z124" s="52" t="str">
        <f t="shared" si="25"/>
        <v>45_12</v>
      </c>
      <c r="AA124" s="4">
        <f t="shared" si="29"/>
        <v>3326</v>
      </c>
      <c r="AB124" s="4">
        <f t="shared" si="30"/>
        <v>3396</v>
      </c>
      <c r="AC124" s="156">
        <f t="shared" si="26"/>
        <v>3396</v>
      </c>
      <c r="AD124" s="47">
        <f t="shared" si="31"/>
        <v>21.76923076923077</v>
      </c>
      <c r="AE124" s="6"/>
      <c r="AF124" s="6"/>
      <c r="AG124" s="6"/>
      <c r="AH124" s="6"/>
      <c r="AI124" s="6"/>
      <c r="AJ124" s="7"/>
    </row>
    <row r="125" spans="1:36" x14ac:dyDescent="0.15">
      <c r="A125" s="52">
        <v>49</v>
      </c>
      <c r="B125" s="52">
        <v>0</v>
      </c>
      <c r="C125" s="60">
        <v>14</v>
      </c>
      <c r="D125" s="52">
        <f t="shared" si="27"/>
        <v>0</v>
      </c>
      <c r="E125" s="52" t="str">
        <f t="shared" si="28"/>
        <v>49_0</v>
      </c>
      <c r="F125" s="60">
        <v>2154</v>
      </c>
      <c r="G125" s="28"/>
      <c r="H125" s="52">
        <v>49</v>
      </c>
      <c r="I125" s="52">
        <v>0</v>
      </c>
      <c r="J125" s="60">
        <v>14</v>
      </c>
      <c r="K125" s="52">
        <f t="shared" si="20"/>
        <v>0</v>
      </c>
      <c r="L125" s="52" t="str">
        <f t="shared" si="21"/>
        <v>49_0</v>
      </c>
      <c r="M125" s="60">
        <v>2218</v>
      </c>
      <c r="N125" s="6"/>
      <c r="O125" s="52">
        <v>49</v>
      </c>
      <c r="P125" s="52">
        <v>0</v>
      </c>
      <c r="Q125" s="60">
        <v>14</v>
      </c>
      <c r="R125" s="52">
        <f t="shared" si="22"/>
        <v>0</v>
      </c>
      <c r="S125" s="52" t="str">
        <f t="shared" si="23"/>
        <v>49_0</v>
      </c>
      <c r="T125" s="60">
        <v>2265</v>
      </c>
      <c r="U125" s="6"/>
      <c r="V125" s="52">
        <v>49</v>
      </c>
      <c r="W125" s="52">
        <v>0</v>
      </c>
      <c r="X125" s="60">
        <v>14</v>
      </c>
      <c r="Y125" s="52">
        <f t="shared" si="24"/>
        <v>0</v>
      </c>
      <c r="Z125" s="52" t="str">
        <f t="shared" si="25"/>
        <v>49_0</v>
      </c>
      <c r="AA125" s="4">
        <f t="shared" si="29"/>
        <v>2218</v>
      </c>
      <c r="AB125" s="4">
        <f t="shared" si="30"/>
        <v>2265</v>
      </c>
      <c r="AC125" s="156">
        <f t="shared" si="26"/>
        <v>2265</v>
      </c>
      <c r="AD125" s="47">
        <f t="shared" si="31"/>
        <v>14.51923076923077</v>
      </c>
      <c r="AE125" s="6"/>
      <c r="AF125" s="6"/>
      <c r="AG125" s="6"/>
      <c r="AH125" s="6"/>
      <c r="AI125" s="6"/>
      <c r="AJ125" s="7"/>
    </row>
    <row r="126" spans="1:36" x14ac:dyDescent="0.15">
      <c r="A126" s="52">
        <v>49</v>
      </c>
      <c r="B126" s="52">
        <v>1</v>
      </c>
      <c r="C126" s="60">
        <v>16</v>
      </c>
      <c r="D126" s="52">
        <f t="shared" si="27"/>
        <v>1</v>
      </c>
      <c r="E126" s="52" t="str">
        <f t="shared" si="28"/>
        <v>49_1</v>
      </c>
      <c r="F126" s="60">
        <v>2289</v>
      </c>
      <c r="G126" s="28"/>
      <c r="H126" s="52">
        <v>49</v>
      </c>
      <c r="I126" s="52">
        <v>1</v>
      </c>
      <c r="J126" s="60">
        <v>16</v>
      </c>
      <c r="K126" s="52">
        <f t="shared" si="20"/>
        <v>1</v>
      </c>
      <c r="L126" s="52" t="str">
        <f t="shared" si="21"/>
        <v>49_1</v>
      </c>
      <c r="M126" s="60">
        <v>2357</v>
      </c>
      <c r="N126" s="6"/>
      <c r="O126" s="52">
        <v>49</v>
      </c>
      <c r="P126" s="52">
        <v>1</v>
      </c>
      <c r="Q126" s="60">
        <v>16</v>
      </c>
      <c r="R126" s="52">
        <f t="shared" si="22"/>
        <v>1</v>
      </c>
      <c r="S126" s="52" t="str">
        <f t="shared" si="23"/>
        <v>49_1</v>
      </c>
      <c r="T126" s="60">
        <v>2407</v>
      </c>
      <c r="U126" s="6"/>
      <c r="V126" s="52">
        <v>49</v>
      </c>
      <c r="W126" s="52">
        <v>1</v>
      </c>
      <c r="X126" s="60">
        <v>16</v>
      </c>
      <c r="Y126" s="52">
        <f t="shared" si="24"/>
        <v>1</v>
      </c>
      <c r="Z126" s="52" t="str">
        <f t="shared" si="25"/>
        <v>49_1</v>
      </c>
      <c r="AA126" s="4">
        <f t="shared" si="29"/>
        <v>2357</v>
      </c>
      <c r="AB126" s="4">
        <f t="shared" si="30"/>
        <v>2407</v>
      </c>
      <c r="AC126" s="156">
        <f t="shared" si="26"/>
        <v>2407</v>
      </c>
      <c r="AD126" s="47">
        <f t="shared" si="31"/>
        <v>15.429487179487179</v>
      </c>
      <c r="AE126" s="6"/>
      <c r="AF126" s="6"/>
      <c r="AG126" s="6"/>
      <c r="AH126" s="6"/>
      <c r="AI126" s="6"/>
      <c r="AJ126" s="7"/>
    </row>
    <row r="127" spans="1:36" x14ac:dyDescent="0.15">
      <c r="A127" s="52">
        <v>49</v>
      </c>
      <c r="B127" s="52">
        <v>2</v>
      </c>
      <c r="C127" s="60">
        <v>18</v>
      </c>
      <c r="D127" s="52">
        <f t="shared" si="27"/>
        <v>2</v>
      </c>
      <c r="E127" s="52" t="str">
        <f t="shared" si="28"/>
        <v>49_2</v>
      </c>
      <c r="F127" s="60">
        <v>2415</v>
      </c>
      <c r="G127" s="28"/>
      <c r="H127" s="52">
        <v>49</v>
      </c>
      <c r="I127" s="52">
        <v>2</v>
      </c>
      <c r="J127" s="60">
        <v>18</v>
      </c>
      <c r="K127" s="52">
        <f t="shared" si="20"/>
        <v>2</v>
      </c>
      <c r="L127" s="52" t="str">
        <f t="shared" si="21"/>
        <v>49_2</v>
      </c>
      <c r="M127" s="60">
        <v>2487</v>
      </c>
      <c r="N127" s="6"/>
      <c r="O127" s="52">
        <v>49</v>
      </c>
      <c r="P127" s="52">
        <v>2</v>
      </c>
      <c r="Q127" s="60">
        <v>18</v>
      </c>
      <c r="R127" s="52">
        <f t="shared" si="22"/>
        <v>2</v>
      </c>
      <c r="S127" s="52" t="str">
        <f t="shared" si="23"/>
        <v>49_2</v>
      </c>
      <c r="T127" s="60">
        <v>2540</v>
      </c>
      <c r="U127" s="6"/>
      <c r="V127" s="52">
        <v>49</v>
      </c>
      <c r="W127" s="52">
        <v>2</v>
      </c>
      <c r="X127" s="60">
        <v>18</v>
      </c>
      <c r="Y127" s="52">
        <f t="shared" si="24"/>
        <v>2</v>
      </c>
      <c r="Z127" s="52" t="str">
        <f t="shared" si="25"/>
        <v>49_2</v>
      </c>
      <c r="AA127" s="4">
        <f t="shared" si="29"/>
        <v>2487</v>
      </c>
      <c r="AB127" s="4">
        <f t="shared" si="30"/>
        <v>2540</v>
      </c>
      <c r="AC127" s="156">
        <f t="shared" si="26"/>
        <v>2540</v>
      </c>
      <c r="AD127" s="47">
        <f t="shared" si="31"/>
        <v>16.282051282051281</v>
      </c>
      <c r="AE127" s="6"/>
      <c r="AF127" s="6"/>
      <c r="AG127" s="6"/>
      <c r="AH127" s="6"/>
      <c r="AI127" s="6"/>
      <c r="AJ127" s="7"/>
    </row>
    <row r="128" spans="1:36" ht="11.25" x14ac:dyDescent="0.15">
      <c r="A128" s="52">
        <v>49</v>
      </c>
      <c r="B128" s="52">
        <v>3</v>
      </c>
      <c r="C128" s="60">
        <v>20</v>
      </c>
      <c r="D128" s="52">
        <f t="shared" si="27"/>
        <v>3</v>
      </c>
      <c r="E128" s="52" t="str">
        <f t="shared" si="28"/>
        <v>49_3</v>
      </c>
      <c r="F128" s="60">
        <v>2545</v>
      </c>
      <c r="G128" s="28"/>
      <c r="H128" s="52">
        <v>49</v>
      </c>
      <c r="I128" s="52">
        <v>3</v>
      </c>
      <c r="J128" s="60">
        <v>20</v>
      </c>
      <c r="K128" s="52">
        <f t="shared" si="20"/>
        <v>3</v>
      </c>
      <c r="L128" s="52" t="str">
        <f t="shared" si="21"/>
        <v>49_3</v>
      </c>
      <c r="M128" s="60">
        <v>2622</v>
      </c>
      <c r="N128" s="85"/>
      <c r="O128" s="52">
        <v>49</v>
      </c>
      <c r="P128" s="52">
        <v>3</v>
      </c>
      <c r="Q128" s="60">
        <v>20</v>
      </c>
      <c r="R128" s="52">
        <f t="shared" si="22"/>
        <v>3</v>
      </c>
      <c r="S128" s="52" t="str">
        <f t="shared" si="23"/>
        <v>49_3</v>
      </c>
      <c r="T128" s="60">
        <v>2677</v>
      </c>
      <c r="U128" s="85"/>
      <c r="V128" s="52">
        <v>49</v>
      </c>
      <c r="W128" s="52">
        <v>3</v>
      </c>
      <c r="X128" s="60">
        <v>20</v>
      </c>
      <c r="Y128" s="52">
        <f t="shared" si="24"/>
        <v>3</v>
      </c>
      <c r="Z128" s="52" t="str">
        <f t="shared" si="25"/>
        <v>49_3</v>
      </c>
      <c r="AA128" s="4">
        <f t="shared" si="29"/>
        <v>2622</v>
      </c>
      <c r="AB128" s="4">
        <f t="shared" si="30"/>
        <v>2677</v>
      </c>
      <c r="AC128" s="156">
        <f t="shared" si="26"/>
        <v>2677</v>
      </c>
      <c r="AD128" s="47">
        <f t="shared" si="31"/>
        <v>17.160256410256409</v>
      </c>
      <c r="AE128" s="6"/>
      <c r="AF128" s="6"/>
      <c r="AG128" s="6"/>
      <c r="AH128" s="6"/>
      <c r="AI128" s="6"/>
      <c r="AJ128" s="7"/>
    </row>
    <row r="129" spans="1:36" x14ac:dyDescent="0.15">
      <c r="A129" s="52">
        <v>50</v>
      </c>
      <c r="B129" s="52">
        <v>0</v>
      </c>
      <c r="C129" s="60">
        <v>21</v>
      </c>
      <c r="D129" s="52">
        <f t="shared" si="27"/>
        <v>0</v>
      </c>
      <c r="E129" s="52" t="str">
        <f t="shared" si="28"/>
        <v>50_0</v>
      </c>
      <c r="F129" s="60">
        <v>2611</v>
      </c>
      <c r="G129" s="28"/>
      <c r="H129" s="52">
        <v>50</v>
      </c>
      <c r="I129" s="52">
        <v>0</v>
      </c>
      <c r="J129" s="60">
        <v>21</v>
      </c>
      <c r="K129" s="52">
        <f t="shared" si="20"/>
        <v>0</v>
      </c>
      <c r="L129" s="52" t="str">
        <f t="shared" si="21"/>
        <v>50_0</v>
      </c>
      <c r="M129" s="60">
        <v>2689</v>
      </c>
      <c r="N129" s="91"/>
      <c r="O129" s="52">
        <v>50</v>
      </c>
      <c r="P129" s="52">
        <v>0</v>
      </c>
      <c r="Q129" s="60">
        <v>21</v>
      </c>
      <c r="R129" s="52">
        <f t="shared" si="22"/>
        <v>0</v>
      </c>
      <c r="S129" s="52" t="str">
        <f t="shared" si="23"/>
        <v>50_0</v>
      </c>
      <c r="T129" s="60">
        <v>2746</v>
      </c>
      <c r="U129" s="91"/>
      <c r="V129" s="52">
        <v>50</v>
      </c>
      <c r="W129" s="52">
        <v>0</v>
      </c>
      <c r="X129" s="60">
        <v>21</v>
      </c>
      <c r="Y129" s="52">
        <f t="shared" si="24"/>
        <v>0</v>
      </c>
      <c r="Z129" s="52" t="str">
        <f t="shared" si="25"/>
        <v>50_0</v>
      </c>
      <c r="AA129" s="4">
        <f t="shared" si="29"/>
        <v>2689</v>
      </c>
      <c r="AB129" s="4">
        <f t="shared" si="30"/>
        <v>2746</v>
      </c>
      <c r="AC129" s="156">
        <f t="shared" si="26"/>
        <v>2746</v>
      </c>
      <c r="AD129" s="47">
        <f t="shared" si="31"/>
        <v>17.602564102564102</v>
      </c>
      <c r="AE129" s="6"/>
      <c r="AF129" s="6"/>
      <c r="AG129" s="6"/>
      <c r="AH129" s="6"/>
      <c r="AI129" s="6"/>
      <c r="AJ129" s="7"/>
    </row>
    <row r="130" spans="1:36" x14ac:dyDescent="0.15">
      <c r="A130" s="52">
        <v>50</v>
      </c>
      <c r="B130" s="52">
        <v>1</v>
      </c>
      <c r="C130" s="60">
        <v>23</v>
      </c>
      <c r="D130" s="52">
        <f t="shared" si="27"/>
        <v>1</v>
      </c>
      <c r="E130" s="52" t="str">
        <f t="shared" si="28"/>
        <v>50_1</v>
      </c>
      <c r="F130" s="60">
        <v>2743</v>
      </c>
      <c r="G130" s="28"/>
      <c r="H130" s="52">
        <v>50</v>
      </c>
      <c r="I130" s="52">
        <v>1</v>
      </c>
      <c r="J130" s="60">
        <v>23</v>
      </c>
      <c r="K130" s="52">
        <f t="shared" si="20"/>
        <v>1</v>
      </c>
      <c r="L130" s="52" t="str">
        <f t="shared" si="21"/>
        <v>50_1</v>
      </c>
      <c r="M130" s="60">
        <v>2825</v>
      </c>
      <c r="N130" s="91"/>
      <c r="O130" s="52">
        <v>50</v>
      </c>
      <c r="P130" s="52">
        <v>1</v>
      </c>
      <c r="Q130" s="60">
        <v>23</v>
      </c>
      <c r="R130" s="52">
        <f t="shared" si="22"/>
        <v>1</v>
      </c>
      <c r="S130" s="52" t="str">
        <f t="shared" si="23"/>
        <v>50_1</v>
      </c>
      <c r="T130" s="60">
        <v>2884</v>
      </c>
      <c r="U130" s="91"/>
      <c r="V130" s="52">
        <v>50</v>
      </c>
      <c r="W130" s="52">
        <v>1</v>
      </c>
      <c r="X130" s="60">
        <v>23</v>
      </c>
      <c r="Y130" s="52">
        <f t="shared" si="24"/>
        <v>1</v>
      </c>
      <c r="Z130" s="52" t="str">
        <f t="shared" si="25"/>
        <v>50_1</v>
      </c>
      <c r="AA130" s="4">
        <f t="shared" si="29"/>
        <v>2825</v>
      </c>
      <c r="AB130" s="4">
        <f t="shared" si="30"/>
        <v>2884</v>
      </c>
      <c r="AC130" s="156">
        <f t="shared" si="26"/>
        <v>2884</v>
      </c>
      <c r="AD130" s="47">
        <f t="shared" si="31"/>
        <v>18.487179487179485</v>
      </c>
      <c r="AE130" s="6"/>
      <c r="AF130" s="6"/>
      <c r="AG130" s="6"/>
      <c r="AH130" s="6"/>
      <c r="AI130" s="6"/>
      <c r="AJ130" s="7"/>
    </row>
    <row r="131" spans="1:36" x14ac:dyDescent="0.15">
      <c r="A131" s="52">
        <v>50</v>
      </c>
      <c r="B131" s="52">
        <v>2</v>
      </c>
      <c r="C131" s="60">
        <v>25</v>
      </c>
      <c r="D131" s="52">
        <f t="shared" si="27"/>
        <v>2</v>
      </c>
      <c r="E131" s="52" t="str">
        <f t="shared" si="28"/>
        <v>50_2</v>
      </c>
      <c r="F131" s="60">
        <v>2877</v>
      </c>
      <c r="G131" s="28"/>
      <c r="H131" s="52">
        <v>50</v>
      </c>
      <c r="I131" s="52">
        <v>2</v>
      </c>
      <c r="J131" s="60">
        <v>25</v>
      </c>
      <c r="K131" s="52">
        <f t="shared" si="20"/>
        <v>2</v>
      </c>
      <c r="L131" s="52" t="str">
        <f t="shared" si="21"/>
        <v>50_2</v>
      </c>
      <c r="M131" s="60">
        <v>2963</v>
      </c>
      <c r="N131" s="91"/>
      <c r="O131" s="52">
        <v>50</v>
      </c>
      <c r="P131" s="52">
        <v>2</v>
      </c>
      <c r="Q131" s="60">
        <v>25</v>
      </c>
      <c r="R131" s="52">
        <f t="shared" si="22"/>
        <v>2</v>
      </c>
      <c r="S131" s="52" t="str">
        <f t="shared" si="23"/>
        <v>50_2</v>
      </c>
      <c r="T131" s="60">
        <v>3026</v>
      </c>
      <c r="U131" s="91"/>
      <c r="V131" s="52">
        <v>50</v>
      </c>
      <c r="W131" s="52">
        <v>2</v>
      </c>
      <c r="X131" s="60">
        <v>25</v>
      </c>
      <c r="Y131" s="52">
        <f t="shared" si="24"/>
        <v>2</v>
      </c>
      <c r="Z131" s="52" t="str">
        <f t="shared" si="25"/>
        <v>50_2</v>
      </c>
      <c r="AA131" s="4">
        <f t="shared" si="29"/>
        <v>2963</v>
      </c>
      <c r="AB131" s="4">
        <f t="shared" si="30"/>
        <v>3026</v>
      </c>
      <c r="AC131" s="156">
        <f t="shared" si="26"/>
        <v>3026</v>
      </c>
      <c r="AD131" s="47">
        <f t="shared" si="31"/>
        <v>19.397435897435898</v>
      </c>
      <c r="AE131" s="6"/>
      <c r="AF131" s="6"/>
      <c r="AG131" s="6"/>
      <c r="AH131" s="6"/>
      <c r="AI131" s="6"/>
      <c r="AJ131" s="7"/>
    </row>
    <row r="132" spans="1:36" x14ac:dyDescent="0.15">
      <c r="A132" s="52">
        <v>50</v>
      </c>
      <c r="B132" s="52">
        <v>3</v>
      </c>
      <c r="C132" s="60">
        <v>27</v>
      </c>
      <c r="D132" s="52">
        <f t="shared" si="27"/>
        <v>3</v>
      </c>
      <c r="E132" s="52" t="str">
        <f t="shared" si="28"/>
        <v>50_3</v>
      </c>
      <c r="F132" s="60">
        <v>3022</v>
      </c>
      <c r="G132" s="28"/>
      <c r="H132" s="52">
        <v>50</v>
      </c>
      <c r="I132" s="52">
        <v>3</v>
      </c>
      <c r="J132" s="60">
        <v>27</v>
      </c>
      <c r="K132" s="52">
        <f t="shared" si="20"/>
        <v>3</v>
      </c>
      <c r="L132" s="52" t="str">
        <f t="shared" si="21"/>
        <v>50_3</v>
      </c>
      <c r="M132" s="60">
        <v>3112</v>
      </c>
      <c r="N132" s="91"/>
      <c r="O132" s="52">
        <v>50</v>
      </c>
      <c r="P132" s="52">
        <v>3</v>
      </c>
      <c r="Q132" s="60">
        <v>27</v>
      </c>
      <c r="R132" s="52">
        <f t="shared" si="22"/>
        <v>3</v>
      </c>
      <c r="S132" s="52" t="str">
        <f t="shared" si="23"/>
        <v>50_3</v>
      </c>
      <c r="T132" s="60">
        <v>3178</v>
      </c>
      <c r="U132" s="91"/>
      <c r="V132" s="52">
        <v>50</v>
      </c>
      <c r="W132" s="52">
        <v>3</v>
      </c>
      <c r="X132" s="60">
        <v>27</v>
      </c>
      <c r="Y132" s="52">
        <f t="shared" si="24"/>
        <v>3</v>
      </c>
      <c r="Z132" s="52" t="str">
        <f t="shared" si="25"/>
        <v>50_3</v>
      </c>
      <c r="AA132" s="4">
        <f t="shared" si="29"/>
        <v>3112</v>
      </c>
      <c r="AB132" s="4">
        <f t="shared" si="30"/>
        <v>3178</v>
      </c>
      <c r="AC132" s="156">
        <f t="shared" si="26"/>
        <v>3178</v>
      </c>
      <c r="AD132" s="47">
        <f t="shared" si="31"/>
        <v>20.371794871794872</v>
      </c>
      <c r="AE132" s="6"/>
      <c r="AF132" s="6"/>
      <c r="AG132" s="6"/>
      <c r="AH132" s="6"/>
      <c r="AI132" s="6"/>
      <c r="AJ132" s="7"/>
    </row>
    <row r="133" spans="1:36" x14ac:dyDescent="0.15">
      <c r="A133" s="52">
        <v>50</v>
      </c>
      <c r="B133" s="52">
        <v>4</v>
      </c>
      <c r="C133" s="60">
        <v>28</v>
      </c>
      <c r="D133" s="52">
        <f t="shared" si="27"/>
        <v>4</v>
      </c>
      <c r="E133" s="52" t="str">
        <f t="shared" si="28"/>
        <v>50_4</v>
      </c>
      <c r="F133" s="60">
        <v>3086</v>
      </c>
      <c r="G133" s="28"/>
      <c r="H133" s="52">
        <v>50</v>
      </c>
      <c r="I133" s="52">
        <v>4</v>
      </c>
      <c r="J133" s="60">
        <v>28</v>
      </c>
      <c r="K133" s="52">
        <f t="shared" si="20"/>
        <v>4</v>
      </c>
      <c r="L133" s="52" t="str">
        <f t="shared" si="21"/>
        <v>50_4</v>
      </c>
      <c r="M133" s="60">
        <v>3178</v>
      </c>
      <c r="N133" s="91"/>
      <c r="O133" s="52">
        <v>50</v>
      </c>
      <c r="P133" s="52">
        <v>4</v>
      </c>
      <c r="Q133" s="60">
        <v>28</v>
      </c>
      <c r="R133" s="52">
        <f t="shared" si="22"/>
        <v>4</v>
      </c>
      <c r="S133" s="52" t="str">
        <f t="shared" si="23"/>
        <v>50_4</v>
      </c>
      <c r="T133" s="60">
        <v>3245</v>
      </c>
      <c r="U133" s="91"/>
      <c r="V133" s="52">
        <v>50</v>
      </c>
      <c r="W133" s="52">
        <v>4</v>
      </c>
      <c r="X133" s="60">
        <v>28</v>
      </c>
      <c r="Y133" s="52">
        <f t="shared" si="24"/>
        <v>4</v>
      </c>
      <c r="Z133" s="52" t="str">
        <f t="shared" si="25"/>
        <v>50_4</v>
      </c>
      <c r="AA133" s="4">
        <f t="shared" si="29"/>
        <v>3178</v>
      </c>
      <c r="AB133" s="4">
        <f t="shared" si="30"/>
        <v>3245</v>
      </c>
      <c r="AC133" s="156">
        <f t="shared" si="26"/>
        <v>3245</v>
      </c>
      <c r="AD133" s="47">
        <f t="shared" si="31"/>
        <v>20.801282051282051</v>
      </c>
      <c r="AE133" s="6"/>
      <c r="AF133" s="6"/>
      <c r="AG133" s="6"/>
      <c r="AH133" s="6"/>
      <c r="AI133" s="6"/>
      <c r="AJ133" s="7"/>
    </row>
    <row r="134" spans="1:36" x14ac:dyDescent="0.15">
      <c r="A134" s="52">
        <v>50</v>
      </c>
      <c r="B134" s="52">
        <v>5</v>
      </c>
      <c r="C134" s="60">
        <v>29</v>
      </c>
      <c r="D134" s="52">
        <f t="shared" si="27"/>
        <v>5</v>
      </c>
      <c r="E134" s="52" t="str">
        <f t="shared" si="28"/>
        <v>50_5</v>
      </c>
      <c r="F134" s="60">
        <v>3158</v>
      </c>
      <c r="G134" s="28"/>
      <c r="H134" s="52">
        <v>50</v>
      </c>
      <c r="I134" s="52">
        <v>5</v>
      </c>
      <c r="J134" s="60">
        <v>29</v>
      </c>
      <c r="K134" s="52">
        <f t="shared" si="20"/>
        <v>5</v>
      </c>
      <c r="L134" s="52" t="str">
        <f t="shared" si="21"/>
        <v>50_5</v>
      </c>
      <c r="M134" s="60">
        <v>3253</v>
      </c>
      <c r="N134" s="91"/>
      <c r="O134" s="52">
        <v>50</v>
      </c>
      <c r="P134" s="52">
        <v>5</v>
      </c>
      <c r="Q134" s="60">
        <v>29</v>
      </c>
      <c r="R134" s="52">
        <f t="shared" si="22"/>
        <v>5</v>
      </c>
      <c r="S134" s="52" t="str">
        <f t="shared" si="23"/>
        <v>50_5</v>
      </c>
      <c r="T134" s="60">
        <v>3321</v>
      </c>
      <c r="U134" s="91"/>
      <c r="V134" s="52">
        <v>50</v>
      </c>
      <c r="W134" s="52">
        <v>5</v>
      </c>
      <c r="X134" s="60">
        <v>29</v>
      </c>
      <c r="Y134" s="52">
        <f t="shared" si="24"/>
        <v>5</v>
      </c>
      <c r="Z134" s="52" t="str">
        <f t="shared" si="25"/>
        <v>50_5</v>
      </c>
      <c r="AA134" s="4">
        <f t="shared" si="29"/>
        <v>3253</v>
      </c>
      <c r="AB134" s="4">
        <f t="shared" si="30"/>
        <v>3321</v>
      </c>
      <c r="AC134" s="156">
        <f t="shared" si="26"/>
        <v>3321</v>
      </c>
      <c r="AD134" s="47">
        <f t="shared" si="31"/>
        <v>21.28846153846154</v>
      </c>
      <c r="AE134" s="6"/>
      <c r="AF134" s="6"/>
      <c r="AG134" s="6"/>
      <c r="AH134" s="6"/>
      <c r="AI134" s="6"/>
      <c r="AJ134" s="7"/>
    </row>
    <row r="135" spans="1:36" x14ac:dyDescent="0.15">
      <c r="A135" s="52">
        <v>50</v>
      </c>
      <c r="B135" s="52">
        <v>6</v>
      </c>
      <c r="C135" s="60">
        <v>30</v>
      </c>
      <c r="D135" s="52">
        <f t="shared" si="27"/>
        <v>6</v>
      </c>
      <c r="E135" s="52" t="str">
        <f t="shared" si="28"/>
        <v>50_6</v>
      </c>
      <c r="F135" s="60">
        <v>3229</v>
      </c>
      <c r="G135" s="28"/>
      <c r="H135" s="52">
        <v>50</v>
      </c>
      <c r="I135" s="52">
        <v>6</v>
      </c>
      <c r="J135" s="60">
        <v>30</v>
      </c>
      <c r="K135" s="52">
        <f t="shared" si="20"/>
        <v>6</v>
      </c>
      <c r="L135" s="52" t="str">
        <f t="shared" si="21"/>
        <v>50_6</v>
      </c>
      <c r="M135" s="60">
        <v>3326</v>
      </c>
      <c r="N135" s="91"/>
      <c r="O135" s="52">
        <v>50</v>
      </c>
      <c r="P135" s="52">
        <v>6</v>
      </c>
      <c r="Q135" s="60">
        <v>30</v>
      </c>
      <c r="R135" s="52">
        <f t="shared" si="22"/>
        <v>6</v>
      </c>
      <c r="S135" s="52" t="str">
        <f t="shared" si="23"/>
        <v>50_6</v>
      </c>
      <c r="T135" s="60">
        <v>3396</v>
      </c>
      <c r="U135" s="91"/>
      <c r="V135" s="52">
        <v>50</v>
      </c>
      <c r="W135" s="52">
        <v>6</v>
      </c>
      <c r="X135" s="60">
        <v>30</v>
      </c>
      <c r="Y135" s="52">
        <f t="shared" si="24"/>
        <v>6</v>
      </c>
      <c r="Z135" s="52" t="str">
        <f t="shared" si="25"/>
        <v>50_6</v>
      </c>
      <c r="AA135" s="4">
        <f t="shared" si="29"/>
        <v>3326</v>
      </c>
      <c r="AB135" s="4">
        <f t="shared" si="30"/>
        <v>3396</v>
      </c>
      <c r="AC135" s="156">
        <f t="shared" si="26"/>
        <v>3396</v>
      </c>
      <c r="AD135" s="47">
        <f t="shared" si="31"/>
        <v>21.76923076923077</v>
      </c>
      <c r="AE135" s="6"/>
      <c r="AF135" s="6"/>
      <c r="AG135" s="6"/>
      <c r="AH135" s="6"/>
      <c r="AI135" s="6"/>
      <c r="AJ135" s="7"/>
    </row>
    <row r="136" spans="1:36" x14ac:dyDescent="0.15">
      <c r="A136" s="52">
        <v>50</v>
      </c>
      <c r="B136" s="52">
        <v>7</v>
      </c>
      <c r="C136" s="60">
        <v>31</v>
      </c>
      <c r="D136" s="52">
        <f t="shared" si="27"/>
        <v>7</v>
      </c>
      <c r="E136" s="52" t="str">
        <f t="shared" si="28"/>
        <v>50_7</v>
      </c>
      <c r="F136" s="60">
        <v>3296</v>
      </c>
      <c r="G136" s="28"/>
      <c r="H136" s="52">
        <v>50</v>
      </c>
      <c r="I136" s="52">
        <v>7</v>
      </c>
      <c r="J136" s="60">
        <v>31</v>
      </c>
      <c r="K136" s="52">
        <f t="shared" si="20"/>
        <v>7</v>
      </c>
      <c r="L136" s="52" t="str">
        <f t="shared" si="21"/>
        <v>50_7</v>
      </c>
      <c r="M136" s="60">
        <v>3395</v>
      </c>
      <c r="N136" s="91"/>
      <c r="O136" s="52">
        <v>50</v>
      </c>
      <c r="P136" s="52">
        <v>7</v>
      </c>
      <c r="Q136" s="60">
        <v>31</v>
      </c>
      <c r="R136" s="52">
        <f t="shared" si="22"/>
        <v>7</v>
      </c>
      <c r="S136" s="52" t="str">
        <f t="shared" si="23"/>
        <v>50_7</v>
      </c>
      <c r="T136" s="60">
        <v>3466</v>
      </c>
      <c r="U136" s="91"/>
      <c r="V136" s="52">
        <v>50</v>
      </c>
      <c r="W136" s="52">
        <v>7</v>
      </c>
      <c r="X136" s="60">
        <v>31</v>
      </c>
      <c r="Y136" s="52">
        <f t="shared" si="24"/>
        <v>7</v>
      </c>
      <c r="Z136" s="52" t="str">
        <f t="shared" si="25"/>
        <v>50_7</v>
      </c>
      <c r="AA136" s="4">
        <f t="shared" si="29"/>
        <v>3395</v>
      </c>
      <c r="AB136" s="4">
        <f t="shared" si="30"/>
        <v>3466</v>
      </c>
      <c r="AC136" s="156">
        <f t="shared" si="26"/>
        <v>3466</v>
      </c>
      <c r="AD136" s="47">
        <f t="shared" si="31"/>
        <v>22.217948717948719</v>
      </c>
      <c r="AE136" s="6"/>
      <c r="AF136" s="6"/>
      <c r="AG136" s="6"/>
      <c r="AH136" s="6"/>
      <c r="AI136" s="6"/>
      <c r="AJ136" s="7"/>
    </row>
    <row r="137" spans="1:36" x14ac:dyDescent="0.15">
      <c r="A137" s="52">
        <v>50</v>
      </c>
      <c r="B137" s="52">
        <v>8</v>
      </c>
      <c r="C137" s="60">
        <v>32</v>
      </c>
      <c r="D137" s="52">
        <f t="shared" si="27"/>
        <v>8</v>
      </c>
      <c r="E137" s="52" t="str">
        <f t="shared" si="28"/>
        <v>50_8</v>
      </c>
      <c r="F137" s="60">
        <v>3364</v>
      </c>
      <c r="G137" s="28"/>
      <c r="H137" s="52">
        <v>50</v>
      </c>
      <c r="I137" s="52">
        <v>8</v>
      </c>
      <c r="J137" s="60">
        <v>32</v>
      </c>
      <c r="K137" s="52">
        <f t="shared" si="20"/>
        <v>8</v>
      </c>
      <c r="L137" s="52" t="str">
        <f t="shared" si="21"/>
        <v>50_8</v>
      </c>
      <c r="M137" s="60">
        <v>3465</v>
      </c>
      <c r="N137" s="6"/>
      <c r="O137" s="52">
        <v>50</v>
      </c>
      <c r="P137" s="52">
        <v>8</v>
      </c>
      <c r="Q137" s="60">
        <v>32</v>
      </c>
      <c r="R137" s="52">
        <f t="shared" si="22"/>
        <v>8</v>
      </c>
      <c r="S137" s="52" t="str">
        <f t="shared" si="23"/>
        <v>50_8</v>
      </c>
      <c r="T137" s="60">
        <v>3538</v>
      </c>
      <c r="U137" s="6"/>
      <c r="V137" s="52">
        <v>50</v>
      </c>
      <c r="W137" s="52">
        <v>8</v>
      </c>
      <c r="X137" s="60">
        <v>32</v>
      </c>
      <c r="Y137" s="52">
        <f t="shared" si="24"/>
        <v>8</v>
      </c>
      <c r="Z137" s="52" t="str">
        <f t="shared" si="25"/>
        <v>50_8</v>
      </c>
      <c r="AA137" s="4">
        <f t="shared" si="29"/>
        <v>3465</v>
      </c>
      <c r="AB137" s="4">
        <f t="shared" si="30"/>
        <v>3538</v>
      </c>
      <c r="AC137" s="156">
        <f t="shared" si="26"/>
        <v>3538</v>
      </c>
      <c r="AD137" s="47">
        <f t="shared" si="31"/>
        <v>22.679487179487179</v>
      </c>
      <c r="AE137" s="6"/>
      <c r="AF137" s="6"/>
      <c r="AG137" s="6"/>
      <c r="AH137" s="6"/>
      <c r="AI137" s="6"/>
      <c r="AJ137" s="7"/>
    </row>
    <row r="138" spans="1:36" x14ac:dyDescent="0.15">
      <c r="A138" s="52">
        <v>50</v>
      </c>
      <c r="B138" s="52">
        <v>9</v>
      </c>
      <c r="C138" s="60">
        <v>33</v>
      </c>
      <c r="D138" s="52">
        <f t="shared" si="27"/>
        <v>9</v>
      </c>
      <c r="E138" s="52" t="str">
        <f t="shared" si="28"/>
        <v>50_9</v>
      </c>
      <c r="F138" s="60">
        <v>3434</v>
      </c>
      <c r="G138" s="28"/>
      <c r="H138" s="52">
        <v>50</v>
      </c>
      <c r="I138" s="52">
        <v>9</v>
      </c>
      <c r="J138" s="60">
        <v>33</v>
      </c>
      <c r="K138" s="52">
        <f t="shared" si="20"/>
        <v>9</v>
      </c>
      <c r="L138" s="52" t="str">
        <f t="shared" si="21"/>
        <v>50_9</v>
      </c>
      <c r="M138" s="60">
        <v>3537</v>
      </c>
      <c r="N138" s="6"/>
      <c r="O138" s="52">
        <v>50</v>
      </c>
      <c r="P138" s="52">
        <v>9</v>
      </c>
      <c r="Q138" s="60">
        <v>33</v>
      </c>
      <c r="R138" s="52">
        <f t="shared" si="22"/>
        <v>9</v>
      </c>
      <c r="S138" s="52" t="str">
        <f t="shared" si="23"/>
        <v>50_9</v>
      </c>
      <c r="T138" s="60">
        <v>3612</v>
      </c>
      <c r="U138" s="6"/>
      <c r="V138" s="52">
        <v>50</v>
      </c>
      <c r="W138" s="52">
        <v>9</v>
      </c>
      <c r="X138" s="60">
        <v>33</v>
      </c>
      <c r="Y138" s="52">
        <f t="shared" si="24"/>
        <v>9</v>
      </c>
      <c r="Z138" s="52" t="str">
        <f t="shared" si="25"/>
        <v>50_9</v>
      </c>
      <c r="AA138" s="4">
        <f t="shared" si="29"/>
        <v>3537</v>
      </c>
      <c r="AB138" s="4">
        <f t="shared" si="30"/>
        <v>3612</v>
      </c>
      <c r="AC138" s="156">
        <f t="shared" si="26"/>
        <v>3612</v>
      </c>
      <c r="AD138" s="47">
        <f t="shared" si="31"/>
        <v>23.153846153846153</v>
      </c>
      <c r="AE138" s="6"/>
      <c r="AF138" s="6"/>
      <c r="AG138" s="6"/>
      <c r="AH138" s="6"/>
      <c r="AI138" s="6"/>
      <c r="AJ138" s="7"/>
    </row>
    <row r="139" spans="1:36" x14ac:dyDescent="0.15">
      <c r="A139" s="52">
        <v>50</v>
      </c>
      <c r="B139" s="52">
        <v>10</v>
      </c>
      <c r="C139" s="60">
        <v>34</v>
      </c>
      <c r="D139" s="52">
        <f t="shared" si="27"/>
        <v>10</v>
      </c>
      <c r="E139" s="52" t="str">
        <f t="shared" si="28"/>
        <v>50_10</v>
      </c>
      <c r="F139" s="60">
        <v>3505</v>
      </c>
      <c r="G139" s="28"/>
      <c r="H139" s="52">
        <v>50</v>
      </c>
      <c r="I139" s="52">
        <v>10</v>
      </c>
      <c r="J139" s="60">
        <v>34</v>
      </c>
      <c r="K139" s="52">
        <f t="shared" si="20"/>
        <v>10</v>
      </c>
      <c r="L139" s="52" t="str">
        <f t="shared" si="21"/>
        <v>50_10</v>
      </c>
      <c r="M139" s="60">
        <v>3611</v>
      </c>
      <c r="N139" s="6"/>
      <c r="O139" s="52">
        <v>50</v>
      </c>
      <c r="P139" s="52">
        <v>10</v>
      </c>
      <c r="Q139" s="60">
        <v>34</v>
      </c>
      <c r="R139" s="52">
        <f t="shared" si="22"/>
        <v>10</v>
      </c>
      <c r="S139" s="52" t="str">
        <f t="shared" si="23"/>
        <v>50_10</v>
      </c>
      <c r="T139" s="60">
        <v>3686</v>
      </c>
      <c r="U139" s="6"/>
      <c r="V139" s="52">
        <v>50</v>
      </c>
      <c r="W139" s="52">
        <v>10</v>
      </c>
      <c r="X139" s="60">
        <v>34</v>
      </c>
      <c r="Y139" s="52">
        <f t="shared" si="24"/>
        <v>10</v>
      </c>
      <c r="Z139" s="52" t="str">
        <f t="shared" si="25"/>
        <v>50_10</v>
      </c>
      <c r="AA139" s="4">
        <f t="shared" si="29"/>
        <v>3611</v>
      </c>
      <c r="AB139" s="4">
        <f t="shared" si="30"/>
        <v>3686</v>
      </c>
      <c r="AC139" s="156">
        <f t="shared" si="26"/>
        <v>3686</v>
      </c>
      <c r="AD139" s="47">
        <f t="shared" si="31"/>
        <v>23.628205128205128</v>
      </c>
      <c r="AE139" s="6"/>
      <c r="AF139" s="6"/>
      <c r="AG139" s="6"/>
      <c r="AH139" s="6"/>
      <c r="AI139" s="6"/>
      <c r="AJ139" s="7"/>
    </row>
    <row r="140" spans="1:36" x14ac:dyDescent="0.15">
      <c r="A140" s="52">
        <v>50</v>
      </c>
      <c r="B140" s="52">
        <v>11</v>
      </c>
      <c r="C140" s="60">
        <v>35</v>
      </c>
      <c r="D140" s="52">
        <f t="shared" si="27"/>
        <v>11</v>
      </c>
      <c r="E140" s="52" t="str">
        <f t="shared" si="28"/>
        <v>50_11</v>
      </c>
      <c r="F140" s="60">
        <v>3571</v>
      </c>
      <c r="G140" s="28"/>
      <c r="H140" s="52">
        <v>50</v>
      </c>
      <c r="I140" s="52">
        <v>11</v>
      </c>
      <c r="J140" s="60">
        <v>35</v>
      </c>
      <c r="K140" s="52">
        <f t="shared" si="20"/>
        <v>11</v>
      </c>
      <c r="L140" s="52" t="str">
        <f t="shared" si="21"/>
        <v>50_11</v>
      </c>
      <c r="M140" s="60">
        <v>3678</v>
      </c>
      <c r="N140" s="6"/>
      <c r="O140" s="52">
        <v>50</v>
      </c>
      <c r="P140" s="52">
        <v>11</v>
      </c>
      <c r="Q140" s="60">
        <v>35</v>
      </c>
      <c r="R140" s="52">
        <f t="shared" si="22"/>
        <v>11</v>
      </c>
      <c r="S140" s="52" t="str">
        <f t="shared" si="23"/>
        <v>50_11</v>
      </c>
      <c r="T140" s="60">
        <v>3755</v>
      </c>
      <c r="U140" s="6"/>
      <c r="V140" s="52">
        <v>50</v>
      </c>
      <c r="W140" s="52">
        <v>11</v>
      </c>
      <c r="X140" s="60">
        <v>35</v>
      </c>
      <c r="Y140" s="52">
        <f t="shared" si="24"/>
        <v>11</v>
      </c>
      <c r="Z140" s="52" t="str">
        <f t="shared" si="25"/>
        <v>50_11</v>
      </c>
      <c r="AA140" s="4">
        <f t="shared" si="29"/>
        <v>3678</v>
      </c>
      <c r="AB140" s="4">
        <f t="shared" si="30"/>
        <v>3755</v>
      </c>
      <c r="AC140" s="156">
        <f t="shared" si="26"/>
        <v>3755</v>
      </c>
      <c r="AD140" s="47">
        <f t="shared" si="31"/>
        <v>24.070512820512821</v>
      </c>
      <c r="AE140" s="6"/>
      <c r="AF140" s="6"/>
      <c r="AG140" s="6"/>
      <c r="AH140" s="6"/>
      <c r="AI140" s="6"/>
      <c r="AJ140" s="7"/>
    </row>
    <row r="141" spans="1:36" x14ac:dyDescent="0.15">
      <c r="A141" s="52">
        <v>54</v>
      </c>
      <c r="B141" s="60">
        <v>0</v>
      </c>
      <c r="C141" s="60">
        <v>19</v>
      </c>
      <c r="D141" s="52">
        <f t="shared" si="27"/>
        <v>0</v>
      </c>
      <c r="E141" s="52" t="str">
        <f t="shared" si="28"/>
        <v>54_0</v>
      </c>
      <c r="F141" s="60">
        <v>2479</v>
      </c>
      <c r="G141" s="28"/>
      <c r="H141" s="52">
        <v>54</v>
      </c>
      <c r="I141" s="60">
        <v>0</v>
      </c>
      <c r="J141" s="60">
        <v>19</v>
      </c>
      <c r="K141" s="52">
        <f t="shared" si="20"/>
        <v>0</v>
      </c>
      <c r="L141" s="52" t="str">
        <f t="shared" si="21"/>
        <v>54_0</v>
      </c>
      <c r="M141" s="60">
        <v>2553</v>
      </c>
      <c r="N141" s="6"/>
      <c r="O141" s="52">
        <v>54</v>
      </c>
      <c r="P141" s="60">
        <v>0</v>
      </c>
      <c r="Q141" s="60">
        <v>19</v>
      </c>
      <c r="R141" s="52">
        <f t="shared" si="22"/>
        <v>0</v>
      </c>
      <c r="S141" s="52" t="str">
        <f t="shared" si="23"/>
        <v>54_0</v>
      </c>
      <c r="T141" s="60">
        <v>2607</v>
      </c>
      <c r="U141" s="6"/>
      <c r="V141" s="52">
        <v>54</v>
      </c>
      <c r="W141" s="60">
        <v>0</v>
      </c>
      <c r="X141" s="60">
        <v>19</v>
      </c>
      <c r="Y141" s="52">
        <f t="shared" si="24"/>
        <v>0</v>
      </c>
      <c r="Z141" s="52" t="str">
        <f t="shared" si="25"/>
        <v>54_0</v>
      </c>
      <c r="AA141" s="4">
        <f t="shared" si="29"/>
        <v>2553</v>
      </c>
      <c r="AB141" s="4">
        <f t="shared" si="30"/>
        <v>2607</v>
      </c>
      <c r="AC141" s="156">
        <f t="shared" si="26"/>
        <v>2607</v>
      </c>
      <c r="AD141" s="47">
        <f t="shared" si="31"/>
        <v>16.71153846153846</v>
      </c>
      <c r="AE141" s="6"/>
      <c r="AF141" s="6"/>
      <c r="AG141" s="6"/>
      <c r="AH141" s="6"/>
      <c r="AI141" s="6"/>
      <c r="AJ141" s="7"/>
    </row>
    <row r="142" spans="1:36" ht="11.25" x14ac:dyDescent="0.15">
      <c r="A142" s="52">
        <v>54</v>
      </c>
      <c r="B142" s="60">
        <v>1</v>
      </c>
      <c r="C142" s="60">
        <v>21</v>
      </c>
      <c r="D142" s="52">
        <f t="shared" si="27"/>
        <v>1</v>
      </c>
      <c r="E142" s="52" t="str">
        <f t="shared" si="28"/>
        <v>54_1</v>
      </c>
      <c r="F142" s="60">
        <v>2611</v>
      </c>
      <c r="G142" s="28"/>
      <c r="H142" s="52">
        <v>54</v>
      </c>
      <c r="I142" s="60">
        <v>1</v>
      </c>
      <c r="J142" s="60">
        <v>21</v>
      </c>
      <c r="K142" s="52">
        <f t="shared" si="20"/>
        <v>1</v>
      </c>
      <c r="L142" s="52" t="str">
        <f t="shared" si="21"/>
        <v>54_1</v>
      </c>
      <c r="M142" s="60">
        <v>2689</v>
      </c>
      <c r="N142" s="85"/>
      <c r="O142" s="52">
        <v>54</v>
      </c>
      <c r="P142" s="60">
        <v>1</v>
      </c>
      <c r="Q142" s="60">
        <v>21</v>
      </c>
      <c r="R142" s="52">
        <f t="shared" si="22"/>
        <v>1</v>
      </c>
      <c r="S142" s="52" t="str">
        <f t="shared" si="23"/>
        <v>54_1</v>
      </c>
      <c r="T142" s="60">
        <v>2746</v>
      </c>
      <c r="U142" s="85"/>
      <c r="V142" s="52">
        <v>54</v>
      </c>
      <c r="W142" s="60">
        <v>1</v>
      </c>
      <c r="X142" s="60">
        <v>21</v>
      </c>
      <c r="Y142" s="52">
        <f t="shared" si="24"/>
        <v>1</v>
      </c>
      <c r="Z142" s="52" t="str">
        <f t="shared" si="25"/>
        <v>54_1</v>
      </c>
      <c r="AA142" s="4">
        <f t="shared" si="29"/>
        <v>2689</v>
      </c>
      <c r="AB142" s="4">
        <f t="shared" si="30"/>
        <v>2746</v>
      </c>
      <c r="AC142" s="156">
        <f t="shared" si="26"/>
        <v>2746</v>
      </c>
      <c r="AD142" s="47">
        <f t="shared" si="31"/>
        <v>17.602564102564102</v>
      </c>
      <c r="AE142" s="6"/>
      <c r="AF142" s="6"/>
      <c r="AG142" s="6"/>
      <c r="AH142" s="6"/>
      <c r="AI142" s="6"/>
      <c r="AJ142" s="7"/>
    </row>
    <row r="143" spans="1:36" x14ac:dyDescent="0.15">
      <c r="A143" s="52">
        <v>54</v>
      </c>
      <c r="B143" s="60">
        <v>2</v>
      </c>
      <c r="C143" s="60">
        <v>23</v>
      </c>
      <c r="D143" s="52">
        <f t="shared" si="27"/>
        <v>2</v>
      </c>
      <c r="E143" s="52" t="str">
        <f t="shared" si="28"/>
        <v>54_2</v>
      </c>
      <c r="F143" s="60">
        <v>2743</v>
      </c>
      <c r="G143" s="28"/>
      <c r="H143" s="52">
        <v>54</v>
      </c>
      <c r="I143" s="60">
        <v>2</v>
      </c>
      <c r="J143" s="60">
        <v>23</v>
      </c>
      <c r="K143" s="52">
        <f t="shared" si="20"/>
        <v>2</v>
      </c>
      <c r="L143" s="52" t="str">
        <f t="shared" si="21"/>
        <v>54_2</v>
      </c>
      <c r="M143" s="60">
        <v>2825</v>
      </c>
      <c r="N143" s="91"/>
      <c r="O143" s="52">
        <v>54</v>
      </c>
      <c r="P143" s="60">
        <v>2</v>
      </c>
      <c r="Q143" s="60">
        <v>23</v>
      </c>
      <c r="R143" s="52">
        <f t="shared" si="22"/>
        <v>2</v>
      </c>
      <c r="S143" s="52" t="str">
        <f t="shared" si="23"/>
        <v>54_2</v>
      </c>
      <c r="T143" s="60">
        <v>2884</v>
      </c>
      <c r="U143" s="91"/>
      <c r="V143" s="52">
        <v>54</v>
      </c>
      <c r="W143" s="60">
        <v>2</v>
      </c>
      <c r="X143" s="60">
        <v>23</v>
      </c>
      <c r="Y143" s="52">
        <f t="shared" si="24"/>
        <v>2</v>
      </c>
      <c r="Z143" s="52" t="str">
        <f t="shared" si="25"/>
        <v>54_2</v>
      </c>
      <c r="AA143" s="4">
        <f t="shared" si="29"/>
        <v>2825</v>
      </c>
      <c r="AB143" s="4">
        <f t="shared" si="30"/>
        <v>2884</v>
      </c>
      <c r="AC143" s="156">
        <f t="shared" si="26"/>
        <v>2884</v>
      </c>
      <c r="AD143" s="47">
        <f t="shared" si="31"/>
        <v>18.487179487179485</v>
      </c>
      <c r="AE143" s="6"/>
      <c r="AF143" s="6"/>
      <c r="AG143" s="6"/>
      <c r="AH143" s="6"/>
      <c r="AI143" s="6"/>
      <c r="AJ143" s="7"/>
    </row>
    <row r="144" spans="1:36" x14ac:dyDescent="0.15">
      <c r="A144" s="52">
        <v>54</v>
      </c>
      <c r="B144" s="60">
        <v>3</v>
      </c>
      <c r="C144" s="60">
        <v>25</v>
      </c>
      <c r="D144" s="52">
        <f t="shared" si="27"/>
        <v>3</v>
      </c>
      <c r="E144" s="52" t="str">
        <f t="shared" si="28"/>
        <v>54_3</v>
      </c>
      <c r="F144" s="60">
        <v>2877</v>
      </c>
      <c r="G144" s="28"/>
      <c r="H144" s="52">
        <v>54</v>
      </c>
      <c r="I144" s="60">
        <v>3</v>
      </c>
      <c r="J144" s="60">
        <v>25</v>
      </c>
      <c r="K144" s="52">
        <f t="shared" ref="K144:K207" si="40">I144</f>
        <v>3</v>
      </c>
      <c r="L144" s="52" t="str">
        <f t="shared" ref="L144:L207" si="41">H144&amp;"_"&amp;K144</f>
        <v>54_3</v>
      </c>
      <c r="M144" s="60">
        <v>2963</v>
      </c>
      <c r="N144" s="91"/>
      <c r="O144" s="52">
        <v>54</v>
      </c>
      <c r="P144" s="60">
        <v>3</v>
      </c>
      <c r="Q144" s="60">
        <v>25</v>
      </c>
      <c r="R144" s="52">
        <f t="shared" ref="R144:R207" si="42">P144</f>
        <v>3</v>
      </c>
      <c r="S144" s="52" t="str">
        <f t="shared" ref="S144:S207" si="43">O144&amp;"_"&amp;R144</f>
        <v>54_3</v>
      </c>
      <c r="T144" s="60">
        <v>3026</v>
      </c>
      <c r="U144" s="91"/>
      <c r="V144" s="52">
        <v>54</v>
      </c>
      <c r="W144" s="60">
        <v>3</v>
      </c>
      <c r="X144" s="60">
        <v>25</v>
      </c>
      <c r="Y144" s="52">
        <f t="shared" ref="Y144:Y207" si="44">W144</f>
        <v>3</v>
      </c>
      <c r="Z144" s="52" t="str">
        <f t="shared" ref="Z144:Z207" si="45">V144&amp;"_"&amp;Y144</f>
        <v>54_3</v>
      </c>
      <c r="AA144" s="4">
        <f t="shared" si="29"/>
        <v>2963</v>
      </c>
      <c r="AB144" s="4">
        <f t="shared" si="30"/>
        <v>3026</v>
      </c>
      <c r="AC144" s="156">
        <f t="shared" ref="AC144:AC207" si="46">$D$6*AA144+$D$7*AB144</f>
        <v>3026</v>
      </c>
      <c r="AD144" s="47">
        <f t="shared" si="31"/>
        <v>19.397435897435898</v>
      </c>
      <c r="AE144" s="6"/>
      <c r="AF144" s="6"/>
      <c r="AG144" s="6"/>
      <c r="AH144" s="6"/>
      <c r="AI144" s="6"/>
      <c r="AJ144" s="7"/>
    </row>
    <row r="145" spans="1:36" x14ac:dyDescent="0.15">
      <c r="A145" s="52">
        <v>55</v>
      </c>
      <c r="B145" s="60">
        <v>0</v>
      </c>
      <c r="C145" s="60">
        <v>26</v>
      </c>
      <c r="D145" s="52">
        <f t="shared" ref="D145:D208" si="47">B145</f>
        <v>0</v>
      </c>
      <c r="E145" s="52" t="str">
        <f t="shared" ref="E145:E208" si="48">A145&amp;"_"&amp;D145</f>
        <v>55_0</v>
      </c>
      <c r="F145" s="60">
        <v>2949</v>
      </c>
      <c r="G145" s="28"/>
      <c r="H145" s="52">
        <v>55</v>
      </c>
      <c r="I145" s="60">
        <v>0</v>
      </c>
      <c r="J145" s="60">
        <v>26</v>
      </c>
      <c r="K145" s="52">
        <f t="shared" si="40"/>
        <v>0</v>
      </c>
      <c r="L145" s="52" t="str">
        <f t="shared" si="41"/>
        <v>55_0</v>
      </c>
      <c r="M145" s="60">
        <v>3037</v>
      </c>
      <c r="N145" s="91"/>
      <c r="O145" s="52">
        <v>55</v>
      </c>
      <c r="P145" s="60">
        <v>0</v>
      </c>
      <c r="Q145" s="60">
        <v>26</v>
      </c>
      <c r="R145" s="52">
        <f t="shared" si="42"/>
        <v>0</v>
      </c>
      <c r="S145" s="52" t="str">
        <f t="shared" si="43"/>
        <v>55_0</v>
      </c>
      <c r="T145" s="60">
        <v>3101</v>
      </c>
      <c r="U145" s="91"/>
      <c r="V145" s="52">
        <v>55</v>
      </c>
      <c r="W145" s="60">
        <v>0</v>
      </c>
      <c r="X145" s="60">
        <v>26</v>
      </c>
      <c r="Y145" s="52">
        <f t="shared" si="44"/>
        <v>0</v>
      </c>
      <c r="Z145" s="52" t="str">
        <f t="shared" si="45"/>
        <v>55_0</v>
      </c>
      <c r="AA145" s="4">
        <f t="shared" ref="AA145:AA208" si="49">INDEX($M$16:$M$243,MATCH($Z145,$L$16:$L$243,0))</f>
        <v>3037</v>
      </c>
      <c r="AB145" s="4">
        <f t="shared" ref="AB145:AB208" si="50">INDEX($T$16:$T$243,MATCH($Z145,$S$16:$S$243,0))</f>
        <v>3101</v>
      </c>
      <c r="AC145" s="156">
        <f t="shared" si="46"/>
        <v>3101</v>
      </c>
      <c r="AD145" s="47">
        <f t="shared" ref="AD145:AD208" si="51">AC145/$D$10</f>
        <v>19.878205128205128</v>
      </c>
      <c r="AE145" s="6"/>
      <c r="AF145" s="6"/>
      <c r="AG145" s="6"/>
      <c r="AH145" s="6"/>
      <c r="AI145" s="6"/>
      <c r="AJ145" s="7"/>
    </row>
    <row r="146" spans="1:36" x14ac:dyDescent="0.15">
      <c r="A146" s="52">
        <v>55</v>
      </c>
      <c r="B146" s="60">
        <v>1</v>
      </c>
      <c r="C146" s="60">
        <v>28</v>
      </c>
      <c r="D146" s="52">
        <f t="shared" si="47"/>
        <v>1</v>
      </c>
      <c r="E146" s="52" t="str">
        <f t="shared" si="48"/>
        <v>55_1</v>
      </c>
      <c r="F146" s="60">
        <v>3086</v>
      </c>
      <c r="G146" s="28"/>
      <c r="H146" s="52">
        <v>55</v>
      </c>
      <c r="I146" s="60">
        <v>1</v>
      </c>
      <c r="J146" s="60">
        <v>28</v>
      </c>
      <c r="K146" s="52">
        <f t="shared" si="40"/>
        <v>1</v>
      </c>
      <c r="L146" s="52" t="str">
        <f t="shared" si="41"/>
        <v>55_1</v>
      </c>
      <c r="M146" s="60">
        <v>3178</v>
      </c>
      <c r="N146" s="91"/>
      <c r="O146" s="52">
        <v>55</v>
      </c>
      <c r="P146" s="60">
        <v>1</v>
      </c>
      <c r="Q146" s="60">
        <v>28</v>
      </c>
      <c r="R146" s="52">
        <f t="shared" si="42"/>
        <v>1</v>
      </c>
      <c r="S146" s="52" t="str">
        <f t="shared" si="43"/>
        <v>55_1</v>
      </c>
      <c r="T146" s="60">
        <v>3245</v>
      </c>
      <c r="U146" s="91"/>
      <c r="V146" s="52">
        <v>55</v>
      </c>
      <c r="W146" s="60">
        <v>1</v>
      </c>
      <c r="X146" s="60">
        <v>28</v>
      </c>
      <c r="Y146" s="52">
        <f t="shared" si="44"/>
        <v>1</v>
      </c>
      <c r="Z146" s="52" t="str">
        <f t="shared" si="45"/>
        <v>55_1</v>
      </c>
      <c r="AA146" s="4">
        <f t="shared" si="49"/>
        <v>3178</v>
      </c>
      <c r="AB146" s="4">
        <f t="shared" si="50"/>
        <v>3245</v>
      </c>
      <c r="AC146" s="156">
        <f t="shared" si="46"/>
        <v>3245</v>
      </c>
      <c r="AD146" s="47">
        <f t="shared" si="51"/>
        <v>20.801282051282051</v>
      </c>
      <c r="AE146" s="6"/>
      <c r="AF146" s="6"/>
      <c r="AG146" s="6"/>
      <c r="AH146" s="6"/>
      <c r="AI146" s="6"/>
      <c r="AJ146" s="7"/>
    </row>
    <row r="147" spans="1:36" x14ac:dyDescent="0.15">
      <c r="A147" s="52">
        <v>55</v>
      </c>
      <c r="B147" s="60">
        <v>2</v>
      </c>
      <c r="C147" s="60">
        <v>30</v>
      </c>
      <c r="D147" s="52">
        <f t="shared" si="47"/>
        <v>2</v>
      </c>
      <c r="E147" s="52" t="str">
        <f t="shared" si="48"/>
        <v>55_2</v>
      </c>
      <c r="F147" s="60">
        <v>3229</v>
      </c>
      <c r="G147" s="28"/>
      <c r="H147" s="52">
        <v>55</v>
      </c>
      <c r="I147" s="60">
        <v>2</v>
      </c>
      <c r="J147" s="60">
        <v>30</v>
      </c>
      <c r="K147" s="52">
        <f t="shared" si="40"/>
        <v>2</v>
      </c>
      <c r="L147" s="52" t="str">
        <f t="shared" si="41"/>
        <v>55_2</v>
      </c>
      <c r="M147" s="60">
        <v>3326</v>
      </c>
      <c r="N147" s="91"/>
      <c r="O147" s="52">
        <v>55</v>
      </c>
      <c r="P147" s="60">
        <v>2</v>
      </c>
      <c r="Q147" s="60">
        <v>30</v>
      </c>
      <c r="R147" s="52">
        <f t="shared" si="42"/>
        <v>2</v>
      </c>
      <c r="S147" s="52" t="str">
        <f t="shared" si="43"/>
        <v>55_2</v>
      </c>
      <c r="T147" s="60">
        <v>3396</v>
      </c>
      <c r="U147" s="91"/>
      <c r="V147" s="52">
        <v>55</v>
      </c>
      <c r="W147" s="60">
        <v>2</v>
      </c>
      <c r="X147" s="60">
        <v>30</v>
      </c>
      <c r="Y147" s="52">
        <f t="shared" si="44"/>
        <v>2</v>
      </c>
      <c r="Z147" s="52" t="str">
        <f t="shared" si="45"/>
        <v>55_2</v>
      </c>
      <c r="AA147" s="4">
        <f t="shared" si="49"/>
        <v>3326</v>
      </c>
      <c r="AB147" s="4">
        <f t="shared" si="50"/>
        <v>3396</v>
      </c>
      <c r="AC147" s="156">
        <f t="shared" si="46"/>
        <v>3396</v>
      </c>
      <c r="AD147" s="47">
        <f t="shared" si="51"/>
        <v>21.76923076923077</v>
      </c>
      <c r="AE147" s="6"/>
      <c r="AF147" s="6"/>
      <c r="AG147" s="6"/>
      <c r="AH147" s="6"/>
      <c r="AI147" s="6"/>
      <c r="AJ147" s="7"/>
    </row>
    <row r="148" spans="1:36" x14ac:dyDescent="0.15">
      <c r="A148" s="52">
        <v>55</v>
      </c>
      <c r="B148" s="60">
        <v>3</v>
      </c>
      <c r="C148" s="60">
        <v>32</v>
      </c>
      <c r="D148" s="52">
        <f t="shared" si="47"/>
        <v>3</v>
      </c>
      <c r="E148" s="52" t="str">
        <f t="shared" si="48"/>
        <v>55_3</v>
      </c>
      <c r="F148" s="60">
        <v>3364</v>
      </c>
      <c r="G148" s="28"/>
      <c r="H148" s="52">
        <v>55</v>
      </c>
      <c r="I148" s="60">
        <v>3</v>
      </c>
      <c r="J148" s="60">
        <v>32</v>
      </c>
      <c r="K148" s="52">
        <f t="shared" si="40"/>
        <v>3</v>
      </c>
      <c r="L148" s="52" t="str">
        <f t="shared" si="41"/>
        <v>55_3</v>
      </c>
      <c r="M148" s="60">
        <v>3465</v>
      </c>
      <c r="N148" s="91"/>
      <c r="O148" s="52">
        <v>55</v>
      </c>
      <c r="P148" s="60">
        <v>3</v>
      </c>
      <c r="Q148" s="60">
        <v>32</v>
      </c>
      <c r="R148" s="52">
        <f t="shared" si="42"/>
        <v>3</v>
      </c>
      <c r="S148" s="52" t="str">
        <f t="shared" si="43"/>
        <v>55_3</v>
      </c>
      <c r="T148" s="60">
        <v>3538</v>
      </c>
      <c r="U148" s="91"/>
      <c r="V148" s="52">
        <v>55</v>
      </c>
      <c r="W148" s="60">
        <v>3</v>
      </c>
      <c r="X148" s="60">
        <v>32</v>
      </c>
      <c r="Y148" s="52">
        <f t="shared" si="44"/>
        <v>3</v>
      </c>
      <c r="Z148" s="52" t="str">
        <f t="shared" si="45"/>
        <v>55_3</v>
      </c>
      <c r="AA148" s="4">
        <f t="shared" si="49"/>
        <v>3465</v>
      </c>
      <c r="AB148" s="4">
        <f t="shared" si="50"/>
        <v>3538</v>
      </c>
      <c r="AC148" s="156">
        <f t="shared" si="46"/>
        <v>3538</v>
      </c>
      <c r="AD148" s="47">
        <f t="shared" si="51"/>
        <v>22.679487179487179</v>
      </c>
      <c r="AE148" s="6"/>
      <c r="AF148" s="6"/>
      <c r="AG148" s="6"/>
      <c r="AH148" s="6"/>
      <c r="AI148" s="6"/>
      <c r="AJ148" s="7"/>
    </row>
    <row r="149" spans="1:36" x14ac:dyDescent="0.15">
      <c r="A149" s="52">
        <v>55</v>
      </c>
      <c r="B149" s="60">
        <v>4</v>
      </c>
      <c r="C149" s="60">
        <v>34</v>
      </c>
      <c r="D149" s="52">
        <f t="shared" si="47"/>
        <v>4</v>
      </c>
      <c r="E149" s="52" t="str">
        <f t="shared" si="48"/>
        <v>55_4</v>
      </c>
      <c r="F149" s="60">
        <v>3505</v>
      </c>
      <c r="G149" s="28"/>
      <c r="H149" s="52">
        <v>55</v>
      </c>
      <c r="I149" s="60">
        <v>4</v>
      </c>
      <c r="J149" s="60">
        <v>34</v>
      </c>
      <c r="K149" s="52">
        <f t="shared" si="40"/>
        <v>4</v>
      </c>
      <c r="L149" s="52" t="str">
        <f t="shared" si="41"/>
        <v>55_4</v>
      </c>
      <c r="M149" s="60">
        <v>3611</v>
      </c>
      <c r="N149" s="91"/>
      <c r="O149" s="52">
        <v>55</v>
      </c>
      <c r="P149" s="60">
        <v>4</v>
      </c>
      <c r="Q149" s="60">
        <v>34</v>
      </c>
      <c r="R149" s="52">
        <f t="shared" si="42"/>
        <v>4</v>
      </c>
      <c r="S149" s="52" t="str">
        <f t="shared" si="43"/>
        <v>55_4</v>
      </c>
      <c r="T149" s="60">
        <v>3686</v>
      </c>
      <c r="U149" s="91"/>
      <c r="V149" s="52">
        <v>55</v>
      </c>
      <c r="W149" s="60">
        <v>4</v>
      </c>
      <c r="X149" s="60">
        <v>34</v>
      </c>
      <c r="Y149" s="52">
        <f t="shared" si="44"/>
        <v>4</v>
      </c>
      <c r="Z149" s="52" t="str">
        <f t="shared" si="45"/>
        <v>55_4</v>
      </c>
      <c r="AA149" s="4">
        <f t="shared" si="49"/>
        <v>3611</v>
      </c>
      <c r="AB149" s="4">
        <f t="shared" si="50"/>
        <v>3686</v>
      </c>
      <c r="AC149" s="156">
        <f t="shared" si="46"/>
        <v>3686</v>
      </c>
      <c r="AD149" s="47">
        <f t="shared" si="51"/>
        <v>23.628205128205128</v>
      </c>
      <c r="AE149" s="6"/>
      <c r="AF149" s="6"/>
      <c r="AG149" s="6"/>
      <c r="AH149" s="6"/>
      <c r="AI149" s="6"/>
      <c r="AJ149" s="7"/>
    </row>
    <row r="150" spans="1:36" x14ac:dyDescent="0.15">
      <c r="A150" s="52">
        <v>55</v>
      </c>
      <c r="B150" s="60">
        <v>5</v>
      </c>
      <c r="C150" s="60">
        <v>35</v>
      </c>
      <c r="D150" s="52">
        <f t="shared" si="47"/>
        <v>5</v>
      </c>
      <c r="E150" s="52" t="str">
        <f t="shared" si="48"/>
        <v>55_5</v>
      </c>
      <c r="F150" s="60">
        <v>3571</v>
      </c>
      <c r="G150" s="28"/>
      <c r="H150" s="52">
        <v>55</v>
      </c>
      <c r="I150" s="60">
        <v>5</v>
      </c>
      <c r="J150" s="60">
        <v>35</v>
      </c>
      <c r="K150" s="52">
        <f t="shared" si="40"/>
        <v>5</v>
      </c>
      <c r="L150" s="52" t="str">
        <f t="shared" si="41"/>
        <v>55_5</v>
      </c>
      <c r="M150" s="60">
        <v>3678</v>
      </c>
      <c r="N150" s="91"/>
      <c r="O150" s="52">
        <v>55</v>
      </c>
      <c r="P150" s="60">
        <v>5</v>
      </c>
      <c r="Q150" s="60">
        <v>35</v>
      </c>
      <c r="R150" s="52">
        <f t="shared" si="42"/>
        <v>5</v>
      </c>
      <c r="S150" s="52" t="str">
        <f t="shared" si="43"/>
        <v>55_5</v>
      </c>
      <c r="T150" s="60">
        <v>3755</v>
      </c>
      <c r="U150" s="91"/>
      <c r="V150" s="52">
        <v>55</v>
      </c>
      <c r="W150" s="60">
        <v>5</v>
      </c>
      <c r="X150" s="60">
        <v>35</v>
      </c>
      <c r="Y150" s="52">
        <f t="shared" si="44"/>
        <v>5</v>
      </c>
      <c r="Z150" s="52" t="str">
        <f t="shared" si="45"/>
        <v>55_5</v>
      </c>
      <c r="AA150" s="4">
        <f t="shared" si="49"/>
        <v>3678</v>
      </c>
      <c r="AB150" s="4">
        <f t="shared" si="50"/>
        <v>3755</v>
      </c>
      <c r="AC150" s="156">
        <f t="shared" si="46"/>
        <v>3755</v>
      </c>
      <c r="AD150" s="47">
        <f t="shared" si="51"/>
        <v>24.070512820512821</v>
      </c>
      <c r="AE150" s="6"/>
      <c r="AF150" s="6"/>
      <c r="AG150" s="6"/>
      <c r="AH150" s="6"/>
      <c r="AI150" s="6"/>
      <c r="AJ150" s="7"/>
    </row>
    <row r="151" spans="1:36" x14ac:dyDescent="0.15">
      <c r="A151" s="52">
        <v>55</v>
      </c>
      <c r="B151" s="60">
        <v>6</v>
      </c>
      <c r="C151" s="60">
        <v>36</v>
      </c>
      <c r="D151" s="52">
        <f t="shared" si="47"/>
        <v>6</v>
      </c>
      <c r="E151" s="52" t="str">
        <f t="shared" si="48"/>
        <v>55_6</v>
      </c>
      <c r="F151" s="60">
        <v>3638</v>
      </c>
      <c r="G151" s="28"/>
      <c r="H151" s="52">
        <v>55</v>
      </c>
      <c r="I151" s="60">
        <v>6</v>
      </c>
      <c r="J151" s="60">
        <v>36</v>
      </c>
      <c r="K151" s="52">
        <f t="shared" si="40"/>
        <v>6</v>
      </c>
      <c r="L151" s="52" t="str">
        <f t="shared" si="41"/>
        <v>55_6</v>
      </c>
      <c r="M151" s="60">
        <v>3747</v>
      </c>
      <c r="N151" s="6"/>
      <c r="O151" s="52">
        <v>55</v>
      </c>
      <c r="P151" s="60">
        <v>6</v>
      </c>
      <c r="Q151" s="60">
        <v>36</v>
      </c>
      <c r="R151" s="52">
        <f t="shared" si="42"/>
        <v>6</v>
      </c>
      <c r="S151" s="52" t="str">
        <f t="shared" si="43"/>
        <v>55_6</v>
      </c>
      <c r="T151" s="60">
        <v>3826</v>
      </c>
      <c r="U151" s="6"/>
      <c r="V151" s="52">
        <v>55</v>
      </c>
      <c r="W151" s="60">
        <v>6</v>
      </c>
      <c r="X151" s="60">
        <v>36</v>
      </c>
      <c r="Y151" s="52">
        <f t="shared" si="44"/>
        <v>6</v>
      </c>
      <c r="Z151" s="52" t="str">
        <f t="shared" si="45"/>
        <v>55_6</v>
      </c>
      <c r="AA151" s="4">
        <f t="shared" si="49"/>
        <v>3747</v>
      </c>
      <c r="AB151" s="4">
        <f t="shared" si="50"/>
        <v>3826</v>
      </c>
      <c r="AC151" s="156">
        <f t="shared" si="46"/>
        <v>3826</v>
      </c>
      <c r="AD151" s="47">
        <f t="shared" si="51"/>
        <v>24.525641025641026</v>
      </c>
      <c r="AE151" s="6"/>
      <c r="AF151" s="6"/>
      <c r="AG151" s="6"/>
      <c r="AH151" s="6"/>
      <c r="AI151" s="6"/>
      <c r="AJ151" s="7"/>
    </row>
    <row r="152" spans="1:36" ht="11.25" x14ac:dyDescent="0.15">
      <c r="A152" s="52">
        <v>55</v>
      </c>
      <c r="B152" s="60">
        <v>7</v>
      </c>
      <c r="C152" s="60">
        <v>37</v>
      </c>
      <c r="D152" s="52">
        <f t="shared" si="47"/>
        <v>7</v>
      </c>
      <c r="E152" s="52" t="str">
        <f t="shared" si="48"/>
        <v>55_7</v>
      </c>
      <c r="F152" s="60">
        <v>3713</v>
      </c>
      <c r="G152" s="28"/>
      <c r="H152" s="52">
        <v>55</v>
      </c>
      <c r="I152" s="60">
        <v>7</v>
      </c>
      <c r="J152" s="60">
        <v>37</v>
      </c>
      <c r="K152" s="52">
        <f t="shared" si="40"/>
        <v>7</v>
      </c>
      <c r="L152" s="52" t="str">
        <f t="shared" si="41"/>
        <v>55_7</v>
      </c>
      <c r="M152" s="60">
        <v>3824</v>
      </c>
      <c r="N152" s="85"/>
      <c r="O152" s="52">
        <v>55</v>
      </c>
      <c r="P152" s="60">
        <v>7</v>
      </c>
      <c r="Q152" s="60">
        <v>37</v>
      </c>
      <c r="R152" s="52">
        <f t="shared" si="42"/>
        <v>7</v>
      </c>
      <c r="S152" s="52" t="str">
        <f t="shared" si="43"/>
        <v>55_7</v>
      </c>
      <c r="T152" s="60">
        <v>3905</v>
      </c>
      <c r="U152" s="85"/>
      <c r="V152" s="52">
        <v>55</v>
      </c>
      <c r="W152" s="60">
        <v>7</v>
      </c>
      <c r="X152" s="60">
        <v>37</v>
      </c>
      <c r="Y152" s="52">
        <f t="shared" si="44"/>
        <v>7</v>
      </c>
      <c r="Z152" s="52" t="str">
        <f t="shared" si="45"/>
        <v>55_7</v>
      </c>
      <c r="AA152" s="4">
        <f t="shared" si="49"/>
        <v>3824</v>
      </c>
      <c r="AB152" s="4">
        <f t="shared" si="50"/>
        <v>3905</v>
      </c>
      <c r="AC152" s="156">
        <f t="shared" si="46"/>
        <v>3905</v>
      </c>
      <c r="AD152" s="47">
        <f t="shared" si="51"/>
        <v>25.032051282051281</v>
      </c>
      <c r="AE152" s="6"/>
      <c r="AF152" s="6"/>
      <c r="AG152" s="6"/>
      <c r="AH152" s="6"/>
      <c r="AI152" s="6"/>
      <c r="AJ152" s="7"/>
    </row>
    <row r="153" spans="1:36" x14ac:dyDescent="0.15">
      <c r="A153" s="52">
        <v>55</v>
      </c>
      <c r="B153" s="60">
        <v>8</v>
      </c>
      <c r="C153" s="60">
        <v>38</v>
      </c>
      <c r="D153" s="52">
        <f t="shared" si="47"/>
        <v>8</v>
      </c>
      <c r="E153" s="52" t="str">
        <f t="shared" si="48"/>
        <v>55_8</v>
      </c>
      <c r="F153" s="60">
        <v>3790</v>
      </c>
      <c r="G153" s="28"/>
      <c r="H153" s="52">
        <v>55</v>
      </c>
      <c r="I153" s="60">
        <v>8</v>
      </c>
      <c r="J153" s="60">
        <v>38</v>
      </c>
      <c r="K153" s="52">
        <f t="shared" si="40"/>
        <v>8</v>
      </c>
      <c r="L153" s="52" t="str">
        <f t="shared" si="41"/>
        <v>55_8</v>
      </c>
      <c r="M153" s="60">
        <v>3904</v>
      </c>
      <c r="N153" s="91"/>
      <c r="O153" s="52">
        <v>55</v>
      </c>
      <c r="P153" s="60">
        <v>8</v>
      </c>
      <c r="Q153" s="60">
        <v>38</v>
      </c>
      <c r="R153" s="52">
        <f t="shared" si="42"/>
        <v>8</v>
      </c>
      <c r="S153" s="52" t="str">
        <f t="shared" si="43"/>
        <v>55_8</v>
      </c>
      <c r="T153" s="60">
        <v>3986</v>
      </c>
      <c r="U153" s="91"/>
      <c r="V153" s="52">
        <v>55</v>
      </c>
      <c r="W153" s="60">
        <v>8</v>
      </c>
      <c r="X153" s="60">
        <v>38</v>
      </c>
      <c r="Y153" s="52">
        <f t="shared" si="44"/>
        <v>8</v>
      </c>
      <c r="Z153" s="52" t="str">
        <f t="shared" si="45"/>
        <v>55_8</v>
      </c>
      <c r="AA153" s="4">
        <f t="shared" si="49"/>
        <v>3904</v>
      </c>
      <c r="AB153" s="4">
        <f t="shared" si="50"/>
        <v>3986</v>
      </c>
      <c r="AC153" s="156">
        <f t="shared" si="46"/>
        <v>3986</v>
      </c>
      <c r="AD153" s="47">
        <f t="shared" si="51"/>
        <v>25.551282051282051</v>
      </c>
      <c r="AE153" s="6"/>
      <c r="AF153" s="6"/>
      <c r="AG153" s="6"/>
      <c r="AH153" s="6"/>
      <c r="AI153" s="6"/>
      <c r="AJ153" s="7"/>
    </row>
    <row r="154" spans="1:36" x14ac:dyDescent="0.15">
      <c r="A154" s="52">
        <v>55</v>
      </c>
      <c r="B154" s="60">
        <v>9</v>
      </c>
      <c r="C154" s="60">
        <v>39</v>
      </c>
      <c r="D154" s="52">
        <f t="shared" si="47"/>
        <v>9</v>
      </c>
      <c r="E154" s="52" t="str">
        <f t="shared" si="48"/>
        <v>55_9</v>
      </c>
      <c r="F154" s="60">
        <v>3867</v>
      </c>
      <c r="G154" s="28"/>
      <c r="H154" s="52">
        <v>55</v>
      </c>
      <c r="I154" s="60">
        <v>9</v>
      </c>
      <c r="J154" s="60">
        <v>39</v>
      </c>
      <c r="K154" s="52">
        <f t="shared" si="40"/>
        <v>9</v>
      </c>
      <c r="L154" s="52" t="str">
        <f t="shared" si="41"/>
        <v>55_9</v>
      </c>
      <c r="M154" s="60">
        <v>3983</v>
      </c>
      <c r="N154" s="91"/>
      <c r="O154" s="52">
        <v>55</v>
      </c>
      <c r="P154" s="60">
        <v>9</v>
      </c>
      <c r="Q154" s="60">
        <v>39</v>
      </c>
      <c r="R154" s="52">
        <f t="shared" si="42"/>
        <v>9</v>
      </c>
      <c r="S154" s="52" t="str">
        <f t="shared" si="43"/>
        <v>55_9</v>
      </c>
      <c r="T154" s="60">
        <v>4066</v>
      </c>
      <c r="U154" s="91"/>
      <c r="V154" s="52">
        <v>55</v>
      </c>
      <c r="W154" s="60">
        <v>9</v>
      </c>
      <c r="X154" s="60">
        <v>39</v>
      </c>
      <c r="Y154" s="52">
        <f t="shared" si="44"/>
        <v>9</v>
      </c>
      <c r="Z154" s="52" t="str">
        <f t="shared" si="45"/>
        <v>55_9</v>
      </c>
      <c r="AA154" s="4">
        <f t="shared" si="49"/>
        <v>3983</v>
      </c>
      <c r="AB154" s="4">
        <f t="shared" si="50"/>
        <v>4066</v>
      </c>
      <c r="AC154" s="156">
        <f t="shared" si="46"/>
        <v>4066</v>
      </c>
      <c r="AD154" s="47">
        <f t="shared" si="51"/>
        <v>26.064102564102566</v>
      </c>
      <c r="AE154" s="6"/>
      <c r="AF154" s="6"/>
      <c r="AG154" s="6"/>
      <c r="AH154" s="6"/>
      <c r="AI154" s="6"/>
      <c r="AJ154" s="7"/>
    </row>
    <row r="155" spans="1:36" x14ac:dyDescent="0.15">
      <c r="A155" s="52">
        <v>55</v>
      </c>
      <c r="B155" s="60">
        <v>10</v>
      </c>
      <c r="C155" s="60">
        <v>40</v>
      </c>
      <c r="D155" s="52">
        <f t="shared" si="47"/>
        <v>10</v>
      </c>
      <c r="E155" s="52" t="str">
        <f t="shared" si="48"/>
        <v>55_10</v>
      </c>
      <c r="F155" s="60">
        <v>3935</v>
      </c>
      <c r="G155" s="28"/>
      <c r="H155" s="52">
        <v>55</v>
      </c>
      <c r="I155" s="60">
        <v>10</v>
      </c>
      <c r="J155" s="60">
        <v>40</v>
      </c>
      <c r="K155" s="52">
        <f t="shared" si="40"/>
        <v>10</v>
      </c>
      <c r="L155" s="52" t="str">
        <f t="shared" si="41"/>
        <v>55_10</v>
      </c>
      <c r="M155" s="60">
        <v>4053</v>
      </c>
      <c r="N155" s="91"/>
      <c r="O155" s="52">
        <v>55</v>
      </c>
      <c r="P155" s="60">
        <v>10</v>
      </c>
      <c r="Q155" s="60">
        <v>40</v>
      </c>
      <c r="R155" s="52">
        <f t="shared" si="42"/>
        <v>10</v>
      </c>
      <c r="S155" s="52" t="str">
        <f t="shared" si="43"/>
        <v>55_10</v>
      </c>
      <c r="T155" s="60">
        <v>4138</v>
      </c>
      <c r="U155" s="91"/>
      <c r="V155" s="52">
        <v>55</v>
      </c>
      <c r="W155" s="60">
        <v>10</v>
      </c>
      <c r="X155" s="60">
        <v>40</v>
      </c>
      <c r="Y155" s="52">
        <f t="shared" si="44"/>
        <v>10</v>
      </c>
      <c r="Z155" s="52" t="str">
        <f t="shared" si="45"/>
        <v>55_10</v>
      </c>
      <c r="AA155" s="4">
        <f t="shared" si="49"/>
        <v>4053</v>
      </c>
      <c r="AB155" s="4">
        <f t="shared" si="50"/>
        <v>4138</v>
      </c>
      <c r="AC155" s="156">
        <f t="shared" si="46"/>
        <v>4138</v>
      </c>
      <c r="AD155" s="47">
        <f t="shared" si="51"/>
        <v>26.525641025641026</v>
      </c>
      <c r="AE155" s="6"/>
      <c r="AF155" s="6"/>
      <c r="AG155" s="6"/>
      <c r="AH155" s="6"/>
      <c r="AI155" s="6"/>
      <c r="AJ155" s="7"/>
    </row>
    <row r="156" spans="1:36" x14ac:dyDescent="0.15">
      <c r="A156" s="52">
        <v>55</v>
      </c>
      <c r="B156" s="60">
        <v>11</v>
      </c>
      <c r="C156" s="60">
        <v>41</v>
      </c>
      <c r="D156" s="52">
        <f t="shared" si="47"/>
        <v>11</v>
      </c>
      <c r="E156" s="52" t="str">
        <f t="shared" si="48"/>
        <v>55_11</v>
      </c>
      <c r="F156" s="60">
        <v>4010</v>
      </c>
      <c r="G156" s="28"/>
      <c r="H156" s="52">
        <v>55</v>
      </c>
      <c r="I156" s="60">
        <v>11</v>
      </c>
      <c r="J156" s="60">
        <v>41</v>
      </c>
      <c r="K156" s="52">
        <f t="shared" si="40"/>
        <v>11</v>
      </c>
      <c r="L156" s="52" t="str">
        <f t="shared" si="41"/>
        <v>55_11</v>
      </c>
      <c r="M156" s="60">
        <v>4131</v>
      </c>
      <c r="N156" s="91"/>
      <c r="O156" s="52">
        <v>55</v>
      </c>
      <c r="P156" s="60">
        <v>11</v>
      </c>
      <c r="Q156" s="60">
        <v>41</v>
      </c>
      <c r="R156" s="52">
        <f t="shared" si="42"/>
        <v>11</v>
      </c>
      <c r="S156" s="52" t="str">
        <f t="shared" si="43"/>
        <v>55_11</v>
      </c>
      <c r="T156" s="60">
        <v>4218</v>
      </c>
      <c r="U156" s="91"/>
      <c r="V156" s="52">
        <v>55</v>
      </c>
      <c r="W156" s="60">
        <v>11</v>
      </c>
      <c r="X156" s="60">
        <v>41</v>
      </c>
      <c r="Y156" s="52">
        <f t="shared" si="44"/>
        <v>11</v>
      </c>
      <c r="Z156" s="52" t="str">
        <f t="shared" si="45"/>
        <v>55_11</v>
      </c>
      <c r="AA156" s="4">
        <f t="shared" si="49"/>
        <v>4131</v>
      </c>
      <c r="AB156" s="4">
        <f t="shared" si="50"/>
        <v>4218</v>
      </c>
      <c r="AC156" s="156">
        <f t="shared" si="46"/>
        <v>4218</v>
      </c>
      <c r="AD156" s="47">
        <f t="shared" si="51"/>
        <v>27.03846153846154</v>
      </c>
      <c r="AE156" s="6"/>
      <c r="AF156" s="6"/>
      <c r="AG156" s="6"/>
      <c r="AH156" s="6"/>
      <c r="AI156" s="6"/>
      <c r="AJ156" s="7"/>
    </row>
    <row r="157" spans="1:36" x14ac:dyDescent="0.15">
      <c r="A157" s="87">
        <v>59</v>
      </c>
      <c r="B157" s="60">
        <v>0</v>
      </c>
      <c r="C157" s="60">
        <v>25</v>
      </c>
      <c r="D157" s="52">
        <f t="shared" si="47"/>
        <v>0</v>
      </c>
      <c r="E157" s="52" t="str">
        <f t="shared" si="48"/>
        <v>59_0</v>
      </c>
      <c r="F157" s="60">
        <v>2877</v>
      </c>
      <c r="G157" s="28"/>
      <c r="H157" s="87">
        <v>59</v>
      </c>
      <c r="I157" s="60">
        <v>0</v>
      </c>
      <c r="J157" s="60">
        <v>25</v>
      </c>
      <c r="K157" s="52">
        <f t="shared" si="40"/>
        <v>0</v>
      </c>
      <c r="L157" s="52" t="str">
        <f t="shared" si="41"/>
        <v>59_0</v>
      </c>
      <c r="M157" s="60">
        <v>2963</v>
      </c>
      <c r="N157" s="91"/>
      <c r="O157" s="87">
        <v>59</v>
      </c>
      <c r="P157" s="60">
        <v>0</v>
      </c>
      <c r="Q157" s="60">
        <v>25</v>
      </c>
      <c r="R157" s="52">
        <f t="shared" si="42"/>
        <v>0</v>
      </c>
      <c r="S157" s="52" t="str">
        <f t="shared" si="43"/>
        <v>59_0</v>
      </c>
      <c r="T157" s="60">
        <v>3026</v>
      </c>
      <c r="U157" s="91"/>
      <c r="V157" s="87">
        <v>59</v>
      </c>
      <c r="W157" s="60">
        <v>0</v>
      </c>
      <c r="X157" s="60">
        <v>25</v>
      </c>
      <c r="Y157" s="52">
        <f t="shared" si="44"/>
        <v>0</v>
      </c>
      <c r="Z157" s="52" t="str">
        <f t="shared" si="45"/>
        <v>59_0</v>
      </c>
      <c r="AA157" s="4">
        <f t="shared" si="49"/>
        <v>2963</v>
      </c>
      <c r="AB157" s="4">
        <f t="shared" si="50"/>
        <v>3026</v>
      </c>
      <c r="AC157" s="156">
        <f t="shared" si="46"/>
        <v>3026</v>
      </c>
      <c r="AD157" s="47">
        <f t="shared" si="51"/>
        <v>19.397435897435898</v>
      </c>
      <c r="AE157" s="6"/>
      <c r="AF157" s="6"/>
      <c r="AG157" s="6"/>
      <c r="AH157" s="6"/>
      <c r="AI157" s="6"/>
      <c r="AJ157" s="7"/>
    </row>
    <row r="158" spans="1:36" x14ac:dyDescent="0.15">
      <c r="A158" s="87">
        <v>59</v>
      </c>
      <c r="B158" s="60">
        <v>1</v>
      </c>
      <c r="C158" s="60">
        <v>27</v>
      </c>
      <c r="D158" s="52">
        <f t="shared" si="47"/>
        <v>1</v>
      </c>
      <c r="E158" s="52" t="str">
        <f t="shared" si="48"/>
        <v>59_1</v>
      </c>
      <c r="F158" s="60">
        <v>3022</v>
      </c>
      <c r="G158" s="28"/>
      <c r="H158" s="87">
        <v>59</v>
      </c>
      <c r="I158" s="60">
        <v>1</v>
      </c>
      <c r="J158" s="60">
        <v>27</v>
      </c>
      <c r="K158" s="52">
        <f t="shared" si="40"/>
        <v>1</v>
      </c>
      <c r="L158" s="52" t="str">
        <f t="shared" si="41"/>
        <v>59_1</v>
      </c>
      <c r="M158" s="60">
        <v>3112</v>
      </c>
      <c r="N158" s="91"/>
      <c r="O158" s="87">
        <v>59</v>
      </c>
      <c r="P158" s="60">
        <v>1</v>
      </c>
      <c r="Q158" s="60">
        <v>27</v>
      </c>
      <c r="R158" s="52">
        <f t="shared" si="42"/>
        <v>1</v>
      </c>
      <c r="S158" s="52" t="str">
        <f t="shared" si="43"/>
        <v>59_1</v>
      </c>
      <c r="T158" s="60">
        <v>3178</v>
      </c>
      <c r="U158" s="91"/>
      <c r="V158" s="87">
        <v>59</v>
      </c>
      <c r="W158" s="60">
        <v>1</v>
      </c>
      <c r="X158" s="60">
        <v>27</v>
      </c>
      <c r="Y158" s="52">
        <f t="shared" si="44"/>
        <v>1</v>
      </c>
      <c r="Z158" s="52" t="str">
        <f t="shared" si="45"/>
        <v>59_1</v>
      </c>
      <c r="AA158" s="4">
        <f t="shared" si="49"/>
        <v>3112</v>
      </c>
      <c r="AB158" s="4">
        <f t="shared" si="50"/>
        <v>3178</v>
      </c>
      <c r="AC158" s="156">
        <f t="shared" si="46"/>
        <v>3178</v>
      </c>
      <c r="AD158" s="47">
        <f t="shared" si="51"/>
        <v>20.371794871794872</v>
      </c>
      <c r="AE158" s="6"/>
      <c r="AF158" s="6"/>
      <c r="AG158" s="6"/>
      <c r="AH158" s="6"/>
      <c r="AI158" s="6"/>
      <c r="AJ158" s="7"/>
    </row>
    <row r="159" spans="1:36" x14ac:dyDescent="0.15">
      <c r="A159" s="87">
        <v>59</v>
      </c>
      <c r="B159" s="60">
        <v>2</v>
      </c>
      <c r="C159" s="60">
        <v>29</v>
      </c>
      <c r="D159" s="52">
        <f t="shared" si="47"/>
        <v>2</v>
      </c>
      <c r="E159" s="52" t="str">
        <f t="shared" si="48"/>
        <v>59_2</v>
      </c>
      <c r="F159" s="60">
        <v>3158</v>
      </c>
      <c r="G159" s="28"/>
      <c r="H159" s="87">
        <v>59</v>
      </c>
      <c r="I159" s="60">
        <v>2</v>
      </c>
      <c r="J159" s="60">
        <v>29</v>
      </c>
      <c r="K159" s="52">
        <f t="shared" si="40"/>
        <v>2</v>
      </c>
      <c r="L159" s="52" t="str">
        <f t="shared" si="41"/>
        <v>59_2</v>
      </c>
      <c r="M159" s="60">
        <v>3253</v>
      </c>
      <c r="N159" s="91"/>
      <c r="O159" s="87">
        <v>59</v>
      </c>
      <c r="P159" s="60">
        <v>2</v>
      </c>
      <c r="Q159" s="60">
        <v>29</v>
      </c>
      <c r="R159" s="52">
        <f t="shared" si="42"/>
        <v>2</v>
      </c>
      <c r="S159" s="52" t="str">
        <f t="shared" si="43"/>
        <v>59_2</v>
      </c>
      <c r="T159" s="60">
        <v>3321</v>
      </c>
      <c r="U159" s="91"/>
      <c r="V159" s="87">
        <v>59</v>
      </c>
      <c r="W159" s="60">
        <v>2</v>
      </c>
      <c r="X159" s="60">
        <v>29</v>
      </c>
      <c r="Y159" s="52">
        <f t="shared" si="44"/>
        <v>2</v>
      </c>
      <c r="Z159" s="52" t="str">
        <f t="shared" si="45"/>
        <v>59_2</v>
      </c>
      <c r="AA159" s="4">
        <f t="shared" si="49"/>
        <v>3253</v>
      </c>
      <c r="AB159" s="4">
        <f t="shared" si="50"/>
        <v>3321</v>
      </c>
      <c r="AC159" s="156">
        <f t="shared" si="46"/>
        <v>3321</v>
      </c>
      <c r="AD159" s="47">
        <f t="shared" si="51"/>
        <v>21.28846153846154</v>
      </c>
      <c r="AE159" s="6"/>
      <c r="AF159" s="6"/>
      <c r="AG159" s="6"/>
      <c r="AH159" s="6"/>
      <c r="AI159" s="6"/>
      <c r="AJ159" s="7"/>
    </row>
    <row r="160" spans="1:36" x14ac:dyDescent="0.15">
      <c r="A160" s="87">
        <v>59</v>
      </c>
      <c r="B160" s="60">
        <v>3</v>
      </c>
      <c r="C160" s="60">
        <v>31</v>
      </c>
      <c r="D160" s="52">
        <f t="shared" si="47"/>
        <v>3</v>
      </c>
      <c r="E160" s="52" t="str">
        <f t="shared" si="48"/>
        <v>59_3</v>
      </c>
      <c r="F160" s="60">
        <v>3296</v>
      </c>
      <c r="G160" s="28"/>
      <c r="H160" s="87">
        <v>59</v>
      </c>
      <c r="I160" s="60">
        <v>3</v>
      </c>
      <c r="J160" s="60">
        <v>31</v>
      </c>
      <c r="K160" s="52">
        <f t="shared" si="40"/>
        <v>3</v>
      </c>
      <c r="L160" s="52" t="str">
        <f t="shared" si="41"/>
        <v>59_3</v>
      </c>
      <c r="M160" s="60">
        <v>3395</v>
      </c>
      <c r="N160" s="91"/>
      <c r="O160" s="87">
        <v>59</v>
      </c>
      <c r="P160" s="60">
        <v>3</v>
      </c>
      <c r="Q160" s="60">
        <v>31</v>
      </c>
      <c r="R160" s="52">
        <f t="shared" si="42"/>
        <v>3</v>
      </c>
      <c r="S160" s="52" t="str">
        <f t="shared" si="43"/>
        <v>59_3</v>
      </c>
      <c r="T160" s="60">
        <v>3466</v>
      </c>
      <c r="U160" s="91"/>
      <c r="V160" s="87">
        <v>59</v>
      </c>
      <c r="W160" s="60">
        <v>3</v>
      </c>
      <c r="X160" s="60">
        <v>31</v>
      </c>
      <c r="Y160" s="52">
        <f t="shared" si="44"/>
        <v>3</v>
      </c>
      <c r="Z160" s="52" t="str">
        <f t="shared" si="45"/>
        <v>59_3</v>
      </c>
      <c r="AA160" s="4">
        <f t="shared" si="49"/>
        <v>3395</v>
      </c>
      <c r="AB160" s="4">
        <f t="shared" si="50"/>
        <v>3466</v>
      </c>
      <c r="AC160" s="156">
        <f t="shared" si="46"/>
        <v>3466</v>
      </c>
      <c r="AD160" s="47">
        <f t="shared" si="51"/>
        <v>22.217948717948719</v>
      </c>
      <c r="AE160" s="6"/>
      <c r="AF160" s="6"/>
      <c r="AG160" s="6"/>
      <c r="AH160" s="6"/>
      <c r="AI160" s="6"/>
      <c r="AJ160" s="7"/>
    </row>
    <row r="161" spans="1:36" x14ac:dyDescent="0.15">
      <c r="A161" s="52">
        <v>60</v>
      </c>
      <c r="B161" s="60">
        <v>0</v>
      </c>
      <c r="C161" s="60">
        <v>32</v>
      </c>
      <c r="D161" s="52">
        <f t="shared" si="47"/>
        <v>0</v>
      </c>
      <c r="E161" s="52" t="str">
        <f t="shared" si="48"/>
        <v>60_0</v>
      </c>
      <c r="F161" s="60">
        <v>3364</v>
      </c>
      <c r="G161" s="28"/>
      <c r="H161" s="52">
        <v>60</v>
      </c>
      <c r="I161" s="60">
        <v>0</v>
      </c>
      <c r="J161" s="60">
        <v>32</v>
      </c>
      <c r="K161" s="52">
        <f t="shared" si="40"/>
        <v>0</v>
      </c>
      <c r="L161" s="52" t="str">
        <f t="shared" si="41"/>
        <v>60_0</v>
      </c>
      <c r="M161" s="60">
        <v>3465</v>
      </c>
      <c r="N161" s="91"/>
      <c r="O161" s="52">
        <v>60</v>
      </c>
      <c r="P161" s="60">
        <v>0</v>
      </c>
      <c r="Q161" s="60">
        <v>32</v>
      </c>
      <c r="R161" s="52">
        <f t="shared" si="42"/>
        <v>0</v>
      </c>
      <c r="S161" s="52" t="str">
        <f t="shared" si="43"/>
        <v>60_0</v>
      </c>
      <c r="T161" s="60">
        <v>3538</v>
      </c>
      <c r="U161" s="91"/>
      <c r="V161" s="52">
        <v>60</v>
      </c>
      <c r="W161" s="60">
        <v>0</v>
      </c>
      <c r="X161" s="60">
        <v>32</v>
      </c>
      <c r="Y161" s="52">
        <f t="shared" si="44"/>
        <v>0</v>
      </c>
      <c r="Z161" s="52" t="str">
        <f t="shared" si="45"/>
        <v>60_0</v>
      </c>
      <c r="AA161" s="4">
        <f t="shared" si="49"/>
        <v>3465</v>
      </c>
      <c r="AB161" s="4">
        <f t="shared" si="50"/>
        <v>3538</v>
      </c>
      <c r="AC161" s="156">
        <f t="shared" si="46"/>
        <v>3538</v>
      </c>
      <c r="AD161" s="47">
        <f t="shared" si="51"/>
        <v>22.679487179487179</v>
      </c>
      <c r="AE161" s="6"/>
      <c r="AF161" s="6"/>
      <c r="AG161" s="6"/>
      <c r="AH161" s="6"/>
      <c r="AI161" s="6"/>
      <c r="AJ161" s="7"/>
    </row>
    <row r="162" spans="1:36" x14ac:dyDescent="0.15">
      <c r="A162" s="52">
        <v>60</v>
      </c>
      <c r="B162" s="60">
        <v>1</v>
      </c>
      <c r="C162" s="60">
        <v>34</v>
      </c>
      <c r="D162" s="52">
        <f t="shared" si="47"/>
        <v>1</v>
      </c>
      <c r="E162" s="52" t="str">
        <f t="shared" si="48"/>
        <v>60_1</v>
      </c>
      <c r="F162" s="60">
        <v>3505</v>
      </c>
      <c r="G162" s="28"/>
      <c r="H162" s="52">
        <v>60</v>
      </c>
      <c r="I162" s="60">
        <v>1</v>
      </c>
      <c r="J162" s="60">
        <v>34</v>
      </c>
      <c r="K162" s="52">
        <f t="shared" si="40"/>
        <v>1</v>
      </c>
      <c r="L162" s="52" t="str">
        <f t="shared" si="41"/>
        <v>60_1</v>
      </c>
      <c r="M162" s="60">
        <v>3611</v>
      </c>
      <c r="N162" s="6"/>
      <c r="O162" s="52">
        <v>60</v>
      </c>
      <c r="P162" s="60">
        <v>1</v>
      </c>
      <c r="Q162" s="60">
        <v>34</v>
      </c>
      <c r="R162" s="52">
        <f t="shared" si="42"/>
        <v>1</v>
      </c>
      <c r="S162" s="52" t="str">
        <f t="shared" si="43"/>
        <v>60_1</v>
      </c>
      <c r="T162" s="60">
        <v>3686</v>
      </c>
      <c r="U162" s="6"/>
      <c r="V162" s="52">
        <v>60</v>
      </c>
      <c r="W162" s="60">
        <v>1</v>
      </c>
      <c r="X162" s="60">
        <v>34</v>
      </c>
      <c r="Y162" s="52">
        <f t="shared" si="44"/>
        <v>1</v>
      </c>
      <c r="Z162" s="52" t="str">
        <f t="shared" si="45"/>
        <v>60_1</v>
      </c>
      <c r="AA162" s="4">
        <f t="shared" si="49"/>
        <v>3611</v>
      </c>
      <c r="AB162" s="4">
        <f t="shared" si="50"/>
        <v>3686</v>
      </c>
      <c r="AC162" s="156">
        <f t="shared" si="46"/>
        <v>3686</v>
      </c>
      <c r="AD162" s="47">
        <f t="shared" si="51"/>
        <v>23.628205128205128</v>
      </c>
      <c r="AE162" s="6"/>
      <c r="AF162" s="6"/>
      <c r="AG162" s="6"/>
      <c r="AH162" s="6"/>
      <c r="AI162" s="6"/>
      <c r="AJ162" s="7"/>
    </row>
    <row r="163" spans="1:36" ht="11.25" x14ac:dyDescent="0.15">
      <c r="A163" s="52">
        <v>60</v>
      </c>
      <c r="B163" s="60">
        <v>2</v>
      </c>
      <c r="C163" s="60">
        <v>36</v>
      </c>
      <c r="D163" s="52">
        <f t="shared" si="47"/>
        <v>2</v>
      </c>
      <c r="E163" s="52" t="str">
        <f t="shared" si="48"/>
        <v>60_2</v>
      </c>
      <c r="F163" s="60">
        <v>3638</v>
      </c>
      <c r="G163" s="28"/>
      <c r="H163" s="52">
        <v>60</v>
      </c>
      <c r="I163" s="60">
        <v>2</v>
      </c>
      <c r="J163" s="60">
        <v>36</v>
      </c>
      <c r="K163" s="52">
        <f t="shared" si="40"/>
        <v>2</v>
      </c>
      <c r="L163" s="52" t="str">
        <f t="shared" si="41"/>
        <v>60_2</v>
      </c>
      <c r="M163" s="60">
        <v>3747</v>
      </c>
      <c r="N163" s="85"/>
      <c r="O163" s="52">
        <v>60</v>
      </c>
      <c r="P163" s="60">
        <v>2</v>
      </c>
      <c r="Q163" s="60">
        <v>36</v>
      </c>
      <c r="R163" s="52">
        <f t="shared" si="42"/>
        <v>2</v>
      </c>
      <c r="S163" s="52" t="str">
        <f t="shared" si="43"/>
        <v>60_2</v>
      </c>
      <c r="T163" s="60">
        <v>3826</v>
      </c>
      <c r="U163" s="85"/>
      <c r="V163" s="52">
        <v>60</v>
      </c>
      <c r="W163" s="60">
        <v>2</v>
      </c>
      <c r="X163" s="60">
        <v>36</v>
      </c>
      <c r="Y163" s="52">
        <f t="shared" si="44"/>
        <v>2</v>
      </c>
      <c r="Z163" s="52" t="str">
        <f t="shared" si="45"/>
        <v>60_2</v>
      </c>
      <c r="AA163" s="4">
        <f t="shared" si="49"/>
        <v>3747</v>
      </c>
      <c r="AB163" s="4">
        <f t="shared" si="50"/>
        <v>3826</v>
      </c>
      <c r="AC163" s="156">
        <f t="shared" si="46"/>
        <v>3826</v>
      </c>
      <c r="AD163" s="47">
        <f t="shared" si="51"/>
        <v>24.525641025641026</v>
      </c>
      <c r="AE163" s="6"/>
      <c r="AF163" s="6"/>
      <c r="AG163" s="6"/>
      <c r="AH163" s="6"/>
      <c r="AI163" s="6"/>
      <c r="AJ163" s="7"/>
    </row>
    <row r="164" spans="1:36" x14ac:dyDescent="0.15">
      <c r="A164" s="52">
        <v>60</v>
      </c>
      <c r="B164" s="60">
        <v>3</v>
      </c>
      <c r="C164" s="60">
        <v>38</v>
      </c>
      <c r="D164" s="52">
        <f t="shared" si="47"/>
        <v>3</v>
      </c>
      <c r="E164" s="52" t="str">
        <f t="shared" si="48"/>
        <v>60_3</v>
      </c>
      <c r="F164" s="60">
        <v>3790</v>
      </c>
      <c r="G164" s="28"/>
      <c r="H164" s="52">
        <v>60</v>
      </c>
      <c r="I164" s="60">
        <v>3</v>
      </c>
      <c r="J164" s="60">
        <v>38</v>
      </c>
      <c r="K164" s="52">
        <f t="shared" si="40"/>
        <v>3</v>
      </c>
      <c r="L164" s="52" t="str">
        <f t="shared" si="41"/>
        <v>60_3</v>
      </c>
      <c r="M164" s="60">
        <v>3904</v>
      </c>
      <c r="N164" s="91"/>
      <c r="O164" s="52">
        <v>60</v>
      </c>
      <c r="P164" s="60">
        <v>3</v>
      </c>
      <c r="Q164" s="60">
        <v>38</v>
      </c>
      <c r="R164" s="52">
        <f t="shared" si="42"/>
        <v>3</v>
      </c>
      <c r="S164" s="52" t="str">
        <f t="shared" si="43"/>
        <v>60_3</v>
      </c>
      <c r="T164" s="60">
        <v>3986</v>
      </c>
      <c r="U164" s="91"/>
      <c r="V164" s="52">
        <v>60</v>
      </c>
      <c r="W164" s="60">
        <v>3</v>
      </c>
      <c r="X164" s="60">
        <v>38</v>
      </c>
      <c r="Y164" s="52">
        <f t="shared" si="44"/>
        <v>3</v>
      </c>
      <c r="Z164" s="52" t="str">
        <f t="shared" si="45"/>
        <v>60_3</v>
      </c>
      <c r="AA164" s="4">
        <f t="shared" si="49"/>
        <v>3904</v>
      </c>
      <c r="AB164" s="4">
        <f t="shared" si="50"/>
        <v>3986</v>
      </c>
      <c r="AC164" s="156">
        <f t="shared" si="46"/>
        <v>3986</v>
      </c>
      <c r="AD164" s="47">
        <f t="shared" si="51"/>
        <v>25.551282051282051</v>
      </c>
      <c r="AE164" s="6"/>
      <c r="AF164" s="6"/>
      <c r="AG164" s="6"/>
      <c r="AH164" s="6"/>
      <c r="AI164" s="6"/>
      <c r="AJ164" s="7"/>
    </row>
    <row r="165" spans="1:36" x14ac:dyDescent="0.15">
      <c r="A165" s="52">
        <v>60</v>
      </c>
      <c r="B165" s="60">
        <v>4</v>
      </c>
      <c r="C165" s="60">
        <v>40</v>
      </c>
      <c r="D165" s="52">
        <f t="shared" si="47"/>
        <v>4</v>
      </c>
      <c r="E165" s="52" t="str">
        <f t="shared" si="48"/>
        <v>60_4</v>
      </c>
      <c r="F165" s="60">
        <v>3935</v>
      </c>
      <c r="G165" s="28"/>
      <c r="H165" s="52">
        <v>60</v>
      </c>
      <c r="I165" s="60">
        <v>4</v>
      </c>
      <c r="J165" s="60">
        <v>40</v>
      </c>
      <c r="K165" s="52">
        <f t="shared" si="40"/>
        <v>4</v>
      </c>
      <c r="L165" s="52" t="str">
        <f t="shared" si="41"/>
        <v>60_4</v>
      </c>
      <c r="M165" s="60">
        <v>4053</v>
      </c>
      <c r="N165" s="91"/>
      <c r="O165" s="52">
        <v>60</v>
      </c>
      <c r="P165" s="60">
        <v>4</v>
      </c>
      <c r="Q165" s="60">
        <v>40</v>
      </c>
      <c r="R165" s="52">
        <f t="shared" si="42"/>
        <v>4</v>
      </c>
      <c r="S165" s="52" t="str">
        <f t="shared" si="43"/>
        <v>60_4</v>
      </c>
      <c r="T165" s="60">
        <v>4138</v>
      </c>
      <c r="U165" s="91"/>
      <c r="V165" s="52">
        <v>60</v>
      </c>
      <c r="W165" s="60">
        <v>4</v>
      </c>
      <c r="X165" s="60">
        <v>40</v>
      </c>
      <c r="Y165" s="52">
        <f t="shared" si="44"/>
        <v>4</v>
      </c>
      <c r="Z165" s="52" t="str">
        <f t="shared" si="45"/>
        <v>60_4</v>
      </c>
      <c r="AA165" s="4">
        <f t="shared" si="49"/>
        <v>4053</v>
      </c>
      <c r="AB165" s="4">
        <f t="shared" si="50"/>
        <v>4138</v>
      </c>
      <c r="AC165" s="156">
        <f t="shared" si="46"/>
        <v>4138</v>
      </c>
      <c r="AD165" s="47">
        <f t="shared" si="51"/>
        <v>26.525641025641026</v>
      </c>
      <c r="AE165" s="6"/>
      <c r="AF165" s="6"/>
      <c r="AG165" s="6"/>
      <c r="AH165" s="6"/>
      <c r="AI165" s="6"/>
      <c r="AJ165" s="7"/>
    </row>
    <row r="166" spans="1:36" x14ac:dyDescent="0.15">
      <c r="A166" s="52">
        <v>60</v>
      </c>
      <c r="B166" s="60">
        <v>5</v>
      </c>
      <c r="C166" s="60">
        <v>42</v>
      </c>
      <c r="D166" s="52">
        <f t="shared" si="47"/>
        <v>5</v>
      </c>
      <c r="E166" s="52" t="str">
        <f t="shared" si="48"/>
        <v>60_5</v>
      </c>
      <c r="F166" s="60">
        <v>4084</v>
      </c>
      <c r="G166" s="28"/>
      <c r="H166" s="52">
        <v>60</v>
      </c>
      <c r="I166" s="60">
        <v>5</v>
      </c>
      <c r="J166" s="60">
        <v>42</v>
      </c>
      <c r="K166" s="52">
        <f t="shared" si="40"/>
        <v>5</v>
      </c>
      <c r="L166" s="52" t="str">
        <f t="shared" si="41"/>
        <v>60_5</v>
      </c>
      <c r="M166" s="60">
        <v>4206</v>
      </c>
      <c r="N166" s="91"/>
      <c r="O166" s="52">
        <v>60</v>
      </c>
      <c r="P166" s="60">
        <v>5</v>
      </c>
      <c r="Q166" s="60">
        <v>42</v>
      </c>
      <c r="R166" s="52">
        <f t="shared" si="42"/>
        <v>5</v>
      </c>
      <c r="S166" s="52" t="str">
        <f t="shared" si="43"/>
        <v>60_5</v>
      </c>
      <c r="T166" s="60">
        <v>4295</v>
      </c>
      <c r="U166" s="91"/>
      <c r="V166" s="52">
        <v>60</v>
      </c>
      <c r="W166" s="60">
        <v>5</v>
      </c>
      <c r="X166" s="60">
        <v>42</v>
      </c>
      <c r="Y166" s="52">
        <f t="shared" si="44"/>
        <v>5</v>
      </c>
      <c r="Z166" s="52" t="str">
        <f t="shared" si="45"/>
        <v>60_5</v>
      </c>
      <c r="AA166" s="4">
        <f t="shared" si="49"/>
        <v>4206</v>
      </c>
      <c r="AB166" s="4">
        <f t="shared" si="50"/>
        <v>4295</v>
      </c>
      <c r="AC166" s="156">
        <f t="shared" si="46"/>
        <v>4295</v>
      </c>
      <c r="AD166" s="47">
        <f t="shared" si="51"/>
        <v>27.532051282051281</v>
      </c>
      <c r="AE166" s="6"/>
      <c r="AF166" s="6"/>
      <c r="AG166" s="6"/>
      <c r="AH166" s="6"/>
      <c r="AI166" s="6"/>
      <c r="AJ166" s="7"/>
    </row>
    <row r="167" spans="1:36" x14ac:dyDescent="0.15">
      <c r="A167" s="52">
        <v>60</v>
      </c>
      <c r="B167" s="60">
        <v>6</v>
      </c>
      <c r="C167" s="60">
        <v>44</v>
      </c>
      <c r="D167" s="52">
        <f t="shared" si="47"/>
        <v>6</v>
      </c>
      <c r="E167" s="52" t="str">
        <f t="shared" si="48"/>
        <v>60_6</v>
      </c>
      <c r="F167" s="60">
        <v>4227</v>
      </c>
      <c r="G167" s="28"/>
      <c r="H167" s="52">
        <v>60</v>
      </c>
      <c r="I167" s="60">
        <v>6</v>
      </c>
      <c r="J167" s="60">
        <v>44</v>
      </c>
      <c r="K167" s="52">
        <f t="shared" si="40"/>
        <v>6</v>
      </c>
      <c r="L167" s="52" t="str">
        <f t="shared" si="41"/>
        <v>60_6</v>
      </c>
      <c r="M167" s="60">
        <v>4353</v>
      </c>
      <c r="N167" s="91"/>
      <c r="O167" s="52">
        <v>60</v>
      </c>
      <c r="P167" s="60">
        <v>6</v>
      </c>
      <c r="Q167" s="60">
        <v>44</v>
      </c>
      <c r="R167" s="52">
        <f t="shared" si="42"/>
        <v>6</v>
      </c>
      <c r="S167" s="52" t="str">
        <f t="shared" si="43"/>
        <v>60_6</v>
      </c>
      <c r="T167" s="60">
        <v>4445</v>
      </c>
      <c r="U167" s="91"/>
      <c r="V167" s="52">
        <v>60</v>
      </c>
      <c r="W167" s="60">
        <v>6</v>
      </c>
      <c r="X167" s="60">
        <v>44</v>
      </c>
      <c r="Y167" s="52">
        <f t="shared" si="44"/>
        <v>6</v>
      </c>
      <c r="Z167" s="52" t="str">
        <f t="shared" si="45"/>
        <v>60_6</v>
      </c>
      <c r="AA167" s="4">
        <f t="shared" si="49"/>
        <v>4353</v>
      </c>
      <c r="AB167" s="4">
        <f t="shared" si="50"/>
        <v>4445</v>
      </c>
      <c r="AC167" s="156">
        <f t="shared" si="46"/>
        <v>4445</v>
      </c>
      <c r="AD167" s="47">
        <f t="shared" si="51"/>
        <v>28.493589743589745</v>
      </c>
      <c r="AE167" s="6"/>
      <c r="AF167" s="6"/>
      <c r="AG167" s="6"/>
      <c r="AH167" s="6"/>
      <c r="AI167" s="6"/>
      <c r="AJ167" s="7"/>
    </row>
    <row r="168" spans="1:36" x14ac:dyDescent="0.15">
      <c r="A168" s="52">
        <v>60</v>
      </c>
      <c r="B168" s="60">
        <v>7</v>
      </c>
      <c r="C168" s="60">
        <v>45</v>
      </c>
      <c r="D168" s="52">
        <f t="shared" si="47"/>
        <v>7</v>
      </c>
      <c r="E168" s="52" t="str">
        <f t="shared" si="48"/>
        <v>60_7</v>
      </c>
      <c r="F168" s="60">
        <v>4290</v>
      </c>
      <c r="G168" s="28"/>
      <c r="H168" s="52">
        <v>60</v>
      </c>
      <c r="I168" s="60">
        <v>7</v>
      </c>
      <c r="J168" s="60">
        <v>45</v>
      </c>
      <c r="K168" s="52">
        <f t="shared" si="40"/>
        <v>7</v>
      </c>
      <c r="L168" s="52" t="str">
        <f t="shared" si="41"/>
        <v>60_7</v>
      </c>
      <c r="M168" s="60">
        <v>4419</v>
      </c>
      <c r="N168" s="91"/>
      <c r="O168" s="52">
        <v>60</v>
      </c>
      <c r="P168" s="60">
        <v>7</v>
      </c>
      <c r="Q168" s="60">
        <v>45</v>
      </c>
      <c r="R168" s="52">
        <f t="shared" si="42"/>
        <v>7</v>
      </c>
      <c r="S168" s="52" t="str">
        <f t="shared" si="43"/>
        <v>60_7</v>
      </c>
      <c r="T168" s="60">
        <v>4511</v>
      </c>
      <c r="U168" s="91"/>
      <c r="V168" s="52">
        <v>60</v>
      </c>
      <c r="W168" s="60">
        <v>7</v>
      </c>
      <c r="X168" s="60">
        <v>45</v>
      </c>
      <c r="Y168" s="52">
        <f t="shared" si="44"/>
        <v>7</v>
      </c>
      <c r="Z168" s="52" t="str">
        <f t="shared" si="45"/>
        <v>60_7</v>
      </c>
      <c r="AA168" s="4">
        <f t="shared" si="49"/>
        <v>4419</v>
      </c>
      <c r="AB168" s="4">
        <f t="shared" si="50"/>
        <v>4511</v>
      </c>
      <c r="AC168" s="156">
        <f t="shared" si="46"/>
        <v>4511</v>
      </c>
      <c r="AD168" s="47">
        <f t="shared" si="51"/>
        <v>28.916666666666668</v>
      </c>
      <c r="AE168" s="6"/>
      <c r="AF168" s="6"/>
      <c r="AG168" s="6"/>
      <c r="AH168" s="6"/>
      <c r="AI168" s="6"/>
      <c r="AJ168" s="7"/>
    </row>
    <row r="169" spans="1:36" x14ac:dyDescent="0.15">
      <c r="A169" s="52">
        <v>60</v>
      </c>
      <c r="B169" s="60">
        <v>8</v>
      </c>
      <c r="C169" s="60">
        <v>46</v>
      </c>
      <c r="D169" s="52">
        <f t="shared" si="47"/>
        <v>8</v>
      </c>
      <c r="E169" s="52" t="str">
        <f t="shared" si="48"/>
        <v>60_8</v>
      </c>
      <c r="F169" s="60">
        <v>4355</v>
      </c>
      <c r="G169" s="28"/>
      <c r="H169" s="52">
        <v>60</v>
      </c>
      <c r="I169" s="60">
        <v>8</v>
      </c>
      <c r="J169" s="60">
        <v>46</v>
      </c>
      <c r="K169" s="52">
        <f t="shared" si="40"/>
        <v>8</v>
      </c>
      <c r="L169" s="52" t="str">
        <f t="shared" si="41"/>
        <v>60_8</v>
      </c>
      <c r="M169" s="60">
        <v>4485</v>
      </c>
      <c r="N169" s="91"/>
      <c r="O169" s="52">
        <v>60</v>
      </c>
      <c r="P169" s="60">
        <v>8</v>
      </c>
      <c r="Q169" s="60">
        <v>46</v>
      </c>
      <c r="R169" s="52">
        <f t="shared" si="42"/>
        <v>8</v>
      </c>
      <c r="S169" s="52" t="str">
        <f t="shared" si="43"/>
        <v>60_8</v>
      </c>
      <c r="T169" s="60">
        <v>4580</v>
      </c>
      <c r="U169" s="91"/>
      <c r="V169" s="52">
        <v>60</v>
      </c>
      <c r="W169" s="60">
        <v>8</v>
      </c>
      <c r="X169" s="60">
        <v>46</v>
      </c>
      <c r="Y169" s="52">
        <f t="shared" si="44"/>
        <v>8</v>
      </c>
      <c r="Z169" s="52" t="str">
        <f t="shared" si="45"/>
        <v>60_8</v>
      </c>
      <c r="AA169" s="4">
        <f t="shared" si="49"/>
        <v>4485</v>
      </c>
      <c r="AB169" s="4">
        <f t="shared" si="50"/>
        <v>4580</v>
      </c>
      <c r="AC169" s="156">
        <f t="shared" si="46"/>
        <v>4580</v>
      </c>
      <c r="AD169" s="47">
        <f t="shared" si="51"/>
        <v>29.358974358974358</v>
      </c>
      <c r="AE169" s="6"/>
      <c r="AF169" s="6"/>
      <c r="AG169" s="6"/>
      <c r="AH169" s="6"/>
      <c r="AI169" s="6"/>
      <c r="AJ169" s="7"/>
    </row>
    <row r="170" spans="1:36" x14ac:dyDescent="0.15">
      <c r="A170" s="52">
        <v>60</v>
      </c>
      <c r="B170" s="60">
        <v>9</v>
      </c>
      <c r="C170" s="60">
        <v>47</v>
      </c>
      <c r="D170" s="52">
        <f t="shared" si="47"/>
        <v>9</v>
      </c>
      <c r="E170" s="52" t="str">
        <f t="shared" si="48"/>
        <v>60_9</v>
      </c>
      <c r="F170" s="60">
        <v>4422</v>
      </c>
      <c r="G170" s="28"/>
      <c r="H170" s="52">
        <v>60</v>
      </c>
      <c r="I170" s="60">
        <v>9</v>
      </c>
      <c r="J170" s="60">
        <v>47</v>
      </c>
      <c r="K170" s="52">
        <f t="shared" si="40"/>
        <v>9</v>
      </c>
      <c r="L170" s="52" t="str">
        <f t="shared" si="41"/>
        <v>60_9</v>
      </c>
      <c r="M170" s="60">
        <v>4554</v>
      </c>
      <c r="N170" s="91"/>
      <c r="O170" s="52">
        <v>60</v>
      </c>
      <c r="P170" s="60">
        <v>9</v>
      </c>
      <c r="Q170" s="60">
        <v>47</v>
      </c>
      <c r="R170" s="52">
        <f t="shared" si="42"/>
        <v>9</v>
      </c>
      <c r="S170" s="52" t="str">
        <f t="shared" si="43"/>
        <v>60_9</v>
      </c>
      <c r="T170" s="60">
        <v>4650</v>
      </c>
      <c r="U170" s="91"/>
      <c r="V170" s="52">
        <v>60</v>
      </c>
      <c r="W170" s="60">
        <v>9</v>
      </c>
      <c r="X170" s="60">
        <v>47</v>
      </c>
      <c r="Y170" s="52">
        <f t="shared" si="44"/>
        <v>9</v>
      </c>
      <c r="Z170" s="52" t="str">
        <f t="shared" si="45"/>
        <v>60_9</v>
      </c>
      <c r="AA170" s="4">
        <f t="shared" si="49"/>
        <v>4554</v>
      </c>
      <c r="AB170" s="4">
        <f t="shared" si="50"/>
        <v>4650</v>
      </c>
      <c r="AC170" s="156">
        <f t="shared" si="46"/>
        <v>4650</v>
      </c>
      <c r="AD170" s="47">
        <f t="shared" si="51"/>
        <v>29.807692307692307</v>
      </c>
      <c r="AE170" s="6"/>
      <c r="AF170" s="6"/>
      <c r="AG170" s="6"/>
      <c r="AH170" s="6"/>
      <c r="AI170" s="6"/>
      <c r="AJ170" s="7"/>
    </row>
    <row r="171" spans="1:36" x14ac:dyDescent="0.15">
      <c r="A171" s="52">
        <v>60</v>
      </c>
      <c r="B171" s="60">
        <v>10</v>
      </c>
      <c r="C171" s="60">
        <v>48</v>
      </c>
      <c r="D171" s="52">
        <f t="shared" si="47"/>
        <v>10</v>
      </c>
      <c r="E171" s="52" t="str">
        <f t="shared" si="48"/>
        <v>60_10</v>
      </c>
      <c r="F171" s="60">
        <v>4486</v>
      </c>
      <c r="G171" s="28"/>
      <c r="H171" s="52">
        <v>60</v>
      </c>
      <c r="I171" s="60">
        <v>10</v>
      </c>
      <c r="J171" s="60">
        <v>48</v>
      </c>
      <c r="K171" s="52">
        <f t="shared" si="40"/>
        <v>10</v>
      </c>
      <c r="L171" s="52" t="str">
        <f t="shared" si="41"/>
        <v>60_10</v>
      </c>
      <c r="M171" s="60">
        <v>4620</v>
      </c>
      <c r="N171" s="91"/>
      <c r="O171" s="52">
        <v>60</v>
      </c>
      <c r="P171" s="60">
        <v>10</v>
      </c>
      <c r="Q171" s="60">
        <v>48</v>
      </c>
      <c r="R171" s="52">
        <f t="shared" si="42"/>
        <v>10</v>
      </c>
      <c r="S171" s="52" t="str">
        <f t="shared" si="43"/>
        <v>60_10</v>
      </c>
      <c r="T171" s="60">
        <v>4717</v>
      </c>
      <c r="U171" s="91"/>
      <c r="V171" s="52">
        <v>60</v>
      </c>
      <c r="W171" s="60">
        <v>10</v>
      </c>
      <c r="X171" s="60">
        <v>48</v>
      </c>
      <c r="Y171" s="52">
        <f t="shared" si="44"/>
        <v>10</v>
      </c>
      <c r="Z171" s="52" t="str">
        <f t="shared" si="45"/>
        <v>60_10</v>
      </c>
      <c r="AA171" s="4">
        <f t="shared" si="49"/>
        <v>4620</v>
      </c>
      <c r="AB171" s="4">
        <f t="shared" si="50"/>
        <v>4717</v>
      </c>
      <c r="AC171" s="156">
        <f t="shared" si="46"/>
        <v>4717</v>
      </c>
      <c r="AD171" s="47">
        <f t="shared" si="51"/>
        <v>30.237179487179485</v>
      </c>
      <c r="AE171" s="6"/>
      <c r="AF171" s="6"/>
      <c r="AG171" s="6"/>
      <c r="AH171" s="6"/>
      <c r="AI171" s="6"/>
      <c r="AJ171" s="7"/>
    </row>
    <row r="172" spans="1:36" x14ac:dyDescent="0.15">
      <c r="A172" s="52">
        <v>64</v>
      </c>
      <c r="B172" s="60">
        <v>0</v>
      </c>
      <c r="C172" s="60">
        <v>32</v>
      </c>
      <c r="D172" s="52">
        <f t="shared" si="47"/>
        <v>0</v>
      </c>
      <c r="E172" s="52" t="str">
        <f t="shared" si="48"/>
        <v>64_0</v>
      </c>
      <c r="F172" s="60">
        <v>3364</v>
      </c>
      <c r="G172" s="28"/>
      <c r="H172" s="52">
        <v>64</v>
      </c>
      <c r="I172" s="60">
        <v>0</v>
      </c>
      <c r="J172" s="60">
        <v>32</v>
      </c>
      <c r="K172" s="52">
        <f t="shared" si="40"/>
        <v>0</v>
      </c>
      <c r="L172" s="52" t="str">
        <f t="shared" si="41"/>
        <v>64_0</v>
      </c>
      <c r="M172" s="60">
        <v>3465</v>
      </c>
      <c r="N172" s="91"/>
      <c r="O172" s="52">
        <v>64</v>
      </c>
      <c r="P172" s="60">
        <v>0</v>
      </c>
      <c r="Q172" s="60">
        <v>32</v>
      </c>
      <c r="R172" s="52">
        <f t="shared" si="42"/>
        <v>0</v>
      </c>
      <c r="S172" s="52" t="str">
        <f t="shared" si="43"/>
        <v>64_0</v>
      </c>
      <c r="T172" s="60">
        <v>3538</v>
      </c>
      <c r="U172" s="91"/>
      <c r="V172" s="52">
        <v>64</v>
      </c>
      <c r="W172" s="60">
        <v>0</v>
      </c>
      <c r="X172" s="60">
        <v>32</v>
      </c>
      <c r="Y172" s="52">
        <f t="shared" si="44"/>
        <v>0</v>
      </c>
      <c r="Z172" s="52" t="str">
        <f t="shared" si="45"/>
        <v>64_0</v>
      </c>
      <c r="AA172" s="4">
        <f t="shared" si="49"/>
        <v>3465</v>
      </c>
      <c r="AB172" s="4">
        <f t="shared" si="50"/>
        <v>3538</v>
      </c>
      <c r="AC172" s="156">
        <f t="shared" si="46"/>
        <v>3538</v>
      </c>
      <c r="AD172" s="47">
        <f t="shared" si="51"/>
        <v>22.679487179487179</v>
      </c>
      <c r="AE172" s="6"/>
      <c r="AF172" s="6"/>
      <c r="AG172" s="6"/>
      <c r="AH172" s="6"/>
      <c r="AI172" s="6"/>
      <c r="AJ172" s="7"/>
    </row>
    <row r="173" spans="1:36" x14ac:dyDescent="0.15">
      <c r="A173" s="52">
        <v>64</v>
      </c>
      <c r="B173" s="60">
        <v>1</v>
      </c>
      <c r="C173" s="60">
        <v>34</v>
      </c>
      <c r="D173" s="52">
        <f t="shared" si="47"/>
        <v>1</v>
      </c>
      <c r="E173" s="52" t="str">
        <f t="shared" si="48"/>
        <v>64_1</v>
      </c>
      <c r="F173" s="60">
        <v>3505</v>
      </c>
      <c r="G173" s="28"/>
      <c r="H173" s="52">
        <v>64</v>
      </c>
      <c r="I173" s="60">
        <v>1</v>
      </c>
      <c r="J173" s="60">
        <v>34</v>
      </c>
      <c r="K173" s="52">
        <f t="shared" si="40"/>
        <v>1</v>
      </c>
      <c r="L173" s="52" t="str">
        <f t="shared" si="41"/>
        <v>64_1</v>
      </c>
      <c r="M173" s="60">
        <v>3611</v>
      </c>
      <c r="N173" s="6"/>
      <c r="O173" s="52">
        <v>64</v>
      </c>
      <c r="P173" s="60">
        <v>1</v>
      </c>
      <c r="Q173" s="60">
        <v>34</v>
      </c>
      <c r="R173" s="52">
        <f t="shared" si="42"/>
        <v>1</v>
      </c>
      <c r="S173" s="52" t="str">
        <f t="shared" si="43"/>
        <v>64_1</v>
      </c>
      <c r="T173" s="60">
        <v>3686</v>
      </c>
      <c r="U173" s="6"/>
      <c r="V173" s="52">
        <v>64</v>
      </c>
      <c r="W173" s="60">
        <v>1</v>
      </c>
      <c r="X173" s="60">
        <v>34</v>
      </c>
      <c r="Y173" s="52">
        <f t="shared" si="44"/>
        <v>1</v>
      </c>
      <c r="Z173" s="52" t="str">
        <f t="shared" si="45"/>
        <v>64_1</v>
      </c>
      <c r="AA173" s="4">
        <f t="shared" si="49"/>
        <v>3611</v>
      </c>
      <c r="AB173" s="4">
        <f t="shared" si="50"/>
        <v>3686</v>
      </c>
      <c r="AC173" s="156">
        <f t="shared" si="46"/>
        <v>3686</v>
      </c>
      <c r="AD173" s="47">
        <f t="shared" si="51"/>
        <v>23.628205128205128</v>
      </c>
      <c r="AE173" s="6"/>
      <c r="AF173" s="6"/>
      <c r="AG173" s="6"/>
      <c r="AH173" s="6"/>
      <c r="AI173" s="6"/>
      <c r="AJ173" s="7"/>
    </row>
    <row r="174" spans="1:36" x14ac:dyDescent="0.15">
      <c r="A174" s="52">
        <v>64</v>
      </c>
      <c r="B174" s="60">
        <v>2</v>
      </c>
      <c r="C174" s="60">
        <v>36</v>
      </c>
      <c r="D174" s="52">
        <f t="shared" si="47"/>
        <v>2</v>
      </c>
      <c r="E174" s="52" t="str">
        <f t="shared" si="48"/>
        <v>64_2</v>
      </c>
      <c r="F174" s="60">
        <v>3638</v>
      </c>
      <c r="G174" s="28"/>
      <c r="H174" s="52">
        <v>64</v>
      </c>
      <c r="I174" s="60">
        <v>2</v>
      </c>
      <c r="J174" s="60">
        <v>36</v>
      </c>
      <c r="K174" s="52">
        <f t="shared" si="40"/>
        <v>2</v>
      </c>
      <c r="L174" s="52" t="str">
        <f t="shared" si="41"/>
        <v>64_2</v>
      </c>
      <c r="M174" s="60">
        <v>3747</v>
      </c>
      <c r="N174" s="6"/>
      <c r="O174" s="52">
        <v>64</v>
      </c>
      <c r="P174" s="60">
        <v>2</v>
      </c>
      <c r="Q174" s="60">
        <v>36</v>
      </c>
      <c r="R174" s="52">
        <f t="shared" si="42"/>
        <v>2</v>
      </c>
      <c r="S174" s="52" t="str">
        <f t="shared" si="43"/>
        <v>64_2</v>
      </c>
      <c r="T174" s="60">
        <v>3826</v>
      </c>
      <c r="U174" s="6"/>
      <c r="V174" s="52">
        <v>64</v>
      </c>
      <c r="W174" s="60">
        <v>2</v>
      </c>
      <c r="X174" s="60">
        <v>36</v>
      </c>
      <c r="Y174" s="52">
        <f t="shared" si="44"/>
        <v>2</v>
      </c>
      <c r="Z174" s="52" t="str">
        <f t="shared" si="45"/>
        <v>64_2</v>
      </c>
      <c r="AA174" s="4">
        <f t="shared" si="49"/>
        <v>3747</v>
      </c>
      <c r="AB174" s="4">
        <f t="shared" si="50"/>
        <v>3826</v>
      </c>
      <c r="AC174" s="156">
        <f t="shared" si="46"/>
        <v>3826</v>
      </c>
      <c r="AD174" s="47">
        <f t="shared" si="51"/>
        <v>24.525641025641026</v>
      </c>
      <c r="AE174" s="6"/>
      <c r="AF174" s="6"/>
      <c r="AG174" s="6"/>
      <c r="AH174" s="6"/>
      <c r="AI174" s="6"/>
      <c r="AJ174" s="7"/>
    </row>
    <row r="175" spans="1:36" x14ac:dyDescent="0.15">
      <c r="A175" s="52">
        <v>64</v>
      </c>
      <c r="B175" s="60">
        <v>3</v>
      </c>
      <c r="C175" s="60">
        <v>38</v>
      </c>
      <c r="D175" s="52">
        <f t="shared" si="47"/>
        <v>3</v>
      </c>
      <c r="E175" s="52" t="str">
        <f t="shared" si="48"/>
        <v>64_3</v>
      </c>
      <c r="F175" s="60">
        <v>3790</v>
      </c>
      <c r="G175" s="28"/>
      <c r="H175" s="52">
        <v>64</v>
      </c>
      <c r="I175" s="60">
        <v>3</v>
      </c>
      <c r="J175" s="60">
        <v>38</v>
      </c>
      <c r="K175" s="52">
        <f t="shared" si="40"/>
        <v>3</v>
      </c>
      <c r="L175" s="52" t="str">
        <f t="shared" si="41"/>
        <v>64_3</v>
      </c>
      <c r="M175" s="60">
        <v>3904</v>
      </c>
      <c r="N175" s="6"/>
      <c r="O175" s="52">
        <v>64</v>
      </c>
      <c r="P175" s="60">
        <v>3</v>
      </c>
      <c r="Q175" s="60">
        <v>38</v>
      </c>
      <c r="R175" s="52">
        <f t="shared" si="42"/>
        <v>3</v>
      </c>
      <c r="S175" s="52" t="str">
        <f t="shared" si="43"/>
        <v>64_3</v>
      </c>
      <c r="T175" s="60">
        <v>3986</v>
      </c>
      <c r="U175" s="6"/>
      <c r="V175" s="52">
        <v>64</v>
      </c>
      <c r="W175" s="60">
        <v>3</v>
      </c>
      <c r="X175" s="60">
        <v>38</v>
      </c>
      <c r="Y175" s="52">
        <f t="shared" si="44"/>
        <v>3</v>
      </c>
      <c r="Z175" s="52" t="str">
        <f t="shared" si="45"/>
        <v>64_3</v>
      </c>
      <c r="AA175" s="4">
        <f t="shared" si="49"/>
        <v>3904</v>
      </c>
      <c r="AB175" s="4">
        <f t="shared" si="50"/>
        <v>3986</v>
      </c>
      <c r="AC175" s="156">
        <f t="shared" si="46"/>
        <v>3986</v>
      </c>
      <c r="AD175" s="47">
        <f t="shared" si="51"/>
        <v>25.551282051282051</v>
      </c>
      <c r="AE175" s="6"/>
      <c r="AF175" s="6"/>
      <c r="AG175" s="6"/>
      <c r="AH175" s="6"/>
      <c r="AI175" s="6"/>
      <c r="AJ175" s="7"/>
    </row>
    <row r="176" spans="1:36" x14ac:dyDescent="0.15">
      <c r="A176" s="52">
        <v>65</v>
      </c>
      <c r="B176" s="60">
        <v>0</v>
      </c>
      <c r="C176" s="60">
        <v>40</v>
      </c>
      <c r="D176" s="52">
        <f t="shared" si="47"/>
        <v>0</v>
      </c>
      <c r="E176" s="52" t="str">
        <f t="shared" si="48"/>
        <v>65_0</v>
      </c>
      <c r="F176" s="60">
        <v>3935</v>
      </c>
      <c r="G176" s="28"/>
      <c r="H176" s="52">
        <v>65</v>
      </c>
      <c r="I176" s="60">
        <v>0</v>
      </c>
      <c r="J176" s="60">
        <v>40</v>
      </c>
      <c r="K176" s="52">
        <f t="shared" si="40"/>
        <v>0</v>
      </c>
      <c r="L176" s="52" t="str">
        <f t="shared" si="41"/>
        <v>65_0</v>
      </c>
      <c r="M176" s="60">
        <v>4053</v>
      </c>
      <c r="N176" s="6"/>
      <c r="O176" s="52">
        <v>65</v>
      </c>
      <c r="P176" s="60">
        <v>0</v>
      </c>
      <c r="Q176" s="60">
        <v>40</v>
      </c>
      <c r="R176" s="52">
        <f t="shared" si="42"/>
        <v>0</v>
      </c>
      <c r="S176" s="52" t="str">
        <f t="shared" si="43"/>
        <v>65_0</v>
      </c>
      <c r="T176" s="60">
        <v>4138</v>
      </c>
      <c r="U176" s="6"/>
      <c r="V176" s="52">
        <v>65</v>
      </c>
      <c r="W176" s="60">
        <v>0</v>
      </c>
      <c r="X176" s="60">
        <v>40</v>
      </c>
      <c r="Y176" s="52">
        <f t="shared" si="44"/>
        <v>0</v>
      </c>
      <c r="Z176" s="52" t="str">
        <f t="shared" si="45"/>
        <v>65_0</v>
      </c>
      <c r="AA176" s="4">
        <f t="shared" si="49"/>
        <v>4053</v>
      </c>
      <c r="AB176" s="4">
        <f t="shared" si="50"/>
        <v>4138</v>
      </c>
      <c r="AC176" s="156">
        <f t="shared" si="46"/>
        <v>4138</v>
      </c>
      <c r="AD176" s="47">
        <f t="shared" si="51"/>
        <v>26.525641025641026</v>
      </c>
      <c r="AE176" s="6"/>
      <c r="AF176" s="6"/>
      <c r="AG176" s="6"/>
      <c r="AH176" s="6"/>
      <c r="AI176" s="6"/>
      <c r="AJ176" s="7"/>
    </row>
    <row r="177" spans="1:36" x14ac:dyDescent="0.15">
      <c r="A177" s="52">
        <v>65</v>
      </c>
      <c r="B177" s="60">
        <v>1</v>
      </c>
      <c r="C177" s="60">
        <v>42</v>
      </c>
      <c r="D177" s="52">
        <f t="shared" si="47"/>
        <v>1</v>
      </c>
      <c r="E177" s="52" t="str">
        <f t="shared" si="48"/>
        <v>65_1</v>
      </c>
      <c r="F177" s="60">
        <v>4084</v>
      </c>
      <c r="G177" s="28"/>
      <c r="H177" s="52">
        <v>65</v>
      </c>
      <c r="I177" s="60">
        <v>1</v>
      </c>
      <c r="J177" s="60">
        <v>42</v>
      </c>
      <c r="K177" s="52">
        <f t="shared" si="40"/>
        <v>1</v>
      </c>
      <c r="L177" s="52" t="str">
        <f t="shared" si="41"/>
        <v>65_1</v>
      </c>
      <c r="M177" s="60">
        <v>4206</v>
      </c>
      <c r="N177" s="6"/>
      <c r="O177" s="52">
        <v>65</v>
      </c>
      <c r="P177" s="60">
        <v>1</v>
      </c>
      <c r="Q177" s="60">
        <v>42</v>
      </c>
      <c r="R177" s="52">
        <f t="shared" si="42"/>
        <v>1</v>
      </c>
      <c r="S177" s="52" t="str">
        <f t="shared" si="43"/>
        <v>65_1</v>
      </c>
      <c r="T177" s="60">
        <v>4295</v>
      </c>
      <c r="U177" s="6"/>
      <c r="V177" s="52">
        <v>65</v>
      </c>
      <c r="W177" s="60">
        <v>1</v>
      </c>
      <c r="X177" s="60">
        <v>42</v>
      </c>
      <c r="Y177" s="52">
        <f t="shared" si="44"/>
        <v>1</v>
      </c>
      <c r="Z177" s="52" t="str">
        <f t="shared" si="45"/>
        <v>65_1</v>
      </c>
      <c r="AA177" s="4">
        <f t="shared" si="49"/>
        <v>4206</v>
      </c>
      <c r="AB177" s="4">
        <f t="shared" si="50"/>
        <v>4295</v>
      </c>
      <c r="AC177" s="156">
        <f t="shared" si="46"/>
        <v>4295</v>
      </c>
      <c r="AD177" s="47">
        <f t="shared" si="51"/>
        <v>27.532051282051281</v>
      </c>
      <c r="AE177" s="6"/>
      <c r="AF177" s="6"/>
      <c r="AG177" s="6"/>
      <c r="AH177" s="6"/>
      <c r="AI177" s="6"/>
      <c r="AJ177" s="7"/>
    </row>
    <row r="178" spans="1:36" x14ac:dyDescent="0.15">
      <c r="A178" s="52">
        <v>65</v>
      </c>
      <c r="B178" s="60">
        <v>2</v>
      </c>
      <c r="C178" s="60">
        <v>44</v>
      </c>
      <c r="D178" s="52">
        <f t="shared" si="47"/>
        <v>2</v>
      </c>
      <c r="E178" s="52" t="str">
        <f t="shared" si="48"/>
        <v>65_2</v>
      </c>
      <c r="F178" s="60">
        <v>4227</v>
      </c>
      <c r="G178" s="28"/>
      <c r="H178" s="52">
        <v>65</v>
      </c>
      <c r="I178" s="60">
        <v>2</v>
      </c>
      <c r="J178" s="60">
        <v>44</v>
      </c>
      <c r="K178" s="52">
        <f t="shared" si="40"/>
        <v>2</v>
      </c>
      <c r="L178" s="52" t="str">
        <f t="shared" si="41"/>
        <v>65_2</v>
      </c>
      <c r="M178" s="60">
        <v>4353</v>
      </c>
      <c r="N178" s="6"/>
      <c r="O178" s="52">
        <v>65</v>
      </c>
      <c r="P178" s="60">
        <v>2</v>
      </c>
      <c r="Q178" s="60">
        <v>44</v>
      </c>
      <c r="R178" s="52">
        <f t="shared" si="42"/>
        <v>2</v>
      </c>
      <c r="S178" s="52" t="str">
        <f t="shared" si="43"/>
        <v>65_2</v>
      </c>
      <c r="T178" s="60">
        <v>4445</v>
      </c>
      <c r="U178" s="6"/>
      <c r="V178" s="52">
        <v>65</v>
      </c>
      <c r="W178" s="60">
        <v>2</v>
      </c>
      <c r="X178" s="60">
        <v>44</v>
      </c>
      <c r="Y178" s="52">
        <f t="shared" si="44"/>
        <v>2</v>
      </c>
      <c r="Z178" s="52" t="str">
        <f t="shared" si="45"/>
        <v>65_2</v>
      </c>
      <c r="AA178" s="4">
        <f t="shared" si="49"/>
        <v>4353</v>
      </c>
      <c r="AB178" s="4">
        <f t="shared" si="50"/>
        <v>4445</v>
      </c>
      <c r="AC178" s="156">
        <f t="shared" si="46"/>
        <v>4445</v>
      </c>
      <c r="AD178" s="47">
        <f t="shared" si="51"/>
        <v>28.493589743589745</v>
      </c>
      <c r="AE178" s="6"/>
      <c r="AF178" s="6"/>
      <c r="AG178" s="6"/>
      <c r="AH178" s="6"/>
      <c r="AI178" s="6"/>
      <c r="AJ178" s="7"/>
    </row>
    <row r="179" spans="1:36" x14ac:dyDescent="0.15">
      <c r="A179" s="52">
        <v>65</v>
      </c>
      <c r="B179" s="60">
        <v>3</v>
      </c>
      <c r="C179" s="60">
        <v>46</v>
      </c>
      <c r="D179" s="52">
        <f t="shared" si="47"/>
        <v>3</v>
      </c>
      <c r="E179" s="52" t="str">
        <f t="shared" si="48"/>
        <v>65_3</v>
      </c>
      <c r="F179" s="60">
        <v>4355</v>
      </c>
      <c r="G179" s="28"/>
      <c r="H179" s="52">
        <v>65</v>
      </c>
      <c r="I179" s="60">
        <v>3</v>
      </c>
      <c r="J179" s="60">
        <v>46</v>
      </c>
      <c r="K179" s="52">
        <f t="shared" si="40"/>
        <v>3</v>
      </c>
      <c r="L179" s="52" t="str">
        <f t="shared" si="41"/>
        <v>65_3</v>
      </c>
      <c r="M179" s="60">
        <v>4485</v>
      </c>
      <c r="N179" s="6"/>
      <c r="O179" s="52">
        <v>65</v>
      </c>
      <c r="P179" s="60">
        <v>3</v>
      </c>
      <c r="Q179" s="60">
        <v>46</v>
      </c>
      <c r="R179" s="52">
        <f t="shared" si="42"/>
        <v>3</v>
      </c>
      <c r="S179" s="52" t="str">
        <f t="shared" si="43"/>
        <v>65_3</v>
      </c>
      <c r="T179" s="60">
        <v>4580</v>
      </c>
      <c r="U179" s="6"/>
      <c r="V179" s="52">
        <v>65</v>
      </c>
      <c r="W179" s="60">
        <v>3</v>
      </c>
      <c r="X179" s="60">
        <v>46</v>
      </c>
      <c r="Y179" s="52">
        <f t="shared" si="44"/>
        <v>3</v>
      </c>
      <c r="Z179" s="52" t="str">
        <f t="shared" si="45"/>
        <v>65_3</v>
      </c>
      <c r="AA179" s="4">
        <f t="shared" si="49"/>
        <v>4485</v>
      </c>
      <c r="AB179" s="4">
        <f t="shared" si="50"/>
        <v>4580</v>
      </c>
      <c r="AC179" s="156">
        <f t="shared" si="46"/>
        <v>4580</v>
      </c>
      <c r="AD179" s="47">
        <f t="shared" si="51"/>
        <v>29.358974358974358</v>
      </c>
      <c r="AE179" s="6"/>
      <c r="AF179" s="6"/>
      <c r="AG179" s="6"/>
      <c r="AH179" s="6"/>
      <c r="AI179" s="6"/>
      <c r="AJ179" s="7"/>
    </row>
    <row r="180" spans="1:36" x14ac:dyDescent="0.15">
      <c r="A180" s="52">
        <v>65</v>
      </c>
      <c r="B180" s="60">
        <v>4</v>
      </c>
      <c r="C180" s="60">
        <v>48</v>
      </c>
      <c r="D180" s="52">
        <f t="shared" si="47"/>
        <v>4</v>
      </c>
      <c r="E180" s="52" t="str">
        <f t="shared" si="48"/>
        <v>65_4</v>
      </c>
      <c r="F180" s="60">
        <v>4486</v>
      </c>
      <c r="G180" s="28"/>
      <c r="H180" s="52">
        <v>65</v>
      </c>
      <c r="I180" s="60">
        <v>4</v>
      </c>
      <c r="J180" s="60">
        <v>48</v>
      </c>
      <c r="K180" s="52">
        <f t="shared" si="40"/>
        <v>4</v>
      </c>
      <c r="L180" s="52" t="str">
        <f t="shared" si="41"/>
        <v>65_4</v>
      </c>
      <c r="M180" s="60">
        <v>4620</v>
      </c>
      <c r="N180" s="6"/>
      <c r="O180" s="52">
        <v>65</v>
      </c>
      <c r="P180" s="60">
        <v>4</v>
      </c>
      <c r="Q180" s="60">
        <v>48</v>
      </c>
      <c r="R180" s="52">
        <f t="shared" si="42"/>
        <v>4</v>
      </c>
      <c r="S180" s="52" t="str">
        <f t="shared" si="43"/>
        <v>65_4</v>
      </c>
      <c r="T180" s="60">
        <v>4717</v>
      </c>
      <c r="U180" s="6"/>
      <c r="V180" s="52">
        <v>65</v>
      </c>
      <c r="W180" s="60">
        <v>4</v>
      </c>
      <c r="X180" s="60">
        <v>48</v>
      </c>
      <c r="Y180" s="52">
        <f t="shared" si="44"/>
        <v>4</v>
      </c>
      <c r="Z180" s="52" t="str">
        <f t="shared" si="45"/>
        <v>65_4</v>
      </c>
      <c r="AA180" s="4">
        <f t="shared" si="49"/>
        <v>4620</v>
      </c>
      <c r="AB180" s="4">
        <f t="shared" si="50"/>
        <v>4717</v>
      </c>
      <c r="AC180" s="156">
        <f t="shared" si="46"/>
        <v>4717</v>
      </c>
      <c r="AD180" s="47">
        <f t="shared" si="51"/>
        <v>30.237179487179485</v>
      </c>
      <c r="AE180" s="6"/>
      <c r="AF180" s="6"/>
      <c r="AG180" s="6"/>
      <c r="AH180" s="6"/>
      <c r="AI180" s="6"/>
      <c r="AJ180" s="7"/>
    </row>
    <row r="181" spans="1:36" x14ac:dyDescent="0.15">
      <c r="A181" s="52">
        <v>65</v>
      </c>
      <c r="B181" s="60">
        <v>5</v>
      </c>
      <c r="C181" s="60">
        <v>50</v>
      </c>
      <c r="D181" s="52">
        <f t="shared" si="47"/>
        <v>5</v>
      </c>
      <c r="E181" s="52" t="str">
        <f t="shared" si="48"/>
        <v>65_5</v>
      </c>
      <c r="F181" s="60">
        <v>4619</v>
      </c>
      <c r="G181" s="28"/>
      <c r="H181" s="52">
        <v>65</v>
      </c>
      <c r="I181" s="60">
        <v>5</v>
      </c>
      <c r="J181" s="60">
        <v>50</v>
      </c>
      <c r="K181" s="52">
        <f t="shared" si="40"/>
        <v>5</v>
      </c>
      <c r="L181" s="52" t="str">
        <f t="shared" si="41"/>
        <v>65_5</v>
      </c>
      <c r="M181" s="60">
        <v>4758</v>
      </c>
      <c r="N181" s="6"/>
      <c r="O181" s="52">
        <v>65</v>
      </c>
      <c r="P181" s="60">
        <v>5</v>
      </c>
      <c r="Q181" s="60">
        <v>50</v>
      </c>
      <c r="R181" s="52">
        <f t="shared" si="42"/>
        <v>5</v>
      </c>
      <c r="S181" s="52" t="str">
        <f t="shared" si="43"/>
        <v>65_5</v>
      </c>
      <c r="T181" s="60">
        <v>4858</v>
      </c>
      <c r="U181" s="6"/>
      <c r="V181" s="52">
        <v>65</v>
      </c>
      <c r="W181" s="60">
        <v>5</v>
      </c>
      <c r="X181" s="60">
        <v>50</v>
      </c>
      <c r="Y181" s="52">
        <f t="shared" si="44"/>
        <v>5</v>
      </c>
      <c r="Z181" s="52" t="str">
        <f t="shared" si="45"/>
        <v>65_5</v>
      </c>
      <c r="AA181" s="4">
        <f t="shared" si="49"/>
        <v>4758</v>
      </c>
      <c r="AB181" s="4">
        <f t="shared" si="50"/>
        <v>4858</v>
      </c>
      <c r="AC181" s="156">
        <f t="shared" si="46"/>
        <v>4858</v>
      </c>
      <c r="AD181" s="47">
        <f t="shared" si="51"/>
        <v>31.141025641025642</v>
      </c>
      <c r="AE181" s="6"/>
      <c r="AF181" s="6"/>
      <c r="AG181" s="6"/>
      <c r="AH181" s="6"/>
      <c r="AI181" s="6"/>
      <c r="AJ181" s="7"/>
    </row>
    <row r="182" spans="1:36" x14ac:dyDescent="0.15">
      <c r="A182" s="52">
        <v>65</v>
      </c>
      <c r="B182" s="60">
        <v>6</v>
      </c>
      <c r="C182" s="60">
        <v>52</v>
      </c>
      <c r="D182" s="52">
        <f t="shared" si="47"/>
        <v>6</v>
      </c>
      <c r="E182" s="52" t="str">
        <f t="shared" si="48"/>
        <v>65_6</v>
      </c>
      <c r="F182" s="60">
        <v>4751</v>
      </c>
      <c r="G182" s="28"/>
      <c r="H182" s="52">
        <v>65</v>
      </c>
      <c r="I182" s="60">
        <v>6</v>
      </c>
      <c r="J182" s="60">
        <v>52</v>
      </c>
      <c r="K182" s="52">
        <f t="shared" si="40"/>
        <v>6</v>
      </c>
      <c r="L182" s="52" t="str">
        <f t="shared" si="41"/>
        <v>65_6</v>
      </c>
      <c r="M182" s="60">
        <v>4893</v>
      </c>
      <c r="N182" s="6"/>
      <c r="O182" s="52">
        <v>65</v>
      </c>
      <c r="P182" s="60">
        <v>6</v>
      </c>
      <c r="Q182" s="60">
        <v>52</v>
      </c>
      <c r="R182" s="52">
        <f t="shared" si="42"/>
        <v>6</v>
      </c>
      <c r="S182" s="52" t="str">
        <f t="shared" si="43"/>
        <v>65_6</v>
      </c>
      <c r="T182" s="60">
        <v>4996</v>
      </c>
      <c r="U182" s="6"/>
      <c r="V182" s="52">
        <v>65</v>
      </c>
      <c r="W182" s="60">
        <v>6</v>
      </c>
      <c r="X182" s="60">
        <v>52</v>
      </c>
      <c r="Y182" s="52">
        <f t="shared" si="44"/>
        <v>6</v>
      </c>
      <c r="Z182" s="52" t="str">
        <f t="shared" si="45"/>
        <v>65_6</v>
      </c>
      <c r="AA182" s="4">
        <f t="shared" si="49"/>
        <v>4893</v>
      </c>
      <c r="AB182" s="4">
        <f t="shared" si="50"/>
        <v>4996</v>
      </c>
      <c r="AC182" s="156">
        <f t="shared" si="46"/>
        <v>4996</v>
      </c>
      <c r="AD182" s="47">
        <f t="shared" si="51"/>
        <v>32.025641025641029</v>
      </c>
      <c r="AE182" s="6"/>
      <c r="AF182" s="6"/>
      <c r="AG182" s="6"/>
      <c r="AH182" s="6"/>
      <c r="AI182" s="6"/>
      <c r="AJ182" s="7"/>
    </row>
    <row r="183" spans="1:36" x14ac:dyDescent="0.15">
      <c r="A183" s="52">
        <v>65</v>
      </c>
      <c r="B183" s="60">
        <v>7</v>
      </c>
      <c r="C183" s="60">
        <v>54</v>
      </c>
      <c r="D183" s="52">
        <f t="shared" si="47"/>
        <v>7</v>
      </c>
      <c r="E183" s="52" t="str">
        <f t="shared" si="48"/>
        <v>65_7</v>
      </c>
      <c r="F183" s="60">
        <v>4883</v>
      </c>
      <c r="G183" s="28"/>
      <c r="H183" s="52">
        <v>65</v>
      </c>
      <c r="I183" s="60">
        <v>7</v>
      </c>
      <c r="J183" s="60">
        <v>54</v>
      </c>
      <c r="K183" s="52">
        <f t="shared" si="40"/>
        <v>7</v>
      </c>
      <c r="L183" s="52" t="str">
        <f t="shared" si="41"/>
        <v>65_7</v>
      </c>
      <c r="M183" s="60">
        <v>5030</v>
      </c>
      <c r="N183" s="6"/>
      <c r="O183" s="52">
        <v>65</v>
      </c>
      <c r="P183" s="60">
        <v>7</v>
      </c>
      <c r="Q183" s="60">
        <v>54</v>
      </c>
      <c r="R183" s="52">
        <f t="shared" si="42"/>
        <v>7</v>
      </c>
      <c r="S183" s="52" t="str">
        <f t="shared" si="43"/>
        <v>65_7</v>
      </c>
      <c r="T183" s="60">
        <v>5136</v>
      </c>
      <c r="U183" s="6"/>
      <c r="V183" s="52">
        <v>65</v>
      </c>
      <c r="W183" s="60">
        <v>7</v>
      </c>
      <c r="X183" s="60">
        <v>54</v>
      </c>
      <c r="Y183" s="52">
        <f t="shared" si="44"/>
        <v>7</v>
      </c>
      <c r="Z183" s="52" t="str">
        <f t="shared" si="45"/>
        <v>65_7</v>
      </c>
      <c r="AA183" s="4">
        <f t="shared" si="49"/>
        <v>5030</v>
      </c>
      <c r="AB183" s="4">
        <f t="shared" si="50"/>
        <v>5136</v>
      </c>
      <c r="AC183" s="156">
        <f t="shared" si="46"/>
        <v>5136</v>
      </c>
      <c r="AD183" s="47">
        <f t="shared" si="51"/>
        <v>32.92307692307692</v>
      </c>
      <c r="AE183" s="6"/>
      <c r="AF183" s="6"/>
      <c r="AG183" s="6"/>
      <c r="AH183" s="6"/>
      <c r="AI183" s="6"/>
      <c r="AJ183" s="7"/>
    </row>
    <row r="184" spans="1:36" x14ac:dyDescent="0.15">
      <c r="A184" s="52">
        <v>65</v>
      </c>
      <c r="B184" s="60">
        <v>8</v>
      </c>
      <c r="C184" s="60">
        <v>56</v>
      </c>
      <c r="D184" s="52">
        <f t="shared" si="47"/>
        <v>8</v>
      </c>
      <c r="E184" s="52" t="str">
        <f t="shared" si="48"/>
        <v>65_8</v>
      </c>
      <c r="F184" s="60">
        <v>5017</v>
      </c>
      <c r="G184" s="28"/>
      <c r="H184" s="52">
        <v>65</v>
      </c>
      <c r="I184" s="60">
        <v>8</v>
      </c>
      <c r="J184" s="60">
        <v>56</v>
      </c>
      <c r="K184" s="52">
        <f t="shared" si="40"/>
        <v>8</v>
      </c>
      <c r="L184" s="52" t="str">
        <f t="shared" si="41"/>
        <v>65_8</v>
      </c>
      <c r="M184" s="60">
        <v>5167</v>
      </c>
      <c r="N184" s="6"/>
      <c r="O184" s="52">
        <v>65</v>
      </c>
      <c r="P184" s="60">
        <v>8</v>
      </c>
      <c r="Q184" s="60">
        <v>56</v>
      </c>
      <c r="R184" s="52">
        <f t="shared" si="42"/>
        <v>8</v>
      </c>
      <c r="S184" s="52" t="str">
        <f t="shared" si="43"/>
        <v>65_8</v>
      </c>
      <c r="T184" s="60">
        <v>5276</v>
      </c>
      <c r="U184" s="6"/>
      <c r="V184" s="52">
        <v>65</v>
      </c>
      <c r="W184" s="60">
        <v>8</v>
      </c>
      <c r="X184" s="60">
        <v>56</v>
      </c>
      <c r="Y184" s="52">
        <f t="shared" si="44"/>
        <v>8</v>
      </c>
      <c r="Z184" s="52" t="str">
        <f t="shared" si="45"/>
        <v>65_8</v>
      </c>
      <c r="AA184" s="4">
        <f t="shared" si="49"/>
        <v>5167</v>
      </c>
      <c r="AB184" s="4">
        <f t="shared" si="50"/>
        <v>5276</v>
      </c>
      <c r="AC184" s="156">
        <f t="shared" si="46"/>
        <v>5276</v>
      </c>
      <c r="AD184" s="47">
        <f t="shared" si="51"/>
        <v>33.820512820512818</v>
      </c>
      <c r="AE184" s="6"/>
      <c r="AF184" s="6"/>
      <c r="AG184" s="6"/>
      <c r="AH184" s="6"/>
      <c r="AI184" s="6"/>
      <c r="AJ184" s="7"/>
    </row>
    <row r="185" spans="1:36" x14ac:dyDescent="0.15">
      <c r="A185" s="52">
        <v>65</v>
      </c>
      <c r="B185" s="60">
        <v>9</v>
      </c>
      <c r="C185" s="60">
        <v>57</v>
      </c>
      <c r="D185" s="52">
        <f t="shared" si="47"/>
        <v>9</v>
      </c>
      <c r="E185" s="52" t="str">
        <f t="shared" si="48"/>
        <v>65_9</v>
      </c>
      <c r="F185" s="60">
        <v>5081</v>
      </c>
      <c r="G185" s="28"/>
      <c r="H185" s="52">
        <v>65</v>
      </c>
      <c r="I185" s="60">
        <v>9</v>
      </c>
      <c r="J185" s="60">
        <v>57</v>
      </c>
      <c r="K185" s="52">
        <f t="shared" si="40"/>
        <v>9</v>
      </c>
      <c r="L185" s="52" t="str">
        <f t="shared" si="41"/>
        <v>65_9</v>
      </c>
      <c r="M185" s="60">
        <v>5233</v>
      </c>
      <c r="N185" s="6"/>
      <c r="O185" s="52">
        <v>65</v>
      </c>
      <c r="P185" s="60">
        <v>9</v>
      </c>
      <c r="Q185" s="60">
        <v>57</v>
      </c>
      <c r="R185" s="52">
        <f t="shared" si="42"/>
        <v>9</v>
      </c>
      <c r="S185" s="52" t="str">
        <f t="shared" si="43"/>
        <v>65_9</v>
      </c>
      <c r="T185" s="60">
        <v>5343</v>
      </c>
      <c r="U185" s="6"/>
      <c r="V185" s="52">
        <v>65</v>
      </c>
      <c r="W185" s="60">
        <v>9</v>
      </c>
      <c r="X185" s="60">
        <v>57</v>
      </c>
      <c r="Y185" s="52">
        <f t="shared" si="44"/>
        <v>9</v>
      </c>
      <c r="Z185" s="52" t="str">
        <f t="shared" si="45"/>
        <v>65_9</v>
      </c>
      <c r="AA185" s="4">
        <f t="shared" si="49"/>
        <v>5233</v>
      </c>
      <c r="AB185" s="4">
        <f t="shared" si="50"/>
        <v>5343</v>
      </c>
      <c r="AC185" s="156">
        <f t="shared" si="46"/>
        <v>5343</v>
      </c>
      <c r="AD185" s="47">
        <f t="shared" si="51"/>
        <v>34.25</v>
      </c>
      <c r="AE185" s="6"/>
      <c r="AF185" s="6"/>
      <c r="AG185" s="6"/>
      <c r="AH185" s="6"/>
      <c r="AI185" s="6"/>
      <c r="AJ185" s="7"/>
    </row>
    <row r="186" spans="1:36" x14ac:dyDescent="0.15">
      <c r="A186" s="52">
        <v>65</v>
      </c>
      <c r="B186" s="60">
        <v>10</v>
      </c>
      <c r="C186" s="60">
        <v>58</v>
      </c>
      <c r="D186" s="52">
        <f t="shared" si="47"/>
        <v>10</v>
      </c>
      <c r="E186" s="52" t="str">
        <f t="shared" si="48"/>
        <v>65_10</v>
      </c>
      <c r="F186" s="60">
        <v>5147</v>
      </c>
      <c r="G186" s="28"/>
      <c r="H186" s="52">
        <v>65</v>
      </c>
      <c r="I186" s="60">
        <v>10</v>
      </c>
      <c r="J186" s="60">
        <v>58</v>
      </c>
      <c r="K186" s="52">
        <f t="shared" si="40"/>
        <v>10</v>
      </c>
      <c r="L186" s="52" t="str">
        <f t="shared" si="41"/>
        <v>65_10</v>
      </c>
      <c r="M186" s="60">
        <v>5301</v>
      </c>
      <c r="N186" s="6"/>
      <c r="O186" s="52">
        <v>65</v>
      </c>
      <c r="P186" s="60">
        <v>10</v>
      </c>
      <c r="Q186" s="60">
        <v>58</v>
      </c>
      <c r="R186" s="52">
        <f t="shared" si="42"/>
        <v>10</v>
      </c>
      <c r="S186" s="52" t="str">
        <f t="shared" si="43"/>
        <v>65_10</v>
      </c>
      <c r="T186" s="60">
        <v>5413</v>
      </c>
      <c r="U186" s="6"/>
      <c r="V186" s="52">
        <v>65</v>
      </c>
      <c r="W186" s="60">
        <v>10</v>
      </c>
      <c r="X186" s="60">
        <v>58</v>
      </c>
      <c r="Y186" s="52">
        <f t="shared" si="44"/>
        <v>10</v>
      </c>
      <c r="Z186" s="52" t="str">
        <f t="shared" si="45"/>
        <v>65_10</v>
      </c>
      <c r="AA186" s="4">
        <f t="shared" si="49"/>
        <v>5301</v>
      </c>
      <c r="AB186" s="4">
        <f t="shared" si="50"/>
        <v>5413</v>
      </c>
      <c r="AC186" s="156">
        <f t="shared" si="46"/>
        <v>5413</v>
      </c>
      <c r="AD186" s="47">
        <f t="shared" si="51"/>
        <v>34.698717948717949</v>
      </c>
      <c r="AE186" s="6"/>
      <c r="AF186" s="6"/>
      <c r="AG186" s="6"/>
      <c r="AH186" s="6"/>
      <c r="AI186" s="6"/>
      <c r="AJ186" s="7"/>
    </row>
    <row r="187" spans="1:36" x14ac:dyDescent="0.15">
      <c r="A187" s="52">
        <v>65</v>
      </c>
      <c r="B187" s="60">
        <v>11</v>
      </c>
      <c r="C187" s="60">
        <v>59</v>
      </c>
      <c r="D187" s="52">
        <f t="shared" si="47"/>
        <v>11</v>
      </c>
      <c r="E187" s="52" t="str">
        <f t="shared" si="48"/>
        <v>65_11</v>
      </c>
      <c r="F187" s="60">
        <v>5215</v>
      </c>
      <c r="G187" s="28"/>
      <c r="H187" s="52">
        <v>65</v>
      </c>
      <c r="I187" s="60">
        <v>11</v>
      </c>
      <c r="J187" s="60">
        <v>59</v>
      </c>
      <c r="K187" s="52">
        <f t="shared" si="40"/>
        <v>11</v>
      </c>
      <c r="L187" s="52" t="str">
        <f t="shared" si="41"/>
        <v>65_11</v>
      </c>
      <c r="M187" s="60">
        <v>5372</v>
      </c>
      <c r="N187" s="6"/>
      <c r="O187" s="52">
        <v>65</v>
      </c>
      <c r="P187" s="60">
        <v>11</v>
      </c>
      <c r="Q187" s="60">
        <v>59</v>
      </c>
      <c r="R187" s="52">
        <f t="shared" si="42"/>
        <v>11</v>
      </c>
      <c r="S187" s="52" t="str">
        <f t="shared" si="43"/>
        <v>65_11</v>
      </c>
      <c r="T187" s="60">
        <v>5484</v>
      </c>
      <c r="U187" s="6"/>
      <c r="V187" s="52">
        <v>65</v>
      </c>
      <c r="W187" s="60">
        <v>11</v>
      </c>
      <c r="X187" s="60">
        <v>59</v>
      </c>
      <c r="Y187" s="52">
        <f t="shared" si="44"/>
        <v>11</v>
      </c>
      <c r="Z187" s="52" t="str">
        <f t="shared" si="45"/>
        <v>65_11</v>
      </c>
      <c r="AA187" s="4">
        <f t="shared" si="49"/>
        <v>5372</v>
      </c>
      <c r="AB187" s="4">
        <f t="shared" si="50"/>
        <v>5484</v>
      </c>
      <c r="AC187" s="156">
        <f t="shared" si="46"/>
        <v>5484</v>
      </c>
      <c r="AD187" s="47">
        <f t="shared" si="51"/>
        <v>35.153846153846153</v>
      </c>
      <c r="AE187" s="6"/>
      <c r="AF187" s="6"/>
      <c r="AG187" s="6"/>
      <c r="AH187" s="6"/>
      <c r="AI187" s="6"/>
      <c r="AJ187" s="7"/>
    </row>
    <row r="188" spans="1:36" x14ac:dyDescent="0.15">
      <c r="A188" s="52">
        <v>65</v>
      </c>
      <c r="B188" s="60">
        <v>12</v>
      </c>
      <c r="C188" s="60">
        <v>60</v>
      </c>
      <c r="D188" s="52">
        <f t="shared" si="47"/>
        <v>12</v>
      </c>
      <c r="E188" s="52" t="str">
        <f t="shared" si="48"/>
        <v>65_12</v>
      </c>
      <c r="F188" s="60">
        <v>5280</v>
      </c>
      <c r="G188" s="28"/>
      <c r="H188" s="52">
        <v>65</v>
      </c>
      <c r="I188" s="60">
        <v>12</v>
      </c>
      <c r="J188" s="60">
        <v>60</v>
      </c>
      <c r="K188" s="52">
        <f t="shared" si="40"/>
        <v>12</v>
      </c>
      <c r="L188" s="52" t="str">
        <f t="shared" si="41"/>
        <v>65_12</v>
      </c>
      <c r="M188" s="60">
        <v>5439</v>
      </c>
      <c r="N188" s="6"/>
      <c r="O188" s="52">
        <v>65</v>
      </c>
      <c r="P188" s="60">
        <v>12</v>
      </c>
      <c r="Q188" s="60">
        <v>60</v>
      </c>
      <c r="R188" s="52">
        <f t="shared" si="42"/>
        <v>12</v>
      </c>
      <c r="S188" s="52" t="str">
        <f t="shared" si="43"/>
        <v>65_12</v>
      </c>
      <c r="T188" s="60">
        <v>5553</v>
      </c>
      <c r="U188" s="6"/>
      <c r="V188" s="52">
        <v>65</v>
      </c>
      <c r="W188" s="60">
        <v>12</v>
      </c>
      <c r="X188" s="60">
        <v>60</v>
      </c>
      <c r="Y188" s="52">
        <f t="shared" si="44"/>
        <v>12</v>
      </c>
      <c r="Z188" s="52" t="str">
        <f t="shared" si="45"/>
        <v>65_12</v>
      </c>
      <c r="AA188" s="4">
        <f t="shared" si="49"/>
        <v>5439</v>
      </c>
      <c r="AB188" s="4">
        <f t="shared" si="50"/>
        <v>5553</v>
      </c>
      <c r="AC188" s="156">
        <f t="shared" si="46"/>
        <v>5553</v>
      </c>
      <c r="AD188" s="47">
        <f t="shared" si="51"/>
        <v>35.596153846153847</v>
      </c>
      <c r="AE188" s="6"/>
      <c r="AF188" s="6"/>
      <c r="AG188" s="6"/>
      <c r="AH188" s="6"/>
      <c r="AI188" s="6"/>
      <c r="AJ188" s="7"/>
    </row>
    <row r="189" spans="1:36" x14ac:dyDescent="0.15">
      <c r="A189" s="52">
        <v>69</v>
      </c>
      <c r="B189" s="60">
        <v>0</v>
      </c>
      <c r="C189" s="60">
        <v>42</v>
      </c>
      <c r="D189" s="52">
        <f t="shared" si="47"/>
        <v>0</v>
      </c>
      <c r="E189" s="52" t="str">
        <f t="shared" si="48"/>
        <v>69_0</v>
      </c>
      <c r="F189" s="87">
        <v>4084</v>
      </c>
      <c r="G189" s="28"/>
      <c r="H189" s="52">
        <v>69</v>
      </c>
      <c r="I189" s="60">
        <v>0</v>
      </c>
      <c r="J189" s="60">
        <v>42</v>
      </c>
      <c r="K189" s="52">
        <f t="shared" si="40"/>
        <v>0</v>
      </c>
      <c r="L189" s="52" t="str">
        <f t="shared" si="41"/>
        <v>69_0</v>
      </c>
      <c r="M189" s="60">
        <v>4206</v>
      </c>
      <c r="N189" s="6"/>
      <c r="O189" s="52">
        <v>69</v>
      </c>
      <c r="P189" s="60">
        <v>0</v>
      </c>
      <c r="Q189" s="60">
        <v>42</v>
      </c>
      <c r="R189" s="52">
        <f t="shared" si="42"/>
        <v>0</v>
      </c>
      <c r="S189" s="52" t="str">
        <f t="shared" si="43"/>
        <v>69_0</v>
      </c>
      <c r="T189" s="60">
        <v>4295</v>
      </c>
      <c r="U189" s="6"/>
      <c r="V189" s="52">
        <v>69</v>
      </c>
      <c r="W189" s="60">
        <v>0</v>
      </c>
      <c r="X189" s="60">
        <v>42</v>
      </c>
      <c r="Y189" s="52">
        <f t="shared" si="44"/>
        <v>0</v>
      </c>
      <c r="Z189" s="52" t="str">
        <f t="shared" si="45"/>
        <v>69_0</v>
      </c>
      <c r="AA189" s="4">
        <f t="shared" si="49"/>
        <v>4206</v>
      </c>
      <c r="AB189" s="4">
        <f t="shared" si="50"/>
        <v>4295</v>
      </c>
      <c r="AC189" s="156">
        <f t="shared" si="46"/>
        <v>4295</v>
      </c>
      <c r="AD189" s="47">
        <f t="shared" si="51"/>
        <v>27.532051282051281</v>
      </c>
      <c r="AE189" s="6"/>
      <c r="AF189" s="6"/>
      <c r="AG189" s="6"/>
      <c r="AH189" s="6"/>
      <c r="AI189" s="6"/>
      <c r="AJ189" s="7"/>
    </row>
    <row r="190" spans="1:36" ht="11.25" x14ac:dyDescent="0.15">
      <c r="A190" s="52">
        <v>69</v>
      </c>
      <c r="B190" s="60">
        <v>1</v>
      </c>
      <c r="C190" s="60">
        <v>44</v>
      </c>
      <c r="D190" s="52">
        <f t="shared" si="47"/>
        <v>1</v>
      </c>
      <c r="E190" s="52" t="str">
        <f t="shared" si="48"/>
        <v>69_1</v>
      </c>
      <c r="F190" s="87">
        <v>4227</v>
      </c>
      <c r="G190" s="28"/>
      <c r="H190" s="52">
        <v>69</v>
      </c>
      <c r="I190" s="60">
        <v>1</v>
      </c>
      <c r="J190" s="60">
        <v>44</v>
      </c>
      <c r="K190" s="52">
        <f t="shared" si="40"/>
        <v>1</v>
      </c>
      <c r="L190" s="52" t="str">
        <f t="shared" si="41"/>
        <v>69_1</v>
      </c>
      <c r="M190" s="60">
        <v>4353</v>
      </c>
      <c r="N190" s="85"/>
      <c r="O190" s="52">
        <v>69</v>
      </c>
      <c r="P190" s="60">
        <v>1</v>
      </c>
      <c r="Q190" s="60">
        <v>44</v>
      </c>
      <c r="R190" s="52">
        <f t="shared" si="42"/>
        <v>1</v>
      </c>
      <c r="S190" s="52" t="str">
        <f t="shared" si="43"/>
        <v>69_1</v>
      </c>
      <c r="T190" s="60">
        <v>4445</v>
      </c>
      <c r="U190" s="85"/>
      <c r="V190" s="52">
        <v>69</v>
      </c>
      <c r="W190" s="60">
        <v>1</v>
      </c>
      <c r="X190" s="60">
        <v>44</v>
      </c>
      <c r="Y190" s="52">
        <f t="shared" si="44"/>
        <v>1</v>
      </c>
      <c r="Z190" s="52" t="str">
        <f t="shared" si="45"/>
        <v>69_1</v>
      </c>
      <c r="AA190" s="4">
        <f t="shared" si="49"/>
        <v>4353</v>
      </c>
      <c r="AB190" s="4">
        <f t="shared" si="50"/>
        <v>4445</v>
      </c>
      <c r="AC190" s="156">
        <f t="shared" si="46"/>
        <v>4445</v>
      </c>
      <c r="AD190" s="47">
        <f t="shared" si="51"/>
        <v>28.493589743589745</v>
      </c>
      <c r="AE190" s="6"/>
      <c r="AF190" s="6"/>
      <c r="AG190" s="6"/>
      <c r="AH190" s="6"/>
      <c r="AI190" s="6"/>
      <c r="AJ190" s="7"/>
    </row>
    <row r="191" spans="1:36" x14ac:dyDescent="0.15">
      <c r="A191" s="52">
        <v>69</v>
      </c>
      <c r="B191" s="60">
        <v>2</v>
      </c>
      <c r="C191" s="60">
        <v>46</v>
      </c>
      <c r="D191" s="52">
        <f t="shared" si="47"/>
        <v>2</v>
      </c>
      <c r="E191" s="52" t="str">
        <f t="shared" si="48"/>
        <v>69_2</v>
      </c>
      <c r="F191" s="87">
        <v>4355</v>
      </c>
      <c r="G191" s="28"/>
      <c r="H191" s="52">
        <v>69</v>
      </c>
      <c r="I191" s="60">
        <v>2</v>
      </c>
      <c r="J191" s="60">
        <v>46</v>
      </c>
      <c r="K191" s="52">
        <f t="shared" si="40"/>
        <v>2</v>
      </c>
      <c r="L191" s="52" t="str">
        <f t="shared" si="41"/>
        <v>69_2</v>
      </c>
      <c r="M191" s="60">
        <v>4485</v>
      </c>
      <c r="N191" s="86"/>
      <c r="O191" s="52">
        <v>69</v>
      </c>
      <c r="P191" s="60">
        <v>2</v>
      </c>
      <c r="Q191" s="60">
        <v>46</v>
      </c>
      <c r="R191" s="52">
        <f t="shared" si="42"/>
        <v>2</v>
      </c>
      <c r="S191" s="52" t="str">
        <f t="shared" si="43"/>
        <v>69_2</v>
      </c>
      <c r="T191" s="60">
        <v>4580</v>
      </c>
      <c r="U191" s="86"/>
      <c r="V191" s="52">
        <v>69</v>
      </c>
      <c r="W191" s="60">
        <v>2</v>
      </c>
      <c r="X191" s="60">
        <v>46</v>
      </c>
      <c r="Y191" s="52">
        <f t="shared" si="44"/>
        <v>2</v>
      </c>
      <c r="Z191" s="52" t="str">
        <f t="shared" si="45"/>
        <v>69_2</v>
      </c>
      <c r="AA191" s="4">
        <f t="shared" si="49"/>
        <v>4485</v>
      </c>
      <c r="AB191" s="4">
        <f t="shared" si="50"/>
        <v>4580</v>
      </c>
      <c r="AC191" s="156">
        <f t="shared" si="46"/>
        <v>4580</v>
      </c>
      <c r="AD191" s="47">
        <f t="shared" si="51"/>
        <v>29.358974358974358</v>
      </c>
      <c r="AE191" s="6"/>
      <c r="AF191" s="6"/>
      <c r="AG191" s="6"/>
      <c r="AH191" s="6"/>
      <c r="AI191" s="6"/>
      <c r="AJ191" s="7"/>
    </row>
    <row r="192" spans="1:36" x14ac:dyDescent="0.15">
      <c r="A192" s="52">
        <v>69</v>
      </c>
      <c r="B192" s="60">
        <v>3</v>
      </c>
      <c r="C192" s="60">
        <v>48</v>
      </c>
      <c r="D192" s="52">
        <f t="shared" si="47"/>
        <v>3</v>
      </c>
      <c r="E192" s="52" t="str">
        <f t="shared" si="48"/>
        <v>69_3</v>
      </c>
      <c r="F192" s="87">
        <v>4486</v>
      </c>
      <c r="G192" s="28"/>
      <c r="H192" s="52">
        <v>69</v>
      </c>
      <c r="I192" s="60">
        <v>3</v>
      </c>
      <c r="J192" s="60">
        <v>48</v>
      </c>
      <c r="K192" s="52">
        <f t="shared" si="40"/>
        <v>3</v>
      </c>
      <c r="L192" s="52" t="str">
        <f t="shared" si="41"/>
        <v>69_3</v>
      </c>
      <c r="M192" s="60">
        <v>4620</v>
      </c>
      <c r="N192" s="86"/>
      <c r="O192" s="52">
        <v>69</v>
      </c>
      <c r="P192" s="60">
        <v>3</v>
      </c>
      <c r="Q192" s="60">
        <v>48</v>
      </c>
      <c r="R192" s="52">
        <f t="shared" si="42"/>
        <v>3</v>
      </c>
      <c r="S192" s="52" t="str">
        <f t="shared" si="43"/>
        <v>69_3</v>
      </c>
      <c r="T192" s="60">
        <v>4717</v>
      </c>
      <c r="U192" s="86"/>
      <c r="V192" s="52">
        <v>69</v>
      </c>
      <c r="W192" s="60">
        <v>3</v>
      </c>
      <c r="X192" s="60">
        <v>48</v>
      </c>
      <c r="Y192" s="52">
        <f t="shared" si="44"/>
        <v>3</v>
      </c>
      <c r="Z192" s="52" t="str">
        <f t="shared" si="45"/>
        <v>69_3</v>
      </c>
      <c r="AA192" s="4">
        <f t="shared" si="49"/>
        <v>4620</v>
      </c>
      <c r="AB192" s="4">
        <f t="shared" si="50"/>
        <v>4717</v>
      </c>
      <c r="AC192" s="156">
        <f t="shared" si="46"/>
        <v>4717</v>
      </c>
      <c r="AD192" s="47">
        <f t="shared" si="51"/>
        <v>30.237179487179485</v>
      </c>
      <c r="AE192" s="6"/>
      <c r="AF192" s="6"/>
      <c r="AG192" s="6"/>
      <c r="AH192" s="6"/>
      <c r="AI192" s="6"/>
      <c r="AJ192" s="7"/>
    </row>
    <row r="193" spans="1:36" x14ac:dyDescent="0.15">
      <c r="A193" s="52">
        <v>70</v>
      </c>
      <c r="B193" s="60">
        <v>0</v>
      </c>
      <c r="C193" s="60">
        <v>50</v>
      </c>
      <c r="D193" s="52">
        <f t="shared" si="47"/>
        <v>0</v>
      </c>
      <c r="E193" s="52" t="str">
        <f t="shared" si="48"/>
        <v>70_0</v>
      </c>
      <c r="F193" s="60">
        <v>4619</v>
      </c>
      <c r="G193" s="28"/>
      <c r="H193" s="52">
        <v>70</v>
      </c>
      <c r="I193" s="60">
        <v>0</v>
      </c>
      <c r="J193" s="60">
        <v>50</v>
      </c>
      <c r="K193" s="52">
        <f t="shared" si="40"/>
        <v>0</v>
      </c>
      <c r="L193" s="52" t="str">
        <f t="shared" si="41"/>
        <v>70_0</v>
      </c>
      <c r="M193" s="60">
        <v>4758</v>
      </c>
      <c r="N193" s="86"/>
      <c r="O193" s="52">
        <v>70</v>
      </c>
      <c r="P193" s="60">
        <v>0</v>
      </c>
      <c r="Q193" s="60">
        <v>50</v>
      </c>
      <c r="R193" s="52">
        <f t="shared" si="42"/>
        <v>0</v>
      </c>
      <c r="S193" s="52" t="str">
        <f t="shared" si="43"/>
        <v>70_0</v>
      </c>
      <c r="T193" s="60">
        <v>4858</v>
      </c>
      <c r="U193" s="86"/>
      <c r="V193" s="52">
        <v>70</v>
      </c>
      <c r="W193" s="60">
        <v>0</v>
      </c>
      <c r="X193" s="60">
        <v>50</v>
      </c>
      <c r="Y193" s="52">
        <f t="shared" si="44"/>
        <v>0</v>
      </c>
      <c r="Z193" s="52" t="str">
        <f t="shared" si="45"/>
        <v>70_0</v>
      </c>
      <c r="AA193" s="4">
        <f t="shared" si="49"/>
        <v>4758</v>
      </c>
      <c r="AB193" s="4">
        <f t="shared" si="50"/>
        <v>4858</v>
      </c>
      <c r="AC193" s="156">
        <f t="shared" si="46"/>
        <v>4858</v>
      </c>
      <c r="AD193" s="47">
        <f t="shared" si="51"/>
        <v>31.141025641025642</v>
      </c>
      <c r="AE193" s="6"/>
      <c r="AF193" s="6"/>
      <c r="AG193" s="6"/>
      <c r="AH193" s="6"/>
      <c r="AI193" s="6"/>
      <c r="AJ193" s="7"/>
    </row>
    <row r="194" spans="1:36" x14ac:dyDescent="0.15">
      <c r="A194" s="52">
        <v>70</v>
      </c>
      <c r="B194" s="60">
        <v>1</v>
      </c>
      <c r="C194" s="60">
        <v>53</v>
      </c>
      <c r="D194" s="52">
        <f t="shared" si="47"/>
        <v>1</v>
      </c>
      <c r="E194" s="52" t="str">
        <f t="shared" si="48"/>
        <v>70_1</v>
      </c>
      <c r="F194" s="60">
        <v>4819</v>
      </c>
      <c r="G194" s="28"/>
      <c r="H194" s="52">
        <v>70</v>
      </c>
      <c r="I194" s="60">
        <v>1</v>
      </c>
      <c r="J194" s="60">
        <v>53</v>
      </c>
      <c r="K194" s="52">
        <f t="shared" si="40"/>
        <v>1</v>
      </c>
      <c r="L194" s="52" t="str">
        <f t="shared" si="41"/>
        <v>70_1</v>
      </c>
      <c r="M194" s="60">
        <v>4964</v>
      </c>
      <c r="N194" s="86"/>
      <c r="O194" s="52">
        <v>70</v>
      </c>
      <c r="P194" s="60">
        <v>1</v>
      </c>
      <c r="Q194" s="60">
        <v>53</v>
      </c>
      <c r="R194" s="52">
        <f t="shared" si="42"/>
        <v>1</v>
      </c>
      <c r="S194" s="52" t="str">
        <f t="shared" si="43"/>
        <v>70_1</v>
      </c>
      <c r="T194" s="60">
        <v>5068</v>
      </c>
      <c r="U194" s="86"/>
      <c r="V194" s="52">
        <v>70</v>
      </c>
      <c r="W194" s="60">
        <v>1</v>
      </c>
      <c r="X194" s="60">
        <v>53</v>
      </c>
      <c r="Y194" s="52">
        <f t="shared" si="44"/>
        <v>1</v>
      </c>
      <c r="Z194" s="52" t="str">
        <f t="shared" si="45"/>
        <v>70_1</v>
      </c>
      <c r="AA194" s="4">
        <f t="shared" si="49"/>
        <v>4964</v>
      </c>
      <c r="AB194" s="4">
        <f t="shared" si="50"/>
        <v>5068</v>
      </c>
      <c r="AC194" s="156">
        <f t="shared" si="46"/>
        <v>5068</v>
      </c>
      <c r="AD194" s="47">
        <f t="shared" si="51"/>
        <v>32.487179487179489</v>
      </c>
      <c r="AE194" s="6"/>
      <c r="AF194" s="6"/>
      <c r="AG194" s="6"/>
      <c r="AH194" s="6"/>
      <c r="AI194" s="6"/>
      <c r="AJ194" s="7"/>
    </row>
    <row r="195" spans="1:36" x14ac:dyDescent="0.15">
      <c r="A195" s="52">
        <v>70</v>
      </c>
      <c r="B195" s="60">
        <v>2</v>
      </c>
      <c r="C195" s="60">
        <v>56</v>
      </c>
      <c r="D195" s="52">
        <f t="shared" si="47"/>
        <v>2</v>
      </c>
      <c r="E195" s="52" t="str">
        <f t="shared" si="48"/>
        <v>70_2</v>
      </c>
      <c r="F195" s="60">
        <v>5017</v>
      </c>
      <c r="G195" s="28"/>
      <c r="H195" s="52">
        <v>70</v>
      </c>
      <c r="I195" s="60">
        <v>2</v>
      </c>
      <c r="J195" s="60">
        <v>56</v>
      </c>
      <c r="K195" s="52">
        <f t="shared" si="40"/>
        <v>2</v>
      </c>
      <c r="L195" s="52" t="str">
        <f t="shared" si="41"/>
        <v>70_2</v>
      </c>
      <c r="M195" s="60">
        <v>5167</v>
      </c>
      <c r="N195" s="86"/>
      <c r="O195" s="52">
        <v>70</v>
      </c>
      <c r="P195" s="60">
        <v>2</v>
      </c>
      <c r="Q195" s="60">
        <v>56</v>
      </c>
      <c r="R195" s="52">
        <f t="shared" si="42"/>
        <v>2</v>
      </c>
      <c r="S195" s="52" t="str">
        <f t="shared" si="43"/>
        <v>70_2</v>
      </c>
      <c r="T195" s="60">
        <v>5276</v>
      </c>
      <c r="U195" s="86"/>
      <c r="V195" s="52">
        <v>70</v>
      </c>
      <c r="W195" s="60">
        <v>2</v>
      </c>
      <c r="X195" s="60">
        <v>56</v>
      </c>
      <c r="Y195" s="52">
        <f t="shared" si="44"/>
        <v>2</v>
      </c>
      <c r="Z195" s="52" t="str">
        <f t="shared" si="45"/>
        <v>70_2</v>
      </c>
      <c r="AA195" s="4">
        <f t="shared" si="49"/>
        <v>5167</v>
      </c>
      <c r="AB195" s="4">
        <f t="shared" si="50"/>
        <v>5276</v>
      </c>
      <c r="AC195" s="156">
        <f t="shared" si="46"/>
        <v>5276</v>
      </c>
      <c r="AD195" s="47">
        <f t="shared" si="51"/>
        <v>33.820512820512818</v>
      </c>
      <c r="AE195" s="6"/>
      <c r="AF195" s="6"/>
      <c r="AG195" s="6"/>
      <c r="AH195" s="6"/>
      <c r="AI195" s="6"/>
      <c r="AJ195" s="7"/>
    </row>
    <row r="196" spans="1:36" ht="11.25" x14ac:dyDescent="0.15">
      <c r="A196" s="52">
        <v>70</v>
      </c>
      <c r="B196" s="60">
        <v>3</v>
      </c>
      <c r="C196" s="60">
        <v>59</v>
      </c>
      <c r="D196" s="52">
        <f t="shared" si="47"/>
        <v>3</v>
      </c>
      <c r="E196" s="52" t="str">
        <f t="shared" si="48"/>
        <v>70_3</v>
      </c>
      <c r="F196" s="60">
        <v>5215</v>
      </c>
      <c r="G196" s="28"/>
      <c r="H196" s="52">
        <v>70</v>
      </c>
      <c r="I196" s="60">
        <v>3</v>
      </c>
      <c r="J196" s="60">
        <v>59</v>
      </c>
      <c r="K196" s="52">
        <f t="shared" si="40"/>
        <v>3</v>
      </c>
      <c r="L196" s="52" t="str">
        <f t="shared" si="41"/>
        <v>70_3</v>
      </c>
      <c r="M196" s="60">
        <v>5372</v>
      </c>
      <c r="N196" s="85"/>
      <c r="O196" s="52">
        <v>70</v>
      </c>
      <c r="P196" s="60">
        <v>3</v>
      </c>
      <c r="Q196" s="60">
        <v>59</v>
      </c>
      <c r="R196" s="52">
        <f t="shared" si="42"/>
        <v>3</v>
      </c>
      <c r="S196" s="52" t="str">
        <f t="shared" si="43"/>
        <v>70_3</v>
      </c>
      <c r="T196" s="60">
        <v>5484</v>
      </c>
      <c r="U196" s="85"/>
      <c r="V196" s="52">
        <v>70</v>
      </c>
      <c r="W196" s="60">
        <v>3</v>
      </c>
      <c r="X196" s="60">
        <v>59</v>
      </c>
      <c r="Y196" s="52">
        <f t="shared" si="44"/>
        <v>3</v>
      </c>
      <c r="Z196" s="52" t="str">
        <f t="shared" si="45"/>
        <v>70_3</v>
      </c>
      <c r="AA196" s="4">
        <f t="shared" si="49"/>
        <v>5372</v>
      </c>
      <c r="AB196" s="4">
        <f t="shared" si="50"/>
        <v>5484</v>
      </c>
      <c r="AC196" s="156">
        <f t="shared" si="46"/>
        <v>5484</v>
      </c>
      <c r="AD196" s="47">
        <f t="shared" si="51"/>
        <v>35.153846153846153</v>
      </c>
      <c r="AE196" s="6"/>
      <c r="AF196" s="6"/>
      <c r="AG196" s="6"/>
      <c r="AH196" s="6"/>
      <c r="AI196" s="6"/>
      <c r="AJ196" s="7"/>
    </row>
    <row r="197" spans="1:36" ht="11.25" x14ac:dyDescent="0.15">
      <c r="A197" s="52">
        <v>70</v>
      </c>
      <c r="B197" s="60">
        <v>4</v>
      </c>
      <c r="C197" s="60">
        <v>62</v>
      </c>
      <c r="D197" s="52">
        <f t="shared" si="47"/>
        <v>4</v>
      </c>
      <c r="E197" s="52" t="str">
        <f t="shared" si="48"/>
        <v>70_4</v>
      </c>
      <c r="F197" s="60">
        <v>5413</v>
      </c>
      <c r="G197" s="28"/>
      <c r="H197" s="52">
        <v>70</v>
      </c>
      <c r="I197" s="60">
        <v>4</v>
      </c>
      <c r="J197" s="60">
        <v>62</v>
      </c>
      <c r="K197" s="52">
        <f t="shared" si="40"/>
        <v>4</v>
      </c>
      <c r="L197" s="52" t="str">
        <f t="shared" si="41"/>
        <v>70_4</v>
      </c>
      <c r="M197" s="60">
        <v>5575</v>
      </c>
      <c r="N197" s="85"/>
      <c r="O197" s="52">
        <v>70</v>
      </c>
      <c r="P197" s="60">
        <v>4</v>
      </c>
      <c r="Q197" s="60">
        <v>62</v>
      </c>
      <c r="R197" s="52">
        <f t="shared" si="42"/>
        <v>4</v>
      </c>
      <c r="S197" s="52" t="str">
        <f t="shared" si="43"/>
        <v>70_4</v>
      </c>
      <c r="T197" s="60">
        <v>5692</v>
      </c>
      <c r="U197" s="85"/>
      <c r="V197" s="52">
        <v>70</v>
      </c>
      <c r="W197" s="60">
        <v>4</v>
      </c>
      <c r="X197" s="60">
        <v>62</v>
      </c>
      <c r="Y197" s="52">
        <f t="shared" si="44"/>
        <v>4</v>
      </c>
      <c r="Z197" s="52" t="str">
        <f t="shared" si="45"/>
        <v>70_4</v>
      </c>
      <c r="AA197" s="4">
        <f t="shared" si="49"/>
        <v>5575</v>
      </c>
      <c r="AB197" s="4">
        <f t="shared" si="50"/>
        <v>5692</v>
      </c>
      <c r="AC197" s="156">
        <f t="shared" si="46"/>
        <v>5692</v>
      </c>
      <c r="AD197" s="47">
        <f t="shared" si="51"/>
        <v>36.487179487179489</v>
      </c>
      <c r="AE197" s="6"/>
      <c r="AF197" s="6"/>
      <c r="AG197" s="6"/>
      <c r="AH197" s="6"/>
      <c r="AI197" s="6"/>
      <c r="AJ197" s="7"/>
    </row>
    <row r="198" spans="1:36" ht="11.25" x14ac:dyDescent="0.15">
      <c r="A198" s="52">
        <v>70</v>
      </c>
      <c r="B198" s="60">
        <v>5</v>
      </c>
      <c r="C198" s="60">
        <v>64</v>
      </c>
      <c r="D198" s="52">
        <f t="shared" si="47"/>
        <v>5</v>
      </c>
      <c r="E198" s="52" t="str">
        <f t="shared" si="48"/>
        <v>70_5</v>
      </c>
      <c r="F198" s="60">
        <v>5546</v>
      </c>
      <c r="G198" s="28"/>
      <c r="H198" s="52">
        <v>70</v>
      </c>
      <c r="I198" s="60">
        <v>5</v>
      </c>
      <c r="J198" s="60">
        <v>64</v>
      </c>
      <c r="K198" s="52">
        <f t="shared" si="40"/>
        <v>5</v>
      </c>
      <c r="L198" s="52" t="str">
        <f t="shared" si="41"/>
        <v>70_5</v>
      </c>
      <c r="M198" s="60">
        <v>5712</v>
      </c>
      <c r="N198" s="85"/>
      <c r="O198" s="52">
        <v>70</v>
      </c>
      <c r="P198" s="60">
        <v>5</v>
      </c>
      <c r="Q198" s="60">
        <v>64</v>
      </c>
      <c r="R198" s="52">
        <f t="shared" si="42"/>
        <v>5</v>
      </c>
      <c r="S198" s="52" t="str">
        <f t="shared" si="43"/>
        <v>70_5</v>
      </c>
      <c r="T198" s="60">
        <v>5832</v>
      </c>
      <c r="U198" s="85"/>
      <c r="V198" s="52">
        <v>70</v>
      </c>
      <c r="W198" s="60">
        <v>5</v>
      </c>
      <c r="X198" s="60">
        <v>64</v>
      </c>
      <c r="Y198" s="52">
        <f t="shared" si="44"/>
        <v>5</v>
      </c>
      <c r="Z198" s="52" t="str">
        <f t="shared" si="45"/>
        <v>70_5</v>
      </c>
      <c r="AA198" s="4">
        <f t="shared" si="49"/>
        <v>5712</v>
      </c>
      <c r="AB198" s="4">
        <f t="shared" si="50"/>
        <v>5832</v>
      </c>
      <c r="AC198" s="156">
        <f t="shared" si="46"/>
        <v>5832</v>
      </c>
      <c r="AD198" s="47">
        <f t="shared" si="51"/>
        <v>37.384615384615387</v>
      </c>
      <c r="AE198" s="6"/>
      <c r="AF198" s="6"/>
      <c r="AG198" s="6"/>
      <c r="AH198" s="6"/>
      <c r="AI198" s="6"/>
      <c r="AJ198" s="7"/>
    </row>
    <row r="199" spans="1:36" x14ac:dyDescent="0.15">
      <c r="A199" s="52">
        <v>70</v>
      </c>
      <c r="B199" s="60">
        <v>6</v>
      </c>
      <c r="C199" s="60">
        <v>66</v>
      </c>
      <c r="D199" s="52">
        <f t="shared" si="47"/>
        <v>6</v>
      </c>
      <c r="E199" s="52" t="str">
        <f t="shared" si="48"/>
        <v>70_6</v>
      </c>
      <c r="F199" s="60">
        <v>5711</v>
      </c>
      <c r="G199" s="28"/>
      <c r="H199" s="52">
        <v>70</v>
      </c>
      <c r="I199" s="60">
        <v>6</v>
      </c>
      <c r="J199" s="60">
        <v>66</v>
      </c>
      <c r="K199" s="52">
        <f t="shared" si="40"/>
        <v>6</v>
      </c>
      <c r="L199" s="52" t="str">
        <f t="shared" si="41"/>
        <v>70_6</v>
      </c>
      <c r="M199" s="60">
        <v>5882</v>
      </c>
      <c r="N199" s="86"/>
      <c r="O199" s="52">
        <v>70</v>
      </c>
      <c r="P199" s="60">
        <v>6</v>
      </c>
      <c r="Q199" s="60">
        <v>66</v>
      </c>
      <c r="R199" s="52">
        <f t="shared" si="42"/>
        <v>6</v>
      </c>
      <c r="S199" s="52" t="str">
        <f t="shared" si="43"/>
        <v>70_6</v>
      </c>
      <c r="T199" s="60">
        <v>6006</v>
      </c>
      <c r="U199" s="86"/>
      <c r="V199" s="52">
        <v>70</v>
      </c>
      <c r="W199" s="60">
        <v>6</v>
      </c>
      <c r="X199" s="60">
        <v>66</v>
      </c>
      <c r="Y199" s="52">
        <f t="shared" si="44"/>
        <v>6</v>
      </c>
      <c r="Z199" s="52" t="str">
        <f t="shared" si="45"/>
        <v>70_6</v>
      </c>
      <c r="AA199" s="4">
        <f t="shared" si="49"/>
        <v>5882</v>
      </c>
      <c r="AB199" s="4">
        <f t="shared" si="50"/>
        <v>6006</v>
      </c>
      <c r="AC199" s="156">
        <f t="shared" si="46"/>
        <v>6006</v>
      </c>
      <c r="AD199" s="47">
        <f t="shared" si="51"/>
        <v>38.5</v>
      </c>
      <c r="AE199" s="6"/>
      <c r="AF199" s="6"/>
      <c r="AG199" s="6"/>
      <c r="AH199" s="6"/>
      <c r="AI199" s="6"/>
      <c r="AJ199" s="7"/>
    </row>
    <row r="200" spans="1:36" x14ac:dyDescent="0.15">
      <c r="A200" s="52">
        <v>70</v>
      </c>
      <c r="B200" s="60">
        <v>7</v>
      </c>
      <c r="C200" s="60">
        <v>68</v>
      </c>
      <c r="D200" s="52">
        <f t="shared" si="47"/>
        <v>7</v>
      </c>
      <c r="E200" s="52" t="str">
        <f t="shared" si="48"/>
        <v>70_7</v>
      </c>
      <c r="F200" s="60">
        <v>5876</v>
      </c>
      <c r="G200" s="28"/>
      <c r="H200" s="52">
        <v>70</v>
      </c>
      <c r="I200" s="60">
        <v>7</v>
      </c>
      <c r="J200" s="60">
        <v>68</v>
      </c>
      <c r="K200" s="52">
        <f t="shared" si="40"/>
        <v>7</v>
      </c>
      <c r="L200" s="52" t="str">
        <f t="shared" si="41"/>
        <v>70_7</v>
      </c>
      <c r="M200" s="60">
        <v>6052</v>
      </c>
      <c r="N200" s="88"/>
      <c r="O200" s="52">
        <v>70</v>
      </c>
      <c r="P200" s="60">
        <v>7</v>
      </c>
      <c r="Q200" s="60">
        <v>68</v>
      </c>
      <c r="R200" s="52">
        <f t="shared" si="42"/>
        <v>7</v>
      </c>
      <c r="S200" s="52" t="str">
        <f t="shared" si="43"/>
        <v>70_7</v>
      </c>
      <c r="T200" s="60">
        <v>6180</v>
      </c>
      <c r="U200" s="88"/>
      <c r="V200" s="52">
        <v>70</v>
      </c>
      <c r="W200" s="60">
        <v>7</v>
      </c>
      <c r="X200" s="60">
        <v>68</v>
      </c>
      <c r="Y200" s="52">
        <f t="shared" si="44"/>
        <v>7</v>
      </c>
      <c r="Z200" s="52" t="str">
        <f t="shared" si="45"/>
        <v>70_7</v>
      </c>
      <c r="AA200" s="4">
        <f t="shared" si="49"/>
        <v>6052</v>
      </c>
      <c r="AB200" s="4">
        <f t="shared" si="50"/>
        <v>6180</v>
      </c>
      <c r="AC200" s="156">
        <f t="shared" si="46"/>
        <v>6180</v>
      </c>
      <c r="AD200" s="47">
        <f t="shared" si="51"/>
        <v>39.615384615384613</v>
      </c>
      <c r="AE200" s="6"/>
      <c r="AF200" s="6"/>
      <c r="AG200" s="6"/>
      <c r="AH200" s="6"/>
      <c r="AI200" s="6"/>
      <c r="AJ200" s="7"/>
    </row>
    <row r="201" spans="1:36" x14ac:dyDescent="0.15">
      <c r="A201" s="52">
        <v>70</v>
      </c>
      <c r="B201" s="60">
        <v>8</v>
      </c>
      <c r="C201" s="60">
        <v>70</v>
      </c>
      <c r="D201" s="52">
        <f t="shared" si="47"/>
        <v>8</v>
      </c>
      <c r="E201" s="52" t="str">
        <f t="shared" si="48"/>
        <v>70_8</v>
      </c>
      <c r="F201" s="60">
        <v>6041</v>
      </c>
      <c r="G201" s="28"/>
      <c r="H201" s="52">
        <v>70</v>
      </c>
      <c r="I201" s="60">
        <v>8</v>
      </c>
      <c r="J201" s="60">
        <v>70</v>
      </c>
      <c r="K201" s="52">
        <f t="shared" si="40"/>
        <v>8</v>
      </c>
      <c r="L201" s="52" t="str">
        <f t="shared" si="41"/>
        <v>70_8</v>
      </c>
      <c r="M201" s="60">
        <v>6222</v>
      </c>
      <c r="N201" s="88"/>
      <c r="O201" s="52">
        <v>70</v>
      </c>
      <c r="P201" s="60">
        <v>8</v>
      </c>
      <c r="Q201" s="60">
        <v>70</v>
      </c>
      <c r="R201" s="52">
        <f t="shared" si="42"/>
        <v>8</v>
      </c>
      <c r="S201" s="52" t="str">
        <f t="shared" si="43"/>
        <v>70_8</v>
      </c>
      <c r="T201" s="60">
        <v>6353</v>
      </c>
      <c r="U201" s="88"/>
      <c r="V201" s="52">
        <v>70</v>
      </c>
      <c r="W201" s="60">
        <v>8</v>
      </c>
      <c r="X201" s="60">
        <v>70</v>
      </c>
      <c r="Y201" s="52">
        <f t="shared" si="44"/>
        <v>8</v>
      </c>
      <c r="Z201" s="52" t="str">
        <f t="shared" si="45"/>
        <v>70_8</v>
      </c>
      <c r="AA201" s="4">
        <f t="shared" si="49"/>
        <v>6222</v>
      </c>
      <c r="AB201" s="4">
        <f t="shared" si="50"/>
        <v>6353</v>
      </c>
      <c r="AC201" s="156">
        <f t="shared" si="46"/>
        <v>6353</v>
      </c>
      <c r="AD201" s="47">
        <f t="shared" si="51"/>
        <v>40.724358974358971</v>
      </c>
      <c r="AE201" s="6"/>
      <c r="AF201" s="6"/>
      <c r="AG201" s="6"/>
      <c r="AH201" s="6"/>
      <c r="AI201" s="6"/>
      <c r="AJ201" s="7"/>
    </row>
    <row r="202" spans="1:36" x14ac:dyDescent="0.15">
      <c r="A202" s="52">
        <v>70</v>
      </c>
      <c r="B202" s="60">
        <v>9</v>
      </c>
      <c r="C202" s="60">
        <v>71</v>
      </c>
      <c r="D202" s="52">
        <f t="shared" si="47"/>
        <v>9</v>
      </c>
      <c r="E202" s="52" t="str">
        <f t="shared" si="48"/>
        <v>70_9</v>
      </c>
      <c r="F202" s="60">
        <v>6124</v>
      </c>
      <c r="G202" s="28"/>
      <c r="H202" s="52">
        <v>70</v>
      </c>
      <c r="I202" s="60">
        <v>9</v>
      </c>
      <c r="J202" s="60">
        <v>71</v>
      </c>
      <c r="K202" s="52">
        <f t="shared" si="40"/>
        <v>9</v>
      </c>
      <c r="L202" s="52" t="str">
        <f t="shared" si="41"/>
        <v>70_9</v>
      </c>
      <c r="M202" s="60">
        <v>6307</v>
      </c>
      <c r="N202" s="88"/>
      <c r="O202" s="52">
        <v>70</v>
      </c>
      <c r="P202" s="60">
        <v>9</v>
      </c>
      <c r="Q202" s="60">
        <v>71</v>
      </c>
      <c r="R202" s="52">
        <f t="shared" si="42"/>
        <v>9</v>
      </c>
      <c r="S202" s="52" t="str">
        <f t="shared" si="43"/>
        <v>70_9</v>
      </c>
      <c r="T202" s="60">
        <v>6440</v>
      </c>
      <c r="U202" s="88"/>
      <c r="V202" s="52">
        <v>70</v>
      </c>
      <c r="W202" s="60">
        <v>9</v>
      </c>
      <c r="X202" s="60">
        <v>71</v>
      </c>
      <c r="Y202" s="52">
        <f t="shared" si="44"/>
        <v>9</v>
      </c>
      <c r="Z202" s="52" t="str">
        <f t="shared" si="45"/>
        <v>70_9</v>
      </c>
      <c r="AA202" s="4">
        <f t="shared" si="49"/>
        <v>6307</v>
      </c>
      <c r="AB202" s="4">
        <f t="shared" si="50"/>
        <v>6440</v>
      </c>
      <c r="AC202" s="156">
        <f t="shared" si="46"/>
        <v>6440</v>
      </c>
      <c r="AD202" s="47">
        <f t="shared" si="51"/>
        <v>41.282051282051285</v>
      </c>
      <c r="AE202" s="6"/>
      <c r="AF202" s="6"/>
      <c r="AG202" s="6"/>
      <c r="AH202" s="6"/>
      <c r="AI202" s="6"/>
      <c r="AJ202" s="7"/>
    </row>
    <row r="203" spans="1:36" x14ac:dyDescent="0.15">
      <c r="A203" s="52">
        <v>70</v>
      </c>
      <c r="B203" s="60">
        <v>10</v>
      </c>
      <c r="C203" s="60">
        <v>72</v>
      </c>
      <c r="D203" s="52">
        <f t="shared" si="47"/>
        <v>10</v>
      </c>
      <c r="E203" s="52" t="str">
        <f t="shared" si="48"/>
        <v>70_10</v>
      </c>
      <c r="F203" s="60">
        <v>6208</v>
      </c>
      <c r="G203" s="28"/>
      <c r="H203" s="52">
        <v>70</v>
      </c>
      <c r="I203" s="60">
        <v>10</v>
      </c>
      <c r="J203" s="60">
        <v>72</v>
      </c>
      <c r="K203" s="52">
        <f t="shared" si="40"/>
        <v>10</v>
      </c>
      <c r="L203" s="52" t="str">
        <f t="shared" si="41"/>
        <v>70_10</v>
      </c>
      <c r="M203" s="60">
        <v>6394</v>
      </c>
      <c r="N203" s="88"/>
      <c r="O203" s="52">
        <v>70</v>
      </c>
      <c r="P203" s="60">
        <v>10</v>
      </c>
      <c r="Q203" s="60">
        <v>72</v>
      </c>
      <c r="R203" s="52">
        <f t="shared" si="42"/>
        <v>10</v>
      </c>
      <c r="S203" s="52" t="str">
        <f t="shared" si="43"/>
        <v>70_10</v>
      </c>
      <c r="T203" s="60">
        <v>6528</v>
      </c>
      <c r="U203" s="88"/>
      <c r="V203" s="52">
        <v>70</v>
      </c>
      <c r="W203" s="60">
        <v>10</v>
      </c>
      <c r="X203" s="60">
        <v>72</v>
      </c>
      <c r="Y203" s="52">
        <f t="shared" si="44"/>
        <v>10</v>
      </c>
      <c r="Z203" s="52" t="str">
        <f t="shared" si="45"/>
        <v>70_10</v>
      </c>
      <c r="AA203" s="4">
        <f t="shared" si="49"/>
        <v>6394</v>
      </c>
      <c r="AB203" s="4">
        <f t="shared" si="50"/>
        <v>6528</v>
      </c>
      <c r="AC203" s="156">
        <f t="shared" si="46"/>
        <v>6528</v>
      </c>
      <c r="AD203" s="47">
        <f t="shared" si="51"/>
        <v>41.846153846153847</v>
      </c>
      <c r="AE203" s="6"/>
      <c r="AF203" s="6"/>
      <c r="AG203" s="6"/>
      <c r="AH203" s="6"/>
      <c r="AI203" s="6"/>
      <c r="AJ203" s="7"/>
    </row>
    <row r="204" spans="1:36" x14ac:dyDescent="0.15">
      <c r="A204" s="52">
        <v>70</v>
      </c>
      <c r="B204" s="60">
        <v>11</v>
      </c>
      <c r="C204" s="60">
        <v>73</v>
      </c>
      <c r="D204" s="52">
        <f t="shared" si="47"/>
        <v>11</v>
      </c>
      <c r="E204" s="52" t="str">
        <f t="shared" si="48"/>
        <v>70_11</v>
      </c>
      <c r="F204" s="60">
        <v>6291</v>
      </c>
      <c r="G204" s="28"/>
      <c r="H204" s="52">
        <v>70</v>
      </c>
      <c r="I204" s="60">
        <v>11</v>
      </c>
      <c r="J204" s="60">
        <v>73</v>
      </c>
      <c r="K204" s="52">
        <f t="shared" si="40"/>
        <v>11</v>
      </c>
      <c r="L204" s="52" t="str">
        <f t="shared" si="41"/>
        <v>70_11</v>
      </c>
      <c r="M204" s="60">
        <v>6479</v>
      </c>
      <c r="N204" s="88"/>
      <c r="O204" s="52">
        <v>70</v>
      </c>
      <c r="P204" s="60">
        <v>11</v>
      </c>
      <c r="Q204" s="60">
        <v>73</v>
      </c>
      <c r="R204" s="52">
        <f t="shared" si="42"/>
        <v>11</v>
      </c>
      <c r="S204" s="52" t="str">
        <f t="shared" si="43"/>
        <v>70_11</v>
      </c>
      <c r="T204" s="60">
        <v>6615</v>
      </c>
      <c r="U204" s="88"/>
      <c r="V204" s="52">
        <v>70</v>
      </c>
      <c r="W204" s="60">
        <v>11</v>
      </c>
      <c r="X204" s="60">
        <v>73</v>
      </c>
      <c r="Y204" s="52">
        <f t="shared" si="44"/>
        <v>11</v>
      </c>
      <c r="Z204" s="52" t="str">
        <f t="shared" si="45"/>
        <v>70_11</v>
      </c>
      <c r="AA204" s="4">
        <f t="shared" si="49"/>
        <v>6479</v>
      </c>
      <c r="AB204" s="4">
        <f t="shared" si="50"/>
        <v>6615</v>
      </c>
      <c r="AC204" s="156">
        <f t="shared" si="46"/>
        <v>6615</v>
      </c>
      <c r="AD204" s="47">
        <f t="shared" si="51"/>
        <v>42.403846153846153</v>
      </c>
      <c r="AE204" s="6"/>
      <c r="AF204" s="6"/>
      <c r="AG204" s="6"/>
      <c r="AH204" s="6"/>
      <c r="AI204" s="6"/>
      <c r="AJ204" s="7"/>
    </row>
    <row r="205" spans="1:36" ht="11.25" x14ac:dyDescent="0.15">
      <c r="A205" s="52">
        <v>70</v>
      </c>
      <c r="B205" s="60">
        <v>12</v>
      </c>
      <c r="C205" s="60">
        <v>74</v>
      </c>
      <c r="D205" s="52">
        <f t="shared" si="47"/>
        <v>12</v>
      </c>
      <c r="E205" s="52" t="str">
        <f t="shared" si="48"/>
        <v>70_12</v>
      </c>
      <c r="F205" s="60">
        <v>6373</v>
      </c>
      <c r="G205" s="28"/>
      <c r="H205" s="52">
        <v>70</v>
      </c>
      <c r="I205" s="60">
        <v>12</v>
      </c>
      <c r="J205" s="60">
        <v>74</v>
      </c>
      <c r="K205" s="52">
        <f t="shared" si="40"/>
        <v>12</v>
      </c>
      <c r="L205" s="52" t="str">
        <f t="shared" si="41"/>
        <v>70_12</v>
      </c>
      <c r="M205" s="60">
        <v>6564</v>
      </c>
      <c r="N205" s="90"/>
      <c r="O205" s="52">
        <v>70</v>
      </c>
      <c r="P205" s="60">
        <v>12</v>
      </c>
      <c r="Q205" s="60">
        <v>74</v>
      </c>
      <c r="R205" s="52">
        <f t="shared" si="42"/>
        <v>12</v>
      </c>
      <c r="S205" s="52" t="str">
        <f t="shared" si="43"/>
        <v>70_12</v>
      </c>
      <c r="T205" s="60">
        <v>6702</v>
      </c>
      <c r="U205" s="90"/>
      <c r="V205" s="52">
        <v>70</v>
      </c>
      <c r="W205" s="60">
        <v>12</v>
      </c>
      <c r="X205" s="60">
        <v>74</v>
      </c>
      <c r="Y205" s="52">
        <f t="shared" si="44"/>
        <v>12</v>
      </c>
      <c r="Z205" s="52" t="str">
        <f t="shared" si="45"/>
        <v>70_12</v>
      </c>
      <c r="AA205" s="4">
        <f t="shared" si="49"/>
        <v>6564</v>
      </c>
      <c r="AB205" s="4">
        <f t="shared" si="50"/>
        <v>6702</v>
      </c>
      <c r="AC205" s="156">
        <f t="shared" si="46"/>
        <v>6702</v>
      </c>
      <c r="AD205" s="47">
        <f t="shared" si="51"/>
        <v>42.96153846153846</v>
      </c>
      <c r="AE205" s="6"/>
      <c r="AF205" s="6"/>
      <c r="AG205" s="6"/>
      <c r="AH205" s="6"/>
      <c r="AI205" s="6"/>
      <c r="AJ205" s="7"/>
    </row>
    <row r="206" spans="1:36" x14ac:dyDescent="0.15">
      <c r="A206" s="52">
        <v>74</v>
      </c>
      <c r="B206" s="60">
        <v>0</v>
      </c>
      <c r="C206" s="60">
        <v>54</v>
      </c>
      <c r="D206" s="52">
        <f t="shared" si="47"/>
        <v>0</v>
      </c>
      <c r="E206" s="52" t="str">
        <f t="shared" si="48"/>
        <v>74_0</v>
      </c>
      <c r="F206" s="60">
        <v>4883</v>
      </c>
      <c r="G206" s="28"/>
      <c r="H206" s="52">
        <v>74</v>
      </c>
      <c r="I206" s="60">
        <v>0</v>
      </c>
      <c r="J206" s="60">
        <v>54</v>
      </c>
      <c r="K206" s="52">
        <f t="shared" si="40"/>
        <v>0</v>
      </c>
      <c r="L206" s="52" t="str">
        <f t="shared" si="41"/>
        <v>74_0</v>
      </c>
      <c r="M206" s="60">
        <v>5030</v>
      </c>
      <c r="N206" s="6"/>
      <c r="O206" s="52">
        <v>74</v>
      </c>
      <c r="P206" s="60">
        <v>0</v>
      </c>
      <c r="Q206" s="60">
        <v>54</v>
      </c>
      <c r="R206" s="52">
        <f t="shared" si="42"/>
        <v>0</v>
      </c>
      <c r="S206" s="52" t="str">
        <f t="shared" si="43"/>
        <v>74_0</v>
      </c>
      <c r="T206" s="60">
        <v>5136</v>
      </c>
      <c r="U206" s="6"/>
      <c r="V206" s="52">
        <v>74</v>
      </c>
      <c r="W206" s="60">
        <v>0</v>
      </c>
      <c r="X206" s="60">
        <v>54</v>
      </c>
      <c r="Y206" s="52">
        <f t="shared" si="44"/>
        <v>0</v>
      </c>
      <c r="Z206" s="52" t="str">
        <f t="shared" si="45"/>
        <v>74_0</v>
      </c>
      <c r="AA206" s="4">
        <f t="shared" si="49"/>
        <v>5030</v>
      </c>
      <c r="AB206" s="4">
        <f t="shared" si="50"/>
        <v>5136</v>
      </c>
      <c r="AC206" s="156">
        <f t="shared" si="46"/>
        <v>5136</v>
      </c>
      <c r="AD206" s="47">
        <f t="shared" si="51"/>
        <v>32.92307692307692</v>
      </c>
      <c r="AE206" s="6"/>
      <c r="AF206" s="6"/>
      <c r="AG206" s="6"/>
      <c r="AH206" s="6"/>
      <c r="AI206" s="6"/>
      <c r="AJ206" s="7"/>
    </row>
    <row r="207" spans="1:36" x14ac:dyDescent="0.15">
      <c r="A207" s="52">
        <v>74</v>
      </c>
      <c r="B207" s="60">
        <v>1</v>
      </c>
      <c r="C207" s="60">
        <v>56</v>
      </c>
      <c r="D207" s="52">
        <f t="shared" si="47"/>
        <v>1</v>
      </c>
      <c r="E207" s="52" t="str">
        <f t="shared" si="48"/>
        <v>74_1</v>
      </c>
      <c r="F207" s="60">
        <v>5017</v>
      </c>
      <c r="G207" s="28"/>
      <c r="H207" s="52">
        <v>74</v>
      </c>
      <c r="I207" s="60">
        <v>1</v>
      </c>
      <c r="J207" s="60">
        <v>56</v>
      </c>
      <c r="K207" s="52">
        <f t="shared" si="40"/>
        <v>1</v>
      </c>
      <c r="L207" s="52" t="str">
        <f t="shared" si="41"/>
        <v>74_1</v>
      </c>
      <c r="M207" s="60">
        <v>5167</v>
      </c>
      <c r="N207" s="6"/>
      <c r="O207" s="52">
        <v>74</v>
      </c>
      <c r="P207" s="60">
        <v>1</v>
      </c>
      <c r="Q207" s="60">
        <v>56</v>
      </c>
      <c r="R207" s="52">
        <f t="shared" si="42"/>
        <v>1</v>
      </c>
      <c r="S207" s="52" t="str">
        <f t="shared" si="43"/>
        <v>74_1</v>
      </c>
      <c r="T207" s="60">
        <v>5276</v>
      </c>
      <c r="U207" s="6"/>
      <c r="V207" s="52">
        <v>74</v>
      </c>
      <c r="W207" s="60">
        <v>1</v>
      </c>
      <c r="X207" s="60">
        <v>56</v>
      </c>
      <c r="Y207" s="52">
        <f t="shared" si="44"/>
        <v>1</v>
      </c>
      <c r="Z207" s="52" t="str">
        <f t="shared" si="45"/>
        <v>74_1</v>
      </c>
      <c r="AA207" s="4">
        <f t="shared" si="49"/>
        <v>5167</v>
      </c>
      <c r="AB207" s="4">
        <f t="shared" si="50"/>
        <v>5276</v>
      </c>
      <c r="AC207" s="156">
        <f t="shared" si="46"/>
        <v>5276</v>
      </c>
      <c r="AD207" s="47">
        <f t="shared" si="51"/>
        <v>33.820512820512818</v>
      </c>
      <c r="AE207" s="6"/>
      <c r="AF207" s="6"/>
      <c r="AG207" s="6"/>
      <c r="AH207" s="6"/>
      <c r="AI207" s="6"/>
      <c r="AJ207" s="7"/>
    </row>
    <row r="208" spans="1:36" x14ac:dyDescent="0.15">
      <c r="A208" s="52">
        <v>74</v>
      </c>
      <c r="B208" s="60">
        <v>2</v>
      </c>
      <c r="C208" s="60">
        <v>58</v>
      </c>
      <c r="D208" s="52">
        <f t="shared" si="47"/>
        <v>2</v>
      </c>
      <c r="E208" s="52" t="str">
        <f t="shared" si="48"/>
        <v>74_2</v>
      </c>
      <c r="F208" s="60">
        <v>5147</v>
      </c>
      <c r="G208" s="28"/>
      <c r="H208" s="52">
        <v>74</v>
      </c>
      <c r="I208" s="60">
        <v>2</v>
      </c>
      <c r="J208" s="60">
        <v>58</v>
      </c>
      <c r="K208" s="52">
        <f t="shared" ref="K208:K243" si="52">I208</f>
        <v>2</v>
      </c>
      <c r="L208" s="52" t="str">
        <f t="shared" ref="L208:L243" si="53">H208&amp;"_"&amp;K208</f>
        <v>74_2</v>
      </c>
      <c r="M208" s="60">
        <v>5301</v>
      </c>
      <c r="N208" s="6"/>
      <c r="O208" s="52">
        <v>74</v>
      </c>
      <c r="P208" s="60">
        <v>2</v>
      </c>
      <c r="Q208" s="60">
        <v>58</v>
      </c>
      <c r="R208" s="52">
        <f t="shared" ref="R208:R243" si="54">P208</f>
        <v>2</v>
      </c>
      <c r="S208" s="52" t="str">
        <f t="shared" ref="S208:S243" si="55">O208&amp;"_"&amp;R208</f>
        <v>74_2</v>
      </c>
      <c r="T208" s="60">
        <v>5413</v>
      </c>
      <c r="U208" s="6"/>
      <c r="V208" s="52">
        <v>74</v>
      </c>
      <c r="W208" s="60">
        <v>2</v>
      </c>
      <c r="X208" s="60">
        <v>58</v>
      </c>
      <c r="Y208" s="52">
        <f t="shared" ref="Y208:Y243" si="56">W208</f>
        <v>2</v>
      </c>
      <c r="Z208" s="52" t="str">
        <f t="shared" ref="Z208:Z243" si="57">V208&amp;"_"&amp;Y208</f>
        <v>74_2</v>
      </c>
      <c r="AA208" s="4">
        <f t="shared" si="49"/>
        <v>5301</v>
      </c>
      <c r="AB208" s="4">
        <f t="shared" si="50"/>
        <v>5413</v>
      </c>
      <c r="AC208" s="156">
        <f t="shared" ref="AC208:AC243" si="58">$D$6*AA208+$D$7*AB208</f>
        <v>5413</v>
      </c>
      <c r="AD208" s="47">
        <f t="shared" si="51"/>
        <v>34.698717948717949</v>
      </c>
      <c r="AE208" s="6"/>
      <c r="AF208" s="6"/>
      <c r="AG208" s="6"/>
      <c r="AH208" s="6"/>
      <c r="AI208" s="6"/>
      <c r="AJ208" s="7"/>
    </row>
    <row r="209" spans="1:36" ht="11.25" x14ac:dyDescent="0.15">
      <c r="A209" s="52">
        <v>74</v>
      </c>
      <c r="B209" s="60">
        <v>3</v>
      </c>
      <c r="C209" s="60">
        <v>60</v>
      </c>
      <c r="D209" s="52">
        <f t="shared" ref="D209:D243" si="59">B209</f>
        <v>3</v>
      </c>
      <c r="E209" s="52" t="str">
        <f t="shared" ref="E209:E243" si="60">A209&amp;"_"&amp;D209</f>
        <v>74_3</v>
      </c>
      <c r="F209" s="60">
        <v>5280</v>
      </c>
      <c r="G209" s="28"/>
      <c r="H209" s="52">
        <v>74</v>
      </c>
      <c r="I209" s="60">
        <v>3</v>
      </c>
      <c r="J209" s="60">
        <v>60</v>
      </c>
      <c r="K209" s="52">
        <f t="shared" si="52"/>
        <v>3</v>
      </c>
      <c r="L209" s="52" t="str">
        <f t="shared" si="53"/>
        <v>74_3</v>
      </c>
      <c r="M209" s="60">
        <v>5439</v>
      </c>
      <c r="N209" s="85"/>
      <c r="O209" s="52">
        <v>74</v>
      </c>
      <c r="P209" s="60">
        <v>3</v>
      </c>
      <c r="Q209" s="60">
        <v>60</v>
      </c>
      <c r="R209" s="52">
        <f t="shared" si="54"/>
        <v>3</v>
      </c>
      <c r="S209" s="52" t="str">
        <f t="shared" si="55"/>
        <v>74_3</v>
      </c>
      <c r="T209" s="60">
        <v>5553</v>
      </c>
      <c r="U209" s="85"/>
      <c r="V209" s="52">
        <v>74</v>
      </c>
      <c r="W209" s="60">
        <v>3</v>
      </c>
      <c r="X209" s="60">
        <v>60</v>
      </c>
      <c r="Y209" s="52">
        <f t="shared" si="56"/>
        <v>3</v>
      </c>
      <c r="Z209" s="52" t="str">
        <f t="shared" si="57"/>
        <v>74_3</v>
      </c>
      <c r="AA209" s="4">
        <f t="shared" ref="AA209:AA242" si="61">INDEX($M$16:$M$243,MATCH($Z209,$L$16:$L$243,0))</f>
        <v>5439</v>
      </c>
      <c r="AB209" s="4">
        <f t="shared" ref="AB209:AB242" si="62">INDEX($T$16:$T$243,MATCH($Z209,$S$16:$S$243,0))</f>
        <v>5553</v>
      </c>
      <c r="AC209" s="156">
        <f t="shared" si="58"/>
        <v>5553</v>
      </c>
      <c r="AD209" s="47">
        <f t="shared" ref="AD209:AD242" si="63">AC209/$D$10</f>
        <v>35.596153846153847</v>
      </c>
      <c r="AE209" s="6"/>
      <c r="AF209" s="6"/>
      <c r="AG209" s="6"/>
      <c r="AH209" s="6"/>
      <c r="AI209" s="6"/>
      <c r="AJ209" s="7"/>
    </row>
    <row r="210" spans="1:36" x14ac:dyDescent="0.15">
      <c r="A210" s="52">
        <v>75</v>
      </c>
      <c r="B210" s="60">
        <v>0</v>
      </c>
      <c r="C210" s="60">
        <v>62</v>
      </c>
      <c r="D210" s="52">
        <f t="shared" si="59"/>
        <v>0</v>
      </c>
      <c r="E210" s="52" t="str">
        <f t="shared" si="60"/>
        <v>75_0</v>
      </c>
      <c r="F210" s="60">
        <v>5413</v>
      </c>
      <c r="G210" s="28"/>
      <c r="H210" s="52">
        <v>75</v>
      </c>
      <c r="I210" s="60">
        <v>0</v>
      </c>
      <c r="J210" s="60">
        <v>62</v>
      </c>
      <c r="K210" s="52">
        <f t="shared" si="52"/>
        <v>0</v>
      </c>
      <c r="L210" s="52" t="str">
        <f t="shared" si="53"/>
        <v>75_0</v>
      </c>
      <c r="M210" s="60">
        <v>5575</v>
      </c>
      <c r="N210" s="91"/>
      <c r="O210" s="52">
        <v>75</v>
      </c>
      <c r="P210" s="60">
        <v>0</v>
      </c>
      <c r="Q210" s="60">
        <v>62</v>
      </c>
      <c r="R210" s="52">
        <f t="shared" si="54"/>
        <v>0</v>
      </c>
      <c r="S210" s="52" t="str">
        <f t="shared" si="55"/>
        <v>75_0</v>
      </c>
      <c r="T210" s="60">
        <v>5692</v>
      </c>
      <c r="U210" s="91"/>
      <c r="V210" s="52">
        <v>75</v>
      </c>
      <c r="W210" s="60">
        <v>0</v>
      </c>
      <c r="X210" s="60">
        <v>62</v>
      </c>
      <c r="Y210" s="52">
        <f t="shared" si="56"/>
        <v>0</v>
      </c>
      <c r="Z210" s="52" t="str">
        <f t="shared" si="57"/>
        <v>75_0</v>
      </c>
      <c r="AA210" s="4">
        <f t="shared" si="61"/>
        <v>5575</v>
      </c>
      <c r="AB210" s="4">
        <f t="shared" si="62"/>
        <v>5692</v>
      </c>
      <c r="AC210" s="156">
        <f t="shared" si="58"/>
        <v>5692</v>
      </c>
      <c r="AD210" s="47">
        <f t="shared" si="63"/>
        <v>36.487179487179489</v>
      </c>
      <c r="AE210" s="6"/>
      <c r="AF210" s="6"/>
      <c r="AG210" s="6"/>
      <c r="AH210" s="6"/>
      <c r="AI210" s="6"/>
      <c r="AJ210" s="7"/>
    </row>
    <row r="211" spans="1:36" x14ac:dyDescent="0.15">
      <c r="A211" s="52">
        <v>75</v>
      </c>
      <c r="B211" s="60">
        <v>1</v>
      </c>
      <c r="C211" s="60">
        <v>65</v>
      </c>
      <c r="D211" s="52">
        <f t="shared" si="59"/>
        <v>1</v>
      </c>
      <c r="E211" s="52" t="str">
        <f t="shared" si="60"/>
        <v>75_1</v>
      </c>
      <c r="F211" s="60">
        <v>5627</v>
      </c>
      <c r="G211" s="28"/>
      <c r="H211" s="52">
        <v>75</v>
      </c>
      <c r="I211" s="60">
        <v>1</v>
      </c>
      <c r="J211" s="60">
        <v>65</v>
      </c>
      <c r="K211" s="52">
        <f t="shared" si="52"/>
        <v>1</v>
      </c>
      <c r="L211" s="52" t="str">
        <f t="shared" si="53"/>
        <v>75_1</v>
      </c>
      <c r="M211" s="60">
        <v>5796</v>
      </c>
      <c r="N211" s="91"/>
      <c r="O211" s="52">
        <v>75</v>
      </c>
      <c r="P211" s="60">
        <v>1</v>
      </c>
      <c r="Q211" s="60">
        <v>65</v>
      </c>
      <c r="R211" s="52">
        <f t="shared" si="54"/>
        <v>1</v>
      </c>
      <c r="S211" s="52" t="str">
        <f t="shared" si="55"/>
        <v>75_1</v>
      </c>
      <c r="T211" s="60">
        <v>5918</v>
      </c>
      <c r="U211" s="91"/>
      <c r="V211" s="52">
        <v>75</v>
      </c>
      <c r="W211" s="60">
        <v>1</v>
      </c>
      <c r="X211" s="60">
        <v>65</v>
      </c>
      <c r="Y211" s="52">
        <f t="shared" si="56"/>
        <v>1</v>
      </c>
      <c r="Z211" s="52" t="str">
        <f t="shared" si="57"/>
        <v>75_1</v>
      </c>
      <c r="AA211" s="4">
        <f t="shared" si="61"/>
        <v>5796</v>
      </c>
      <c r="AB211" s="4">
        <f t="shared" si="62"/>
        <v>5918</v>
      </c>
      <c r="AC211" s="156">
        <f t="shared" si="58"/>
        <v>5918</v>
      </c>
      <c r="AD211" s="47">
        <f t="shared" si="63"/>
        <v>37.935897435897438</v>
      </c>
      <c r="AE211" s="6"/>
      <c r="AF211" s="6"/>
      <c r="AG211" s="6"/>
      <c r="AH211" s="6"/>
      <c r="AI211" s="6"/>
      <c r="AJ211" s="7"/>
    </row>
    <row r="212" spans="1:36" x14ac:dyDescent="0.15">
      <c r="A212" s="52">
        <v>75</v>
      </c>
      <c r="B212" s="60">
        <v>2</v>
      </c>
      <c r="C212" s="60">
        <v>68</v>
      </c>
      <c r="D212" s="52">
        <f t="shared" si="59"/>
        <v>2</v>
      </c>
      <c r="E212" s="52" t="str">
        <f t="shared" si="60"/>
        <v>75_2</v>
      </c>
      <c r="F212" s="60">
        <v>5876</v>
      </c>
      <c r="G212" s="28"/>
      <c r="H212" s="52">
        <v>75</v>
      </c>
      <c r="I212" s="60">
        <v>2</v>
      </c>
      <c r="J212" s="60">
        <v>68</v>
      </c>
      <c r="K212" s="52">
        <f t="shared" si="52"/>
        <v>2</v>
      </c>
      <c r="L212" s="52" t="str">
        <f t="shared" si="53"/>
        <v>75_2</v>
      </c>
      <c r="M212" s="60">
        <v>6052</v>
      </c>
      <c r="N212" s="91"/>
      <c r="O212" s="52">
        <v>75</v>
      </c>
      <c r="P212" s="60">
        <v>2</v>
      </c>
      <c r="Q212" s="60">
        <v>68</v>
      </c>
      <c r="R212" s="52">
        <f t="shared" si="54"/>
        <v>2</v>
      </c>
      <c r="S212" s="52" t="str">
        <f t="shared" si="55"/>
        <v>75_2</v>
      </c>
      <c r="T212" s="60">
        <v>6180</v>
      </c>
      <c r="U212" s="91"/>
      <c r="V212" s="52">
        <v>75</v>
      </c>
      <c r="W212" s="60">
        <v>2</v>
      </c>
      <c r="X212" s="60">
        <v>68</v>
      </c>
      <c r="Y212" s="52">
        <f t="shared" si="56"/>
        <v>2</v>
      </c>
      <c r="Z212" s="52" t="str">
        <f t="shared" si="57"/>
        <v>75_2</v>
      </c>
      <c r="AA212" s="4">
        <f t="shared" si="61"/>
        <v>6052</v>
      </c>
      <c r="AB212" s="4">
        <f t="shared" si="62"/>
        <v>6180</v>
      </c>
      <c r="AC212" s="156">
        <f t="shared" si="58"/>
        <v>6180</v>
      </c>
      <c r="AD212" s="47">
        <f t="shared" si="63"/>
        <v>39.615384615384613</v>
      </c>
      <c r="AE212" s="6"/>
      <c r="AF212" s="6"/>
      <c r="AG212" s="6"/>
      <c r="AH212" s="6"/>
      <c r="AI212" s="6"/>
      <c r="AJ212" s="7"/>
    </row>
    <row r="213" spans="1:36" x14ac:dyDescent="0.15">
      <c r="A213" s="52">
        <v>75</v>
      </c>
      <c r="B213" s="60">
        <v>3</v>
      </c>
      <c r="C213" s="60">
        <v>71</v>
      </c>
      <c r="D213" s="52">
        <f t="shared" si="59"/>
        <v>3</v>
      </c>
      <c r="E213" s="52" t="str">
        <f t="shared" si="60"/>
        <v>75_3</v>
      </c>
      <c r="F213" s="60">
        <v>6124</v>
      </c>
      <c r="G213" s="28"/>
      <c r="H213" s="52">
        <v>75</v>
      </c>
      <c r="I213" s="60">
        <v>3</v>
      </c>
      <c r="J213" s="60">
        <v>71</v>
      </c>
      <c r="K213" s="52">
        <f t="shared" si="52"/>
        <v>3</v>
      </c>
      <c r="L213" s="52" t="str">
        <f t="shared" si="53"/>
        <v>75_3</v>
      </c>
      <c r="M213" s="60">
        <v>6307</v>
      </c>
      <c r="N213" s="91"/>
      <c r="O213" s="52">
        <v>75</v>
      </c>
      <c r="P213" s="60">
        <v>3</v>
      </c>
      <c r="Q213" s="60">
        <v>71</v>
      </c>
      <c r="R213" s="52">
        <f t="shared" si="54"/>
        <v>3</v>
      </c>
      <c r="S213" s="52" t="str">
        <f t="shared" si="55"/>
        <v>75_3</v>
      </c>
      <c r="T213" s="60">
        <v>6440</v>
      </c>
      <c r="U213" s="91"/>
      <c r="V213" s="52">
        <v>75</v>
      </c>
      <c r="W213" s="60">
        <v>3</v>
      </c>
      <c r="X213" s="60">
        <v>71</v>
      </c>
      <c r="Y213" s="52">
        <f t="shared" si="56"/>
        <v>3</v>
      </c>
      <c r="Z213" s="52" t="str">
        <f t="shared" si="57"/>
        <v>75_3</v>
      </c>
      <c r="AA213" s="4">
        <f t="shared" si="61"/>
        <v>6307</v>
      </c>
      <c r="AB213" s="4">
        <f t="shared" si="62"/>
        <v>6440</v>
      </c>
      <c r="AC213" s="156">
        <f t="shared" si="58"/>
        <v>6440</v>
      </c>
      <c r="AD213" s="47">
        <f t="shared" si="63"/>
        <v>41.282051282051285</v>
      </c>
      <c r="AE213" s="6"/>
      <c r="AF213" s="6"/>
      <c r="AG213" s="6"/>
      <c r="AH213" s="6"/>
      <c r="AI213" s="6"/>
      <c r="AJ213" s="7"/>
    </row>
    <row r="214" spans="1:36" x14ac:dyDescent="0.15">
      <c r="A214" s="52">
        <v>75</v>
      </c>
      <c r="B214" s="60">
        <v>4</v>
      </c>
      <c r="C214" s="60">
        <v>74</v>
      </c>
      <c r="D214" s="52">
        <f t="shared" si="59"/>
        <v>4</v>
      </c>
      <c r="E214" s="52" t="str">
        <f t="shared" si="60"/>
        <v>75_4</v>
      </c>
      <c r="F214" s="60">
        <v>6373</v>
      </c>
      <c r="G214" s="28"/>
      <c r="H214" s="52">
        <v>75</v>
      </c>
      <c r="I214" s="60">
        <v>4</v>
      </c>
      <c r="J214" s="60">
        <v>74</v>
      </c>
      <c r="K214" s="52">
        <f t="shared" si="52"/>
        <v>4</v>
      </c>
      <c r="L214" s="52" t="str">
        <f t="shared" si="53"/>
        <v>75_4</v>
      </c>
      <c r="M214" s="60">
        <v>6564</v>
      </c>
      <c r="N214" s="91"/>
      <c r="O214" s="52">
        <v>75</v>
      </c>
      <c r="P214" s="60">
        <v>4</v>
      </c>
      <c r="Q214" s="60">
        <v>74</v>
      </c>
      <c r="R214" s="52">
        <f t="shared" si="54"/>
        <v>4</v>
      </c>
      <c r="S214" s="52" t="str">
        <f t="shared" si="55"/>
        <v>75_4</v>
      </c>
      <c r="T214" s="60">
        <v>6702</v>
      </c>
      <c r="U214" s="91"/>
      <c r="V214" s="52">
        <v>75</v>
      </c>
      <c r="W214" s="60">
        <v>4</v>
      </c>
      <c r="X214" s="60">
        <v>74</v>
      </c>
      <c r="Y214" s="52">
        <f t="shared" si="56"/>
        <v>4</v>
      </c>
      <c r="Z214" s="52" t="str">
        <f t="shared" si="57"/>
        <v>75_4</v>
      </c>
      <c r="AA214" s="4">
        <f t="shared" si="61"/>
        <v>6564</v>
      </c>
      <c r="AB214" s="4">
        <f t="shared" si="62"/>
        <v>6702</v>
      </c>
      <c r="AC214" s="156">
        <f t="shared" si="58"/>
        <v>6702</v>
      </c>
      <c r="AD214" s="47">
        <f t="shared" si="63"/>
        <v>42.96153846153846</v>
      </c>
      <c r="AE214" s="6"/>
      <c r="AF214" s="6"/>
      <c r="AG214" s="6"/>
      <c r="AH214" s="6"/>
      <c r="AI214" s="6"/>
      <c r="AJ214" s="7"/>
    </row>
    <row r="215" spans="1:36" x14ac:dyDescent="0.15">
      <c r="A215" s="52">
        <v>75</v>
      </c>
      <c r="B215" s="60">
        <v>5</v>
      </c>
      <c r="C215" s="60">
        <v>76</v>
      </c>
      <c r="D215" s="52">
        <f t="shared" si="59"/>
        <v>5</v>
      </c>
      <c r="E215" s="52" t="str">
        <f t="shared" si="60"/>
        <v>75_5</v>
      </c>
      <c r="F215" s="60">
        <v>6540</v>
      </c>
      <c r="G215" s="28"/>
      <c r="H215" s="52">
        <v>75</v>
      </c>
      <c r="I215" s="60">
        <v>5</v>
      </c>
      <c r="J215" s="60">
        <v>76</v>
      </c>
      <c r="K215" s="52">
        <f t="shared" si="52"/>
        <v>5</v>
      </c>
      <c r="L215" s="52" t="str">
        <f t="shared" si="53"/>
        <v>75_5</v>
      </c>
      <c r="M215" s="60">
        <v>6736</v>
      </c>
      <c r="N215" s="91"/>
      <c r="O215" s="52">
        <v>75</v>
      </c>
      <c r="P215" s="60">
        <v>5</v>
      </c>
      <c r="Q215" s="60">
        <v>76</v>
      </c>
      <c r="R215" s="52">
        <f t="shared" si="54"/>
        <v>5</v>
      </c>
      <c r="S215" s="52" t="str">
        <f t="shared" si="55"/>
        <v>75_5</v>
      </c>
      <c r="T215" s="60">
        <v>6877</v>
      </c>
      <c r="U215" s="91"/>
      <c r="V215" s="52">
        <v>75</v>
      </c>
      <c r="W215" s="60">
        <v>5</v>
      </c>
      <c r="X215" s="60">
        <v>76</v>
      </c>
      <c r="Y215" s="52">
        <f t="shared" si="56"/>
        <v>5</v>
      </c>
      <c r="Z215" s="52" t="str">
        <f t="shared" si="57"/>
        <v>75_5</v>
      </c>
      <c r="AA215" s="4">
        <f t="shared" si="61"/>
        <v>6736</v>
      </c>
      <c r="AB215" s="4">
        <f t="shared" si="62"/>
        <v>6877</v>
      </c>
      <c r="AC215" s="156">
        <f t="shared" si="58"/>
        <v>6877</v>
      </c>
      <c r="AD215" s="47">
        <f t="shared" si="63"/>
        <v>44.083333333333336</v>
      </c>
      <c r="AE215" s="6"/>
      <c r="AF215" s="6"/>
      <c r="AG215" s="6"/>
      <c r="AH215" s="6"/>
      <c r="AI215" s="6"/>
      <c r="AJ215" s="7"/>
    </row>
    <row r="216" spans="1:36" x14ac:dyDescent="0.15">
      <c r="A216" s="52">
        <v>75</v>
      </c>
      <c r="B216" s="60">
        <v>6</v>
      </c>
      <c r="C216" s="60">
        <v>78</v>
      </c>
      <c r="D216" s="52">
        <f t="shared" si="59"/>
        <v>6</v>
      </c>
      <c r="E216" s="52" t="str">
        <f t="shared" si="60"/>
        <v>75_6</v>
      </c>
      <c r="F216" s="60">
        <v>6713</v>
      </c>
      <c r="G216" s="28"/>
      <c r="H216" s="52">
        <v>75</v>
      </c>
      <c r="I216" s="60">
        <v>6</v>
      </c>
      <c r="J216" s="60">
        <v>78</v>
      </c>
      <c r="K216" s="52">
        <f t="shared" si="52"/>
        <v>6</v>
      </c>
      <c r="L216" s="52" t="str">
        <f t="shared" si="53"/>
        <v>75_6</v>
      </c>
      <c r="M216" s="60">
        <v>6915</v>
      </c>
      <c r="N216" s="91"/>
      <c r="O216" s="52">
        <v>75</v>
      </c>
      <c r="P216" s="60">
        <v>6</v>
      </c>
      <c r="Q216" s="60">
        <v>78</v>
      </c>
      <c r="R216" s="52">
        <f t="shared" si="54"/>
        <v>6</v>
      </c>
      <c r="S216" s="52" t="str">
        <f t="shared" si="55"/>
        <v>75_6</v>
      </c>
      <c r="T216" s="60">
        <v>7060</v>
      </c>
      <c r="U216" s="91"/>
      <c r="V216" s="52">
        <v>75</v>
      </c>
      <c r="W216" s="60">
        <v>6</v>
      </c>
      <c r="X216" s="60">
        <v>78</v>
      </c>
      <c r="Y216" s="52">
        <f t="shared" si="56"/>
        <v>6</v>
      </c>
      <c r="Z216" s="52" t="str">
        <f t="shared" si="57"/>
        <v>75_6</v>
      </c>
      <c r="AA216" s="4">
        <f t="shared" si="61"/>
        <v>6915</v>
      </c>
      <c r="AB216" s="4">
        <f t="shared" si="62"/>
        <v>7060</v>
      </c>
      <c r="AC216" s="156">
        <f t="shared" si="58"/>
        <v>7060</v>
      </c>
      <c r="AD216" s="47">
        <f t="shared" si="63"/>
        <v>45.256410256410255</v>
      </c>
      <c r="AE216" s="6"/>
      <c r="AF216" s="6"/>
      <c r="AG216" s="6"/>
      <c r="AH216" s="6"/>
      <c r="AI216" s="6"/>
      <c r="AJ216" s="7"/>
    </row>
    <row r="217" spans="1:36" x14ac:dyDescent="0.15">
      <c r="A217" s="52">
        <v>75</v>
      </c>
      <c r="B217" s="60">
        <v>7</v>
      </c>
      <c r="C217" s="60">
        <v>80</v>
      </c>
      <c r="D217" s="52">
        <f t="shared" si="59"/>
        <v>7</v>
      </c>
      <c r="E217" s="52" t="str">
        <f t="shared" si="60"/>
        <v>75_7</v>
      </c>
      <c r="F217" s="60">
        <v>6898</v>
      </c>
      <c r="G217" s="28"/>
      <c r="H217" s="52">
        <v>75</v>
      </c>
      <c r="I217" s="60">
        <v>7</v>
      </c>
      <c r="J217" s="60">
        <v>80</v>
      </c>
      <c r="K217" s="52">
        <f t="shared" si="52"/>
        <v>7</v>
      </c>
      <c r="L217" s="52" t="str">
        <f t="shared" si="53"/>
        <v>75_7</v>
      </c>
      <c r="M217" s="60">
        <v>7105</v>
      </c>
      <c r="N217" s="6"/>
      <c r="O217" s="52">
        <v>75</v>
      </c>
      <c r="P217" s="60">
        <v>7</v>
      </c>
      <c r="Q217" s="60">
        <v>80</v>
      </c>
      <c r="R217" s="52">
        <f t="shared" si="54"/>
        <v>7</v>
      </c>
      <c r="S217" s="52" t="str">
        <f t="shared" si="55"/>
        <v>75_7</v>
      </c>
      <c r="T217" s="60">
        <v>7254</v>
      </c>
      <c r="U217" s="6"/>
      <c r="V217" s="52">
        <v>75</v>
      </c>
      <c r="W217" s="60">
        <v>7</v>
      </c>
      <c r="X217" s="60">
        <v>80</v>
      </c>
      <c r="Y217" s="52">
        <f t="shared" si="56"/>
        <v>7</v>
      </c>
      <c r="Z217" s="52" t="str">
        <f t="shared" si="57"/>
        <v>75_7</v>
      </c>
      <c r="AA217" s="4">
        <f t="shared" si="61"/>
        <v>7105</v>
      </c>
      <c r="AB217" s="4">
        <f t="shared" si="62"/>
        <v>7254</v>
      </c>
      <c r="AC217" s="156">
        <f t="shared" si="58"/>
        <v>7254</v>
      </c>
      <c r="AD217" s="47">
        <f t="shared" si="63"/>
        <v>46.5</v>
      </c>
      <c r="AE217" s="6"/>
      <c r="AF217" s="6"/>
      <c r="AG217" s="6"/>
      <c r="AH217" s="6"/>
      <c r="AI217" s="6"/>
      <c r="AJ217" s="7"/>
    </row>
    <row r="218" spans="1:36" ht="11.25" x14ac:dyDescent="0.15">
      <c r="A218" s="52">
        <v>75</v>
      </c>
      <c r="B218" s="60">
        <v>8</v>
      </c>
      <c r="C218" s="60">
        <v>82</v>
      </c>
      <c r="D218" s="52">
        <f t="shared" si="59"/>
        <v>8</v>
      </c>
      <c r="E218" s="52" t="str">
        <f t="shared" si="60"/>
        <v>75_8</v>
      </c>
      <c r="F218" s="60">
        <v>7084</v>
      </c>
      <c r="G218" s="28"/>
      <c r="H218" s="52">
        <v>75</v>
      </c>
      <c r="I218" s="60">
        <v>8</v>
      </c>
      <c r="J218" s="60">
        <v>82</v>
      </c>
      <c r="K218" s="52">
        <f t="shared" si="52"/>
        <v>8</v>
      </c>
      <c r="L218" s="52" t="str">
        <f t="shared" si="53"/>
        <v>75_8</v>
      </c>
      <c r="M218" s="60">
        <v>7297</v>
      </c>
      <c r="N218" s="85"/>
      <c r="O218" s="52">
        <v>75</v>
      </c>
      <c r="P218" s="60">
        <v>8</v>
      </c>
      <c r="Q218" s="60">
        <v>82</v>
      </c>
      <c r="R218" s="52">
        <f t="shared" si="54"/>
        <v>8</v>
      </c>
      <c r="S218" s="52" t="str">
        <f t="shared" si="55"/>
        <v>75_8</v>
      </c>
      <c r="T218" s="60">
        <v>7450</v>
      </c>
      <c r="U218" s="85"/>
      <c r="V218" s="52">
        <v>75</v>
      </c>
      <c r="W218" s="60">
        <v>8</v>
      </c>
      <c r="X218" s="60">
        <v>82</v>
      </c>
      <c r="Y218" s="52">
        <f t="shared" si="56"/>
        <v>8</v>
      </c>
      <c r="Z218" s="52" t="str">
        <f t="shared" si="57"/>
        <v>75_8</v>
      </c>
      <c r="AA218" s="4">
        <f t="shared" si="61"/>
        <v>7297</v>
      </c>
      <c r="AB218" s="4">
        <f t="shared" si="62"/>
        <v>7450</v>
      </c>
      <c r="AC218" s="156">
        <f t="shared" si="58"/>
        <v>7450</v>
      </c>
      <c r="AD218" s="47">
        <f t="shared" si="63"/>
        <v>47.756410256410255</v>
      </c>
      <c r="AE218" s="6"/>
      <c r="AF218" s="6"/>
      <c r="AG218" s="6"/>
      <c r="AH218" s="6"/>
      <c r="AI218" s="6"/>
      <c r="AJ218" s="7"/>
    </row>
    <row r="219" spans="1:36" x14ac:dyDescent="0.15">
      <c r="A219" s="52">
        <v>75</v>
      </c>
      <c r="B219" s="60">
        <v>9</v>
      </c>
      <c r="C219" s="60">
        <v>83</v>
      </c>
      <c r="D219" s="52">
        <f t="shared" si="59"/>
        <v>9</v>
      </c>
      <c r="E219" s="52" t="str">
        <f t="shared" si="60"/>
        <v>75_9</v>
      </c>
      <c r="F219" s="60">
        <v>7175</v>
      </c>
      <c r="G219" s="28"/>
      <c r="H219" s="52">
        <v>75</v>
      </c>
      <c r="I219" s="60">
        <v>9</v>
      </c>
      <c r="J219" s="60">
        <v>83</v>
      </c>
      <c r="K219" s="52">
        <f t="shared" si="52"/>
        <v>9</v>
      </c>
      <c r="L219" s="52" t="str">
        <f t="shared" si="53"/>
        <v>75_9</v>
      </c>
      <c r="M219" s="60">
        <v>7391</v>
      </c>
      <c r="N219" s="91"/>
      <c r="O219" s="52">
        <v>75</v>
      </c>
      <c r="P219" s="60">
        <v>9</v>
      </c>
      <c r="Q219" s="60">
        <v>83</v>
      </c>
      <c r="R219" s="52">
        <f t="shared" si="54"/>
        <v>9</v>
      </c>
      <c r="S219" s="52" t="str">
        <f t="shared" si="55"/>
        <v>75_9</v>
      </c>
      <c r="T219" s="60">
        <v>7546</v>
      </c>
      <c r="U219" s="91"/>
      <c r="V219" s="52">
        <v>75</v>
      </c>
      <c r="W219" s="60">
        <v>9</v>
      </c>
      <c r="X219" s="60">
        <v>83</v>
      </c>
      <c r="Y219" s="52">
        <f t="shared" si="56"/>
        <v>9</v>
      </c>
      <c r="Z219" s="52" t="str">
        <f t="shared" si="57"/>
        <v>75_9</v>
      </c>
      <c r="AA219" s="4">
        <f t="shared" si="61"/>
        <v>7391</v>
      </c>
      <c r="AB219" s="4">
        <f t="shared" si="62"/>
        <v>7546</v>
      </c>
      <c r="AC219" s="156">
        <f t="shared" si="58"/>
        <v>7546</v>
      </c>
      <c r="AD219" s="47">
        <f t="shared" si="63"/>
        <v>48.371794871794869</v>
      </c>
      <c r="AE219" s="6"/>
      <c r="AF219" s="6"/>
      <c r="AG219" s="6"/>
      <c r="AH219" s="6"/>
      <c r="AI219" s="6"/>
      <c r="AJ219" s="7"/>
    </row>
    <row r="220" spans="1:36" x14ac:dyDescent="0.15">
      <c r="A220" s="52">
        <v>75</v>
      </c>
      <c r="B220" s="60">
        <v>10</v>
      </c>
      <c r="C220" s="60">
        <v>84</v>
      </c>
      <c r="D220" s="52">
        <f t="shared" si="59"/>
        <v>10</v>
      </c>
      <c r="E220" s="52" t="str">
        <f t="shared" si="60"/>
        <v>75_10</v>
      </c>
      <c r="F220" s="60">
        <v>7269</v>
      </c>
      <c r="G220" s="28"/>
      <c r="H220" s="52">
        <v>75</v>
      </c>
      <c r="I220" s="60">
        <v>10</v>
      </c>
      <c r="J220" s="60">
        <v>84</v>
      </c>
      <c r="K220" s="52">
        <f t="shared" si="52"/>
        <v>10</v>
      </c>
      <c r="L220" s="52" t="str">
        <f t="shared" si="53"/>
        <v>75_10</v>
      </c>
      <c r="M220" s="60">
        <v>7487</v>
      </c>
      <c r="N220" s="91"/>
      <c r="O220" s="52">
        <v>75</v>
      </c>
      <c r="P220" s="60">
        <v>10</v>
      </c>
      <c r="Q220" s="60">
        <v>84</v>
      </c>
      <c r="R220" s="52">
        <f t="shared" si="54"/>
        <v>10</v>
      </c>
      <c r="S220" s="52" t="str">
        <f t="shared" si="55"/>
        <v>75_10</v>
      </c>
      <c r="T220" s="60">
        <v>7644</v>
      </c>
      <c r="U220" s="91"/>
      <c r="V220" s="52">
        <v>75</v>
      </c>
      <c r="W220" s="60">
        <v>10</v>
      </c>
      <c r="X220" s="60">
        <v>84</v>
      </c>
      <c r="Y220" s="52">
        <f t="shared" si="56"/>
        <v>10</v>
      </c>
      <c r="Z220" s="52" t="str">
        <f t="shared" si="57"/>
        <v>75_10</v>
      </c>
      <c r="AA220" s="4">
        <f t="shared" si="61"/>
        <v>7487</v>
      </c>
      <c r="AB220" s="4">
        <f t="shared" si="62"/>
        <v>7644</v>
      </c>
      <c r="AC220" s="156">
        <f t="shared" si="58"/>
        <v>7644</v>
      </c>
      <c r="AD220" s="47">
        <f t="shared" si="63"/>
        <v>49</v>
      </c>
      <c r="AE220" s="6"/>
      <c r="AF220" s="6"/>
      <c r="AG220" s="6"/>
      <c r="AH220" s="6"/>
      <c r="AI220" s="6"/>
      <c r="AJ220" s="7"/>
    </row>
    <row r="221" spans="1:36" x14ac:dyDescent="0.15">
      <c r="A221" s="52">
        <v>75</v>
      </c>
      <c r="B221" s="60">
        <v>11</v>
      </c>
      <c r="C221" s="60">
        <v>85</v>
      </c>
      <c r="D221" s="52">
        <f t="shared" si="59"/>
        <v>11</v>
      </c>
      <c r="E221" s="52" t="str">
        <f t="shared" si="60"/>
        <v>75_11</v>
      </c>
      <c r="F221" s="60">
        <v>7377</v>
      </c>
      <c r="G221" s="28"/>
      <c r="H221" s="52">
        <v>75</v>
      </c>
      <c r="I221" s="60">
        <v>11</v>
      </c>
      <c r="J221" s="60">
        <v>85</v>
      </c>
      <c r="K221" s="52">
        <f t="shared" si="52"/>
        <v>11</v>
      </c>
      <c r="L221" s="52" t="str">
        <f t="shared" si="53"/>
        <v>75_11</v>
      </c>
      <c r="M221" s="60">
        <v>7598</v>
      </c>
      <c r="N221" s="91"/>
      <c r="O221" s="52">
        <v>75</v>
      </c>
      <c r="P221" s="60">
        <v>11</v>
      </c>
      <c r="Q221" s="60">
        <v>85</v>
      </c>
      <c r="R221" s="52">
        <f t="shared" si="54"/>
        <v>11</v>
      </c>
      <c r="S221" s="52" t="str">
        <f t="shared" si="55"/>
        <v>75_11</v>
      </c>
      <c r="T221" s="60">
        <v>7758</v>
      </c>
      <c r="U221" s="91"/>
      <c r="V221" s="52">
        <v>75</v>
      </c>
      <c r="W221" s="60">
        <v>11</v>
      </c>
      <c r="X221" s="60">
        <v>85</v>
      </c>
      <c r="Y221" s="52">
        <f t="shared" si="56"/>
        <v>11</v>
      </c>
      <c r="Z221" s="52" t="str">
        <f t="shared" si="57"/>
        <v>75_11</v>
      </c>
      <c r="AA221" s="4">
        <f t="shared" si="61"/>
        <v>7598</v>
      </c>
      <c r="AB221" s="4">
        <f t="shared" si="62"/>
        <v>7758</v>
      </c>
      <c r="AC221" s="156">
        <f t="shared" si="58"/>
        <v>7758</v>
      </c>
      <c r="AD221" s="47">
        <f t="shared" si="63"/>
        <v>49.730769230769234</v>
      </c>
      <c r="AE221" s="6"/>
      <c r="AF221" s="6"/>
      <c r="AG221" s="6"/>
      <c r="AH221" s="6"/>
      <c r="AI221" s="6"/>
      <c r="AJ221" s="7"/>
    </row>
    <row r="222" spans="1:36" x14ac:dyDescent="0.15">
      <c r="A222" s="52">
        <v>75</v>
      </c>
      <c r="B222" s="60">
        <v>12</v>
      </c>
      <c r="C222" s="60">
        <v>86</v>
      </c>
      <c r="D222" s="52">
        <f t="shared" si="59"/>
        <v>12</v>
      </c>
      <c r="E222" s="52" t="str">
        <f t="shared" si="60"/>
        <v>75_12</v>
      </c>
      <c r="F222" s="60">
        <v>7487</v>
      </c>
      <c r="G222" s="28"/>
      <c r="H222" s="52">
        <v>75</v>
      </c>
      <c r="I222" s="60">
        <v>12</v>
      </c>
      <c r="J222" s="60">
        <v>86</v>
      </c>
      <c r="K222" s="52">
        <f t="shared" si="52"/>
        <v>12</v>
      </c>
      <c r="L222" s="52" t="str">
        <f t="shared" si="53"/>
        <v>75_12</v>
      </c>
      <c r="M222" s="60">
        <v>7712</v>
      </c>
      <c r="N222" s="91"/>
      <c r="O222" s="52">
        <v>75</v>
      </c>
      <c r="P222" s="60">
        <v>12</v>
      </c>
      <c r="Q222" s="60">
        <v>86</v>
      </c>
      <c r="R222" s="52">
        <f t="shared" si="54"/>
        <v>12</v>
      </c>
      <c r="S222" s="52" t="str">
        <f t="shared" si="55"/>
        <v>75_12</v>
      </c>
      <c r="T222" s="60">
        <v>7874</v>
      </c>
      <c r="U222" s="91"/>
      <c r="V222" s="52">
        <v>75</v>
      </c>
      <c r="W222" s="60">
        <v>12</v>
      </c>
      <c r="X222" s="60">
        <v>86</v>
      </c>
      <c r="Y222" s="52">
        <f t="shared" si="56"/>
        <v>12</v>
      </c>
      <c r="Z222" s="52" t="str">
        <f t="shared" si="57"/>
        <v>75_12</v>
      </c>
      <c r="AA222" s="4">
        <f t="shared" si="61"/>
        <v>7712</v>
      </c>
      <c r="AB222" s="4">
        <f t="shared" si="62"/>
        <v>7874</v>
      </c>
      <c r="AC222" s="156">
        <f t="shared" si="58"/>
        <v>7874</v>
      </c>
      <c r="AD222" s="47">
        <f t="shared" si="63"/>
        <v>50.474358974358971</v>
      </c>
      <c r="AE222" s="6"/>
      <c r="AF222" s="6"/>
      <c r="AG222" s="6"/>
      <c r="AH222" s="6"/>
      <c r="AI222" s="6"/>
      <c r="AJ222" s="7"/>
    </row>
    <row r="223" spans="1:36" x14ac:dyDescent="0.15">
      <c r="A223" s="52">
        <v>75</v>
      </c>
      <c r="B223" s="60">
        <v>13</v>
      </c>
      <c r="C223" s="60">
        <v>87</v>
      </c>
      <c r="D223" s="52">
        <f t="shared" si="59"/>
        <v>13</v>
      </c>
      <c r="E223" s="52" t="str">
        <f t="shared" si="60"/>
        <v>75_13</v>
      </c>
      <c r="F223" s="60">
        <v>7594</v>
      </c>
      <c r="G223" s="28"/>
      <c r="H223" s="52">
        <v>75</v>
      </c>
      <c r="I223" s="60">
        <v>13</v>
      </c>
      <c r="J223" s="60">
        <v>87</v>
      </c>
      <c r="K223" s="52">
        <f t="shared" si="52"/>
        <v>13</v>
      </c>
      <c r="L223" s="52" t="str">
        <f t="shared" si="53"/>
        <v>75_13</v>
      </c>
      <c r="M223" s="60">
        <v>7821</v>
      </c>
      <c r="N223" s="91"/>
      <c r="O223" s="52">
        <v>75</v>
      </c>
      <c r="P223" s="60">
        <v>13</v>
      </c>
      <c r="Q223" s="60">
        <v>87</v>
      </c>
      <c r="R223" s="52">
        <f t="shared" si="54"/>
        <v>13</v>
      </c>
      <c r="S223" s="52" t="str">
        <f t="shared" si="55"/>
        <v>75_13</v>
      </c>
      <c r="T223" s="60">
        <v>7986</v>
      </c>
      <c r="U223" s="91"/>
      <c r="V223" s="52">
        <v>75</v>
      </c>
      <c r="W223" s="60">
        <v>13</v>
      </c>
      <c r="X223" s="60">
        <v>87</v>
      </c>
      <c r="Y223" s="52">
        <f t="shared" si="56"/>
        <v>13</v>
      </c>
      <c r="Z223" s="52" t="str">
        <f t="shared" si="57"/>
        <v>75_13</v>
      </c>
      <c r="AA223" s="4">
        <f t="shared" si="61"/>
        <v>7821</v>
      </c>
      <c r="AB223" s="4">
        <f t="shared" si="62"/>
        <v>7986</v>
      </c>
      <c r="AC223" s="156">
        <f t="shared" si="58"/>
        <v>7986</v>
      </c>
      <c r="AD223" s="47">
        <f t="shared" si="63"/>
        <v>51.192307692307693</v>
      </c>
      <c r="AE223" s="6"/>
      <c r="AF223" s="6"/>
      <c r="AG223" s="6"/>
      <c r="AH223" s="6"/>
      <c r="AI223" s="6"/>
      <c r="AJ223" s="7"/>
    </row>
    <row r="224" spans="1:36" x14ac:dyDescent="0.15">
      <c r="A224" s="52">
        <v>75</v>
      </c>
      <c r="B224" s="60">
        <v>14</v>
      </c>
      <c r="C224" s="60">
        <v>88</v>
      </c>
      <c r="D224" s="52">
        <f t="shared" si="59"/>
        <v>14</v>
      </c>
      <c r="E224" s="52" t="str">
        <f t="shared" si="60"/>
        <v>75_14</v>
      </c>
      <c r="F224" s="60">
        <v>7703</v>
      </c>
      <c r="G224" s="28"/>
      <c r="H224" s="52">
        <v>75</v>
      </c>
      <c r="I224" s="60">
        <v>14</v>
      </c>
      <c r="J224" s="60">
        <v>88</v>
      </c>
      <c r="K224" s="52">
        <f t="shared" si="52"/>
        <v>14</v>
      </c>
      <c r="L224" s="52" t="str">
        <f t="shared" si="53"/>
        <v>75_14</v>
      </c>
      <c r="M224" s="60">
        <v>7934</v>
      </c>
      <c r="N224" s="91"/>
      <c r="O224" s="52">
        <v>75</v>
      </c>
      <c r="P224" s="60">
        <v>14</v>
      </c>
      <c r="Q224" s="60">
        <v>88</v>
      </c>
      <c r="R224" s="52">
        <f t="shared" si="54"/>
        <v>14</v>
      </c>
      <c r="S224" s="52" t="str">
        <f t="shared" si="55"/>
        <v>75_14</v>
      </c>
      <c r="T224" s="60">
        <v>8101</v>
      </c>
      <c r="U224" s="91"/>
      <c r="V224" s="52">
        <v>75</v>
      </c>
      <c r="W224" s="60">
        <v>14</v>
      </c>
      <c r="X224" s="60">
        <v>88</v>
      </c>
      <c r="Y224" s="52">
        <f t="shared" si="56"/>
        <v>14</v>
      </c>
      <c r="Z224" s="52" t="str">
        <f t="shared" si="57"/>
        <v>75_14</v>
      </c>
      <c r="AA224" s="4">
        <f t="shared" si="61"/>
        <v>7934</v>
      </c>
      <c r="AB224" s="4">
        <f t="shared" si="62"/>
        <v>8101</v>
      </c>
      <c r="AC224" s="156">
        <f t="shared" si="58"/>
        <v>8101</v>
      </c>
      <c r="AD224" s="47">
        <f t="shared" si="63"/>
        <v>51.929487179487182</v>
      </c>
      <c r="AE224" s="6"/>
      <c r="AF224" s="6"/>
      <c r="AG224" s="6"/>
      <c r="AH224" s="6"/>
      <c r="AI224" s="6"/>
      <c r="AJ224" s="7"/>
    </row>
    <row r="225" spans="1:36" x14ac:dyDescent="0.15">
      <c r="A225" s="52">
        <v>79</v>
      </c>
      <c r="B225" s="60">
        <v>0</v>
      </c>
      <c r="C225" s="60">
        <v>66</v>
      </c>
      <c r="D225" s="52">
        <f t="shared" si="59"/>
        <v>0</v>
      </c>
      <c r="E225" s="52" t="str">
        <f t="shared" si="60"/>
        <v>79_0</v>
      </c>
      <c r="F225" s="60">
        <v>5711</v>
      </c>
      <c r="G225" s="28"/>
      <c r="H225" s="52">
        <v>79</v>
      </c>
      <c r="I225" s="60">
        <v>0</v>
      </c>
      <c r="J225" s="60">
        <v>66</v>
      </c>
      <c r="K225" s="52">
        <f t="shared" si="52"/>
        <v>0</v>
      </c>
      <c r="L225" s="52" t="str">
        <f t="shared" si="53"/>
        <v>79_0</v>
      </c>
      <c r="M225" s="60">
        <v>5882</v>
      </c>
      <c r="N225" s="91"/>
      <c r="O225" s="52">
        <v>79</v>
      </c>
      <c r="P225" s="60">
        <v>0</v>
      </c>
      <c r="Q225" s="60">
        <v>66</v>
      </c>
      <c r="R225" s="52">
        <f t="shared" si="54"/>
        <v>0</v>
      </c>
      <c r="S225" s="52" t="str">
        <f t="shared" si="55"/>
        <v>79_0</v>
      </c>
      <c r="T225" s="60">
        <v>6006</v>
      </c>
      <c r="U225" s="91"/>
      <c r="V225" s="52">
        <v>79</v>
      </c>
      <c r="W225" s="60">
        <v>0</v>
      </c>
      <c r="X225" s="60">
        <v>66</v>
      </c>
      <c r="Y225" s="52">
        <f t="shared" si="56"/>
        <v>0</v>
      </c>
      <c r="Z225" s="52" t="str">
        <f t="shared" si="57"/>
        <v>79_0</v>
      </c>
      <c r="AA225" s="4">
        <f t="shared" si="61"/>
        <v>5882</v>
      </c>
      <c r="AB225" s="4">
        <f t="shared" si="62"/>
        <v>6006</v>
      </c>
      <c r="AC225" s="156">
        <f t="shared" si="58"/>
        <v>6006</v>
      </c>
      <c r="AD225" s="47">
        <f t="shared" si="63"/>
        <v>38.5</v>
      </c>
      <c r="AE225" s="6"/>
      <c r="AF225" s="6"/>
      <c r="AG225" s="6"/>
      <c r="AH225" s="6"/>
      <c r="AI225" s="6"/>
      <c r="AJ225" s="7"/>
    </row>
    <row r="226" spans="1:36" x14ac:dyDescent="0.15">
      <c r="A226" s="52">
        <v>79</v>
      </c>
      <c r="B226" s="60">
        <v>1</v>
      </c>
      <c r="C226" s="60">
        <v>68</v>
      </c>
      <c r="D226" s="52">
        <f t="shared" si="59"/>
        <v>1</v>
      </c>
      <c r="E226" s="52" t="str">
        <f t="shared" si="60"/>
        <v>79_1</v>
      </c>
      <c r="F226" s="60">
        <v>5876</v>
      </c>
      <c r="G226" s="28"/>
      <c r="H226" s="52">
        <v>79</v>
      </c>
      <c r="I226" s="60">
        <v>1</v>
      </c>
      <c r="J226" s="60">
        <v>68</v>
      </c>
      <c r="K226" s="52">
        <f t="shared" si="52"/>
        <v>1</v>
      </c>
      <c r="L226" s="52" t="str">
        <f t="shared" si="53"/>
        <v>79_1</v>
      </c>
      <c r="M226" s="60">
        <v>6052</v>
      </c>
      <c r="N226" s="6"/>
      <c r="O226" s="52">
        <v>79</v>
      </c>
      <c r="P226" s="60">
        <v>1</v>
      </c>
      <c r="Q226" s="60">
        <v>68</v>
      </c>
      <c r="R226" s="52">
        <f t="shared" si="54"/>
        <v>1</v>
      </c>
      <c r="S226" s="52" t="str">
        <f t="shared" si="55"/>
        <v>79_1</v>
      </c>
      <c r="T226" s="60">
        <v>6180</v>
      </c>
      <c r="U226" s="6"/>
      <c r="V226" s="52">
        <v>79</v>
      </c>
      <c r="W226" s="60">
        <v>1</v>
      </c>
      <c r="X226" s="60">
        <v>68</v>
      </c>
      <c r="Y226" s="52">
        <f t="shared" si="56"/>
        <v>1</v>
      </c>
      <c r="Z226" s="52" t="str">
        <f t="shared" si="57"/>
        <v>79_1</v>
      </c>
      <c r="AA226" s="4">
        <f t="shared" si="61"/>
        <v>6052</v>
      </c>
      <c r="AB226" s="4">
        <f t="shared" si="62"/>
        <v>6180</v>
      </c>
      <c r="AC226" s="156">
        <f t="shared" si="58"/>
        <v>6180</v>
      </c>
      <c r="AD226" s="47">
        <f t="shared" si="63"/>
        <v>39.615384615384613</v>
      </c>
      <c r="AE226" s="6"/>
      <c r="AF226" s="6"/>
      <c r="AG226" s="6"/>
      <c r="AH226" s="6"/>
      <c r="AI226" s="6"/>
      <c r="AJ226" s="7"/>
    </row>
    <row r="227" spans="1:36" x14ac:dyDescent="0.15">
      <c r="A227" s="52">
        <v>79</v>
      </c>
      <c r="B227" s="60">
        <v>2</v>
      </c>
      <c r="C227" s="60">
        <v>70</v>
      </c>
      <c r="D227" s="52">
        <f t="shared" si="59"/>
        <v>2</v>
      </c>
      <c r="E227" s="52" t="str">
        <f t="shared" si="60"/>
        <v>79_2</v>
      </c>
      <c r="F227" s="60">
        <v>6041</v>
      </c>
      <c r="G227" s="28"/>
      <c r="H227" s="52">
        <v>79</v>
      </c>
      <c r="I227" s="60">
        <v>2</v>
      </c>
      <c r="J227" s="60">
        <v>70</v>
      </c>
      <c r="K227" s="52">
        <f t="shared" si="52"/>
        <v>2</v>
      </c>
      <c r="L227" s="52" t="str">
        <f t="shared" si="53"/>
        <v>79_2</v>
      </c>
      <c r="M227" s="60">
        <v>6222</v>
      </c>
      <c r="N227" s="6"/>
      <c r="O227" s="52">
        <v>79</v>
      </c>
      <c r="P227" s="60">
        <v>2</v>
      </c>
      <c r="Q227" s="60">
        <v>70</v>
      </c>
      <c r="R227" s="52">
        <f t="shared" si="54"/>
        <v>2</v>
      </c>
      <c r="S227" s="52" t="str">
        <f t="shared" si="55"/>
        <v>79_2</v>
      </c>
      <c r="T227" s="60">
        <v>6353</v>
      </c>
      <c r="U227" s="6"/>
      <c r="V227" s="52">
        <v>79</v>
      </c>
      <c r="W227" s="60">
        <v>2</v>
      </c>
      <c r="X227" s="60">
        <v>70</v>
      </c>
      <c r="Y227" s="52">
        <f t="shared" si="56"/>
        <v>2</v>
      </c>
      <c r="Z227" s="52" t="str">
        <f t="shared" si="57"/>
        <v>79_2</v>
      </c>
      <c r="AA227" s="4">
        <f t="shared" si="61"/>
        <v>6222</v>
      </c>
      <c r="AB227" s="4">
        <f t="shared" si="62"/>
        <v>6353</v>
      </c>
      <c r="AC227" s="156">
        <f t="shared" si="58"/>
        <v>6353</v>
      </c>
      <c r="AD227" s="47">
        <f t="shared" si="63"/>
        <v>40.724358974358971</v>
      </c>
      <c r="AE227" s="6"/>
      <c r="AF227" s="6"/>
      <c r="AG227" s="6"/>
      <c r="AH227" s="6"/>
      <c r="AI227" s="6"/>
      <c r="AJ227" s="7"/>
    </row>
    <row r="228" spans="1:36" x14ac:dyDescent="0.15">
      <c r="A228" s="52">
        <v>79</v>
      </c>
      <c r="B228" s="60">
        <v>3</v>
      </c>
      <c r="C228" s="60">
        <v>72</v>
      </c>
      <c r="D228" s="52">
        <f t="shared" si="59"/>
        <v>3</v>
      </c>
      <c r="E228" s="52" t="str">
        <f t="shared" si="60"/>
        <v>79_3</v>
      </c>
      <c r="F228" s="60">
        <v>6208</v>
      </c>
      <c r="G228" s="28"/>
      <c r="H228" s="52">
        <v>79</v>
      </c>
      <c r="I228" s="60">
        <v>3</v>
      </c>
      <c r="J228" s="60">
        <v>72</v>
      </c>
      <c r="K228" s="52">
        <f t="shared" si="52"/>
        <v>3</v>
      </c>
      <c r="L228" s="52" t="str">
        <f t="shared" si="53"/>
        <v>79_3</v>
      </c>
      <c r="M228" s="60">
        <v>6394</v>
      </c>
      <c r="N228" s="6"/>
      <c r="O228" s="52">
        <v>79</v>
      </c>
      <c r="P228" s="60">
        <v>3</v>
      </c>
      <c r="Q228" s="60">
        <v>72</v>
      </c>
      <c r="R228" s="52">
        <f t="shared" si="54"/>
        <v>3</v>
      </c>
      <c r="S228" s="52" t="str">
        <f t="shared" si="55"/>
        <v>79_3</v>
      </c>
      <c r="T228" s="60">
        <v>6528</v>
      </c>
      <c r="U228" s="6"/>
      <c r="V228" s="52">
        <v>79</v>
      </c>
      <c r="W228" s="60">
        <v>3</v>
      </c>
      <c r="X228" s="60">
        <v>72</v>
      </c>
      <c r="Y228" s="52">
        <f t="shared" si="56"/>
        <v>3</v>
      </c>
      <c r="Z228" s="52" t="str">
        <f t="shared" si="57"/>
        <v>79_3</v>
      </c>
      <c r="AA228" s="4">
        <f t="shared" si="61"/>
        <v>6394</v>
      </c>
      <c r="AB228" s="4">
        <f t="shared" si="62"/>
        <v>6528</v>
      </c>
      <c r="AC228" s="156">
        <f t="shared" si="58"/>
        <v>6528</v>
      </c>
      <c r="AD228" s="47">
        <f t="shared" si="63"/>
        <v>41.846153846153847</v>
      </c>
      <c r="AE228" s="6"/>
      <c r="AF228" s="6"/>
      <c r="AG228" s="6"/>
      <c r="AH228" s="6"/>
      <c r="AI228" s="6"/>
      <c r="AJ228" s="7"/>
    </row>
    <row r="229" spans="1:36" x14ac:dyDescent="0.15">
      <c r="A229" s="52">
        <v>80</v>
      </c>
      <c r="B229" s="60">
        <v>0</v>
      </c>
      <c r="C229" s="60">
        <v>74</v>
      </c>
      <c r="D229" s="52">
        <f t="shared" si="59"/>
        <v>0</v>
      </c>
      <c r="E229" s="52" t="str">
        <f t="shared" si="60"/>
        <v>80_0</v>
      </c>
      <c r="F229" s="60">
        <v>6373</v>
      </c>
      <c r="G229" s="28"/>
      <c r="H229" s="52">
        <v>80</v>
      </c>
      <c r="I229" s="60">
        <v>0</v>
      </c>
      <c r="J229" s="60">
        <v>74</v>
      </c>
      <c r="K229" s="52">
        <f t="shared" si="52"/>
        <v>0</v>
      </c>
      <c r="L229" s="52" t="str">
        <f t="shared" si="53"/>
        <v>80_0</v>
      </c>
      <c r="M229" s="60">
        <v>6564</v>
      </c>
      <c r="N229" s="6"/>
      <c r="O229" s="52">
        <v>80</v>
      </c>
      <c r="P229" s="60">
        <v>0</v>
      </c>
      <c r="Q229" s="60">
        <v>74</v>
      </c>
      <c r="R229" s="52">
        <f t="shared" si="54"/>
        <v>0</v>
      </c>
      <c r="S229" s="52" t="str">
        <f t="shared" si="55"/>
        <v>80_0</v>
      </c>
      <c r="T229" s="60">
        <v>6702</v>
      </c>
      <c r="U229" s="6"/>
      <c r="V229" s="52">
        <v>80</v>
      </c>
      <c r="W229" s="60">
        <v>0</v>
      </c>
      <c r="X229" s="60">
        <v>74</v>
      </c>
      <c r="Y229" s="52">
        <f t="shared" si="56"/>
        <v>0</v>
      </c>
      <c r="Z229" s="52" t="str">
        <f t="shared" si="57"/>
        <v>80_0</v>
      </c>
      <c r="AA229" s="4">
        <f t="shared" si="61"/>
        <v>6564</v>
      </c>
      <c r="AB229" s="4">
        <f t="shared" si="62"/>
        <v>6702</v>
      </c>
      <c r="AC229" s="156">
        <f t="shared" si="58"/>
        <v>6702</v>
      </c>
      <c r="AD229" s="47">
        <f t="shared" si="63"/>
        <v>42.96153846153846</v>
      </c>
      <c r="AE229" s="6"/>
      <c r="AF229" s="6"/>
      <c r="AG229" s="6"/>
      <c r="AH229" s="6"/>
      <c r="AI229" s="6"/>
      <c r="AJ229" s="7"/>
    </row>
    <row r="230" spans="1:36" x14ac:dyDescent="0.15">
      <c r="A230" s="52">
        <v>80</v>
      </c>
      <c r="B230" s="60">
        <v>1</v>
      </c>
      <c r="C230" s="60">
        <v>77</v>
      </c>
      <c r="D230" s="52">
        <f t="shared" si="59"/>
        <v>1</v>
      </c>
      <c r="E230" s="52" t="str">
        <f t="shared" si="60"/>
        <v>80_1</v>
      </c>
      <c r="F230" s="60">
        <v>6621</v>
      </c>
      <c r="G230" s="28"/>
      <c r="H230" s="52">
        <v>80</v>
      </c>
      <c r="I230" s="60">
        <v>1</v>
      </c>
      <c r="J230" s="60">
        <v>77</v>
      </c>
      <c r="K230" s="52">
        <f t="shared" si="52"/>
        <v>1</v>
      </c>
      <c r="L230" s="52" t="str">
        <f t="shared" si="53"/>
        <v>80_1</v>
      </c>
      <c r="M230" s="60">
        <v>6820</v>
      </c>
      <c r="N230" s="6"/>
      <c r="O230" s="52">
        <v>80</v>
      </c>
      <c r="P230" s="60">
        <v>1</v>
      </c>
      <c r="Q230" s="60">
        <v>77</v>
      </c>
      <c r="R230" s="52">
        <f t="shared" si="54"/>
        <v>1</v>
      </c>
      <c r="S230" s="52" t="str">
        <f t="shared" si="55"/>
        <v>80_1</v>
      </c>
      <c r="T230" s="60">
        <v>6963</v>
      </c>
      <c r="U230" s="6"/>
      <c r="V230" s="52">
        <v>80</v>
      </c>
      <c r="W230" s="60">
        <v>1</v>
      </c>
      <c r="X230" s="60">
        <v>77</v>
      </c>
      <c r="Y230" s="52">
        <f t="shared" si="56"/>
        <v>1</v>
      </c>
      <c r="Z230" s="52" t="str">
        <f t="shared" si="57"/>
        <v>80_1</v>
      </c>
      <c r="AA230" s="4">
        <f t="shared" si="61"/>
        <v>6820</v>
      </c>
      <c r="AB230" s="4">
        <f t="shared" si="62"/>
        <v>6963</v>
      </c>
      <c r="AC230" s="156">
        <f t="shared" si="58"/>
        <v>6963</v>
      </c>
      <c r="AD230" s="47">
        <f t="shared" si="63"/>
        <v>44.634615384615387</v>
      </c>
      <c r="AE230" s="6"/>
      <c r="AF230" s="6"/>
      <c r="AG230" s="6"/>
      <c r="AH230" s="6"/>
      <c r="AI230" s="6"/>
      <c r="AJ230" s="7"/>
    </row>
    <row r="231" spans="1:36" x14ac:dyDescent="0.15">
      <c r="A231" s="52">
        <v>80</v>
      </c>
      <c r="B231" s="60">
        <v>2</v>
      </c>
      <c r="C231" s="60">
        <v>80</v>
      </c>
      <c r="D231" s="52">
        <f t="shared" si="59"/>
        <v>2</v>
      </c>
      <c r="E231" s="52" t="str">
        <f t="shared" si="60"/>
        <v>80_2</v>
      </c>
      <c r="F231" s="60">
        <v>6898</v>
      </c>
      <c r="G231" s="28"/>
      <c r="H231" s="52">
        <v>80</v>
      </c>
      <c r="I231" s="60">
        <v>2</v>
      </c>
      <c r="J231" s="60">
        <v>80</v>
      </c>
      <c r="K231" s="52">
        <f t="shared" si="52"/>
        <v>2</v>
      </c>
      <c r="L231" s="52" t="str">
        <f t="shared" si="53"/>
        <v>80_2</v>
      </c>
      <c r="M231" s="60">
        <v>7105</v>
      </c>
      <c r="N231" s="6"/>
      <c r="O231" s="52">
        <v>80</v>
      </c>
      <c r="P231" s="60">
        <v>2</v>
      </c>
      <c r="Q231" s="60">
        <v>80</v>
      </c>
      <c r="R231" s="52">
        <f t="shared" si="54"/>
        <v>2</v>
      </c>
      <c r="S231" s="52" t="str">
        <f t="shared" si="55"/>
        <v>80_2</v>
      </c>
      <c r="T231" s="60">
        <v>7254</v>
      </c>
      <c r="U231" s="6"/>
      <c r="V231" s="52">
        <v>80</v>
      </c>
      <c r="W231" s="60">
        <v>2</v>
      </c>
      <c r="X231" s="60">
        <v>80</v>
      </c>
      <c r="Y231" s="52">
        <f t="shared" si="56"/>
        <v>2</v>
      </c>
      <c r="Z231" s="52" t="str">
        <f t="shared" si="57"/>
        <v>80_2</v>
      </c>
      <c r="AA231" s="4">
        <f t="shared" si="61"/>
        <v>7105</v>
      </c>
      <c r="AB231" s="4">
        <f t="shared" si="62"/>
        <v>7254</v>
      </c>
      <c r="AC231" s="156">
        <f t="shared" si="58"/>
        <v>7254</v>
      </c>
      <c r="AD231" s="47">
        <f t="shared" si="63"/>
        <v>46.5</v>
      </c>
      <c r="AE231" s="6"/>
      <c r="AF231" s="6"/>
      <c r="AG231" s="6"/>
      <c r="AH231" s="6"/>
      <c r="AI231" s="6"/>
      <c r="AJ231" s="7"/>
    </row>
    <row r="232" spans="1:36" x14ac:dyDescent="0.15">
      <c r="A232" s="52">
        <v>80</v>
      </c>
      <c r="B232" s="60">
        <v>3</v>
      </c>
      <c r="C232" s="60">
        <v>83</v>
      </c>
      <c r="D232" s="52">
        <f t="shared" si="59"/>
        <v>3</v>
      </c>
      <c r="E232" s="52" t="str">
        <f t="shared" si="60"/>
        <v>80_3</v>
      </c>
      <c r="F232" s="60">
        <v>7175</v>
      </c>
      <c r="G232" s="28"/>
      <c r="H232" s="52">
        <v>80</v>
      </c>
      <c r="I232" s="60">
        <v>3</v>
      </c>
      <c r="J232" s="60">
        <v>83</v>
      </c>
      <c r="K232" s="52">
        <f t="shared" si="52"/>
        <v>3</v>
      </c>
      <c r="L232" s="52" t="str">
        <f t="shared" si="53"/>
        <v>80_3</v>
      </c>
      <c r="M232" s="60">
        <v>7391</v>
      </c>
      <c r="N232" s="6"/>
      <c r="O232" s="52">
        <v>80</v>
      </c>
      <c r="P232" s="60">
        <v>3</v>
      </c>
      <c r="Q232" s="60">
        <v>83</v>
      </c>
      <c r="R232" s="52">
        <f t="shared" si="54"/>
        <v>3</v>
      </c>
      <c r="S232" s="52" t="str">
        <f t="shared" si="55"/>
        <v>80_3</v>
      </c>
      <c r="T232" s="60">
        <v>7546</v>
      </c>
      <c r="U232" s="6"/>
      <c r="V232" s="52">
        <v>80</v>
      </c>
      <c r="W232" s="60">
        <v>3</v>
      </c>
      <c r="X232" s="60">
        <v>83</v>
      </c>
      <c r="Y232" s="52">
        <f t="shared" si="56"/>
        <v>3</v>
      </c>
      <c r="Z232" s="52" t="str">
        <f t="shared" si="57"/>
        <v>80_3</v>
      </c>
      <c r="AA232" s="4">
        <f t="shared" si="61"/>
        <v>7391</v>
      </c>
      <c r="AB232" s="4">
        <f t="shared" si="62"/>
        <v>7546</v>
      </c>
      <c r="AC232" s="156">
        <f t="shared" si="58"/>
        <v>7546</v>
      </c>
      <c r="AD232" s="47">
        <f t="shared" si="63"/>
        <v>48.371794871794869</v>
      </c>
      <c r="AE232" s="6"/>
      <c r="AF232" s="6"/>
      <c r="AG232" s="6"/>
      <c r="AH232" s="6"/>
      <c r="AI232" s="6"/>
      <c r="AJ232" s="7"/>
    </row>
    <row r="233" spans="1:36" x14ac:dyDescent="0.15">
      <c r="A233" s="52">
        <v>80</v>
      </c>
      <c r="B233" s="60">
        <v>4</v>
      </c>
      <c r="C233" s="60">
        <v>86</v>
      </c>
      <c r="D233" s="52">
        <f t="shared" si="59"/>
        <v>4</v>
      </c>
      <c r="E233" s="52" t="str">
        <f t="shared" si="60"/>
        <v>80_4</v>
      </c>
      <c r="F233" s="60">
        <v>7487</v>
      </c>
      <c r="G233" s="28"/>
      <c r="H233" s="52">
        <v>80</v>
      </c>
      <c r="I233" s="60">
        <v>4</v>
      </c>
      <c r="J233" s="60">
        <v>86</v>
      </c>
      <c r="K233" s="52">
        <f t="shared" si="52"/>
        <v>4</v>
      </c>
      <c r="L233" s="52" t="str">
        <f t="shared" si="53"/>
        <v>80_4</v>
      </c>
      <c r="M233" s="60">
        <v>7712</v>
      </c>
      <c r="N233" s="6"/>
      <c r="O233" s="52">
        <v>80</v>
      </c>
      <c r="P233" s="60">
        <v>4</v>
      </c>
      <c r="Q233" s="60">
        <v>86</v>
      </c>
      <c r="R233" s="52">
        <f t="shared" si="54"/>
        <v>4</v>
      </c>
      <c r="S233" s="52" t="str">
        <f t="shared" si="55"/>
        <v>80_4</v>
      </c>
      <c r="T233" s="60">
        <v>7874</v>
      </c>
      <c r="U233" s="6"/>
      <c r="V233" s="52">
        <v>80</v>
      </c>
      <c r="W233" s="60">
        <v>4</v>
      </c>
      <c r="X233" s="60">
        <v>86</v>
      </c>
      <c r="Y233" s="52">
        <f t="shared" si="56"/>
        <v>4</v>
      </c>
      <c r="Z233" s="52" t="str">
        <f t="shared" si="57"/>
        <v>80_4</v>
      </c>
      <c r="AA233" s="4">
        <f t="shared" si="61"/>
        <v>7712</v>
      </c>
      <c r="AB233" s="4">
        <f t="shared" si="62"/>
        <v>7874</v>
      </c>
      <c r="AC233" s="156">
        <f t="shared" si="58"/>
        <v>7874</v>
      </c>
      <c r="AD233" s="47">
        <f t="shared" si="63"/>
        <v>50.474358974358971</v>
      </c>
      <c r="AE233" s="6"/>
      <c r="AF233" s="6"/>
      <c r="AG233" s="6"/>
      <c r="AH233" s="6"/>
      <c r="AI233" s="6"/>
      <c r="AJ233" s="7"/>
    </row>
    <row r="234" spans="1:36" x14ac:dyDescent="0.15">
      <c r="A234" s="52">
        <v>80</v>
      </c>
      <c r="B234" s="60">
        <v>5</v>
      </c>
      <c r="C234" s="60">
        <v>88</v>
      </c>
      <c r="D234" s="52">
        <f t="shared" si="59"/>
        <v>5</v>
      </c>
      <c r="E234" s="52" t="str">
        <f t="shared" si="60"/>
        <v>80_5</v>
      </c>
      <c r="F234" s="60">
        <v>7703</v>
      </c>
      <c r="G234" s="28"/>
      <c r="H234" s="52">
        <v>80</v>
      </c>
      <c r="I234" s="60">
        <v>5</v>
      </c>
      <c r="J234" s="60">
        <v>88</v>
      </c>
      <c r="K234" s="52">
        <f t="shared" si="52"/>
        <v>5</v>
      </c>
      <c r="L234" s="52" t="str">
        <f t="shared" si="53"/>
        <v>80_5</v>
      </c>
      <c r="M234" s="60">
        <v>7934</v>
      </c>
      <c r="N234" s="6"/>
      <c r="O234" s="52">
        <v>80</v>
      </c>
      <c r="P234" s="60">
        <v>5</v>
      </c>
      <c r="Q234" s="60">
        <v>88</v>
      </c>
      <c r="R234" s="52">
        <f t="shared" si="54"/>
        <v>5</v>
      </c>
      <c r="S234" s="52" t="str">
        <f t="shared" si="55"/>
        <v>80_5</v>
      </c>
      <c r="T234" s="60">
        <v>8101</v>
      </c>
      <c r="U234" s="6"/>
      <c r="V234" s="52">
        <v>80</v>
      </c>
      <c r="W234" s="60">
        <v>5</v>
      </c>
      <c r="X234" s="60">
        <v>88</v>
      </c>
      <c r="Y234" s="52">
        <f t="shared" si="56"/>
        <v>5</v>
      </c>
      <c r="Z234" s="52" t="str">
        <f t="shared" si="57"/>
        <v>80_5</v>
      </c>
      <c r="AA234" s="4">
        <f t="shared" si="61"/>
        <v>7934</v>
      </c>
      <c r="AB234" s="4">
        <f t="shared" si="62"/>
        <v>8101</v>
      </c>
      <c r="AC234" s="156">
        <f t="shared" si="58"/>
        <v>8101</v>
      </c>
      <c r="AD234" s="47">
        <f t="shared" si="63"/>
        <v>51.929487179487182</v>
      </c>
      <c r="AE234" s="6"/>
      <c r="AF234" s="6"/>
      <c r="AG234" s="6"/>
      <c r="AH234" s="6"/>
      <c r="AI234" s="6"/>
      <c r="AJ234" s="7"/>
    </row>
    <row r="235" spans="1:36" x14ac:dyDescent="0.15">
      <c r="A235" s="52">
        <v>80</v>
      </c>
      <c r="B235" s="60">
        <v>6</v>
      </c>
      <c r="C235" s="60">
        <v>90</v>
      </c>
      <c r="D235" s="52">
        <f t="shared" si="59"/>
        <v>6</v>
      </c>
      <c r="E235" s="52" t="str">
        <f t="shared" si="60"/>
        <v>80_6</v>
      </c>
      <c r="F235" s="60">
        <v>7918</v>
      </c>
      <c r="G235" s="28"/>
      <c r="H235" s="52">
        <v>80</v>
      </c>
      <c r="I235" s="60">
        <v>6</v>
      </c>
      <c r="J235" s="60">
        <v>90</v>
      </c>
      <c r="K235" s="52">
        <f t="shared" si="52"/>
        <v>6</v>
      </c>
      <c r="L235" s="52" t="str">
        <f t="shared" si="53"/>
        <v>80_6</v>
      </c>
      <c r="M235" s="60">
        <v>8156</v>
      </c>
      <c r="N235" s="6"/>
      <c r="O235" s="52">
        <v>80</v>
      </c>
      <c r="P235" s="60">
        <v>6</v>
      </c>
      <c r="Q235" s="60">
        <v>90</v>
      </c>
      <c r="R235" s="52">
        <f t="shared" si="54"/>
        <v>6</v>
      </c>
      <c r="S235" s="52" t="str">
        <f t="shared" si="55"/>
        <v>80_6</v>
      </c>
      <c r="T235" s="60">
        <v>8327</v>
      </c>
      <c r="U235" s="6"/>
      <c r="V235" s="52">
        <v>80</v>
      </c>
      <c r="W235" s="60">
        <v>6</v>
      </c>
      <c r="X235" s="60">
        <v>90</v>
      </c>
      <c r="Y235" s="52">
        <f t="shared" si="56"/>
        <v>6</v>
      </c>
      <c r="Z235" s="52" t="str">
        <f t="shared" si="57"/>
        <v>80_6</v>
      </c>
      <c r="AA235" s="4">
        <f t="shared" si="61"/>
        <v>8156</v>
      </c>
      <c r="AB235" s="4">
        <f t="shared" si="62"/>
        <v>8327</v>
      </c>
      <c r="AC235" s="156">
        <f t="shared" si="58"/>
        <v>8327</v>
      </c>
      <c r="AD235" s="47">
        <f t="shared" si="63"/>
        <v>53.378205128205131</v>
      </c>
      <c r="AE235" s="6"/>
      <c r="AF235" s="6"/>
      <c r="AG235" s="6"/>
      <c r="AH235" s="6"/>
      <c r="AI235" s="6"/>
      <c r="AJ235" s="7"/>
    </row>
    <row r="236" spans="1:36" x14ac:dyDescent="0.15">
      <c r="A236" s="52">
        <v>80</v>
      </c>
      <c r="B236" s="60">
        <v>7</v>
      </c>
      <c r="C236" s="60">
        <v>92</v>
      </c>
      <c r="D236" s="52">
        <f t="shared" si="59"/>
        <v>7</v>
      </c>
      <c r="E236" s="52" t="str">
        <f t="shared" si="60"/>
        <v>80_7</v>
      </c>
      <c r="F236" s="60">
        <v>8135</v>
      </c>
      <c r="G236" s="28"/>
      <c r="H236" s="52">
        <v>80</v>
      </c>
      <c r="I236" s="60">
        <v>7</v>
      </c>
      <c r="J236" s="60">
        <v>92</v>
      </c>
      <c r="K236" s="52">
        <f t="shared" si="52"/>
        <v>7</v>
      </c>
      <c r="L236" s="52" t="str">
        <f t="shared" si="53"/>
        <v>80_7</v>
      </c>
      <c r="M236" s="60">
        <v>8379</v>
      </c>
      <c r="N236" s="6"/>
      <c r="O236" s="52">
        <v>80</v>
      </c>
      <c r="P236" s="60">
        <v>7</v>
      </c>
      <c r="Q236" s="60">
        <v>92</v>
      </c>
      <c r="R236" s="52">
        <f t="shared" si="54"/>
        <v>7</v>
      </c>
      <c r="S236" s="52" t="str">
        <f t="shared" si="55"/>
        <v>80_7</v>
      </c>
      <c r="T236" s="60">
        <v>8555</v>
      </c>
      <c r="U236" s="6"/>
      <c r="V236" s="52">
        <v>80</v>
      </c>
      <c r="W236" s="60">
        <v>7</v>
      </c>
      <c r="X236" s="60">
        <v>92</v>
      </c>
      <c r="Y236" s="52">
        <f t="shared" si="56"/>
        <v>7</v>
      </c>
      <c r="Z236" s="52" t="str">
        <f t="shared" si="57"/>
        <v>80_7</v>
      </c>
      <c r="AA236" s="4">
        <f t="shared" si="61"/>
        <v>8379</v>
      </c>
      <c r="AB236" s="4">
        <f t="shared" si="62"/>
        <v>8555</v>
      </c>
      <c r="AC236" s="156">
        <f t="shared" si="58"/>
        <v>8555</v>
      </c>
      <c r="AD236" s="47">
        <f t="shared" si="63"/>
        <v>54.839743589743591</v>
      </c>
      <c r="AE236" s="6"/>
      <c r="AF236" s="6"/>
      <c r="AG236" s="6"/>
      <c r="AH236" s="6"/>
      <c r="AI236" s="6"/>
      <c r="AJ236" s="7"/>
    </row>
    <row r="237" spans="1:36" x14ac:dyDescent="0.15">
      <c r="A237" s="52">
        <v>80</v>
      </c>
      <c r="B237" s="60">
        <v>8</v>
      </c>
      <c r="C237" s="60">
        <v>94</v>
      </c>
      <c r="D237" s="52">
        <f t="shared" si="59"/>
        <v>8</v>
      </c>
      <c r="E237" s="52" t="str">
        <f t="shared" si="60"/>
        <v>80_8</v>
      </c>
      <c r="F237" s="60">
        <v>8353</v>
      </c>
      <c r="G237" s="28"/>
      <c r="H237" s="52">
        <v>80</v>
      </c>
      <c r="I237" s="60">
        <v>8</v>
      </c>
      <c r="J237" s="60">
        <v>94</v>
      </c>
      <c r="K237" s="52">
        <f t="shared" si="52"/>
        <v>8</v>
      </c>
      <c r="L237" s="52" t="str">
        <f t="shared" si="53"/>
        <v>80_8</v>
      </c>
      <c r="M237" s="60">
        <v>8604</v>
      </c>
      <c r="N237" s="6"/>
      <c r="O237" s="52">
        <v>80</v>
      </c>
      <c r="P237" s="60">
        <v>8</v>
      </c>
      <c r="Q237" s="60">
        <v>94</v>
      </c>
      <c r="R237" s="52">
        <f t="shared" si="54"/>
        <v>8</v>
      </c>
      <c r="S237" s="52" t="str">
        <f t="shared" si="55"/>
        <v>80_8</v>
      </c>
      <c r="T237" s="60">
        <v>8785</v>
      </c>
      <c r="U237" s="6"/>
      <c r="V237" s="52">
        <v>80</v>
      </c>
      <c r="W237" s="60">
        <v>8</v>
      </c>
      <c r="X237" s="60">
        <v>94</v>
      </c>
      <c r="Y237" s="52">
        <f t="shared" si="56"/>
        <v>8</v>
      </c>
      <c r="Z237" s="52" t="str">
        <f t="shared" si="57"/>
        <v>80_8</v>
      </c>
      <c r="AA237" s="4">
        <f t="shared" si="61"/>
        <v>8604</v>
      </c>
      <c r="AB237" s="4">
        <f t="shared" si="62"/>
        <v>8785</v>
      </c>
      <c r="AC237" s="156">
        <f t="shared" si="58"/>
        <v>8785</v>
      </c>
      <c r="AD237" s="47">
        <f t="shared" si="63"/>
        <v>56.314102564102562</v>
      </c>
      <c r="AE237" s="6"/>
      <c r="AF237" s="6"/>
      <c r="AG237" s="6"/>
      <c r="AH237" s="6"/>
      <c r="AI237" s="6"/>
      <c r="AJ237" s="7"/>
    </row>
    <row r="238" spans="1:36" x14ac:dyDescent="0.15">
      <c r="A238" s="52">
        <v>80</v>
      </c>
      <c r="B238" s="60">
        <v>9</v>
      </c>
      <c r="C238" s="60">
        <v>95</v>
      </c>
      <c r="D238" s="52">
        <f t="shared" si="59"/>
        <v>9</v>
      </c>
      <c r="E238" s="52" t="str">
        <f t="shared" si="60"/>
        <v>80_9</v>
      </c>
      <c r="F238" s="60">
        <v>8462</v>
      </c>
      <c r="G238" s="28"/>
      <c r="H238" s="52">
        <v>80</v>
      </c>
      <c r="I238" s="60">
        <v>9</v>
      </c>
      <c r="J238" s="60">
        <v>95</v>
      </c>
      <c r="K238" s="52">
        <f t="shared" si="52"/>
        <v>9</v>
      </c>
      <c r="L238" s="52" t="str">
        <f t="shared" si="53"/>
        <v>80_9</v>
      </c>
      <c r="M238" s="60">
        <v>8716</v>
      </c>
      <c r="N238" s="6"/>
      <c r="O238" s="52">
        <v>80</v>
      </c>
      <c r="P238" s="60">
        <v>9</v>
      </c>
      <c r="Q238" s="60">
        <v>95</v>
      </c>
      <c r="R238" s="52">
        <f t="shared" si="54"/>
        <v>9</v>
      </c>
      <c r="S238" s="52" t="str">
        <f t="shared" si="55"/>
        <v>80_9</v>
      </c>
      <c r="T238" s="60">
        <v>8899</v>
      </c>
      <c r="U238" s="6"/>
      <c r="V238" s="52">
        <v>80</v>
      </c>
      <c r="W238" s="60">
        <v>9</v>
      </c>
      <c r="X238" s="60">
        <v>95</v>
      </c>
      <c r="Y238" s="52">
        <f t="shared" si="56"/>
        <v>9</v>
      </c>
      <c r="Z238" s="52" t="str">
        <f t="shared" si="57"/>
        <v>80_9</v>
      </c>
      <c r="AA238" s="4">
        <f t="shared" si="61"/>
        <v>8716</v>
      </c>
      <c r="AB238" s="4">
        <f t="shared" si="62"/>
        <v>8899</v>
      </c>
      <c r="AC238" s="156">
        <f t="shared" si="58"/>
        <v>8899</v>
      </c>
      <c r="AD238" s="47">
        <f t="shared" si="63"/>
        <v>57.044871794871796</v>
      </c>
      <c r="AE238" s="6"/>
      <c r="AF238" s="6"/>
      <c r="AG238" s="6"/>
      <c r="AH238" s="6"/>
      <c r="AI238" s="6"/>
      <c r="AJ238" s="7"/>
    </row>
    <row r="239" spans="1:36" x14ac:dyDescent="0.15">
      <c r="A239" s="52">
        <v>80</v>
      </c>
      <c r="B239" s="60">
        <v>10</v>
      </c>
      <c r="C239" s="60">
        <v>96</v>
      </c>
      <c r="D239" s="52">
        <f t="shared" si="59"/>
        <v>10</v>
      </c>
      <c r="E239" s="52" t="str">
        <f t="shared" si="60"/>
        <v>80_10</v>
      </c>
      <c r="F239" s="60">
        <v>8572</v>
      </c>
      <c r="G239" s="28"/>
      <c r="H239" s="52">
        <v>80</v>
      </c>
      <c r="I239" s="60">
        <v>10</v>
      </c>
      <c r="J239" s="60">
        <v>96</v>
      </c>
      <c r="K239" s="52">
        <f t="shared" si="52"/>
        <v>10</v>
      </c>
      <c r="L239" s="52" t="str">
        <f t="shared" si="53"/>
        <v>80_10</v>
      </c>
      <c r="M239" s="60">
        <v>8829</v>
      </c>
      <c r="N239" s="88"/>
      <c r="O239" s="52">
        <v>80</v>
      </c>
      <c r="P239" s="60">
        <v>10</v>
      </c>
      <c r="Q239" s="60">
        <v>96</v>
      </c>
      <c r="R239" s="52">
        <f t="shared" si="54"/>
        <v>10</v>
      </c>
      <c r="S239" s="52" t="str">
        <f t="shared" si="55"/>
        <v>80_10</v>
      </c>
      <c r="T239" s="60">
        <v>9014</v>
      </c>
      <c r="U239" s="88"/>
      <c r="V239" s="52">
        <v>80</v>
      </c>
      <c r="W239" s="60">
        <v>10</v>
      </c>
      <c r="X239" s="60">
        <v>96</v>
      </c>
      <c r="Y239" s="52">
        <f t="shared" si="56"/>
        <v>10</v>
      </c>
      <c r="Z239" s="52" t="str">
        <f t="shared" si="57"/>
        <v>80_10</v>
      </c>
      <c r="AA239" s="4">
        <f t="shared" si="61"/>
        <v>8829</v>
      </c>
      <c r="AB239" s="4">
        <f t="shared" si="62"/>
        <v>9014</v>
      </c>
      <c r="AC239" s="156">
        <f t="shared" si="58"/>
        <v>9014</v>
      </c>
      <c r="AD239" s="47">
        <f t="shared" si="63"/>
        <v>57.782051282051285</v>
      </c>
      <c r="AE239" s="6"/>
      <c r="AF239" s="6"/>
      <c r="AG239" s="6"/>
      <c r="AH239" s="6"/>
      <c r="AI239" s="6"/>
      <c r="AJ239" s="7"/>
    </row>
    <row r="240" spans="1:36" x14ac:dyDescent="0.15">
      <c r="A240" s="52">
        <v>80</v>
      </c>
      <c r="B240" s="60">
        <v>11</v>
      </c>
      <c r="C240" s="60">
        <v>97</v>
      </c>
      <c r="D240" s="52">
        <f t="shared" si="59"/>
        <v>11</v>
      </c>
      <c r="E240" s="52" t="str">
        <f t="shared" si="60"/>
        <v>80_11</v>
      </c>
      <c r="F240" s="60">
        <v>8680</v>
      </c>
      <c r="G240" s="28"/>
      <c r="H240" s="52">
        <v>80</v>
      </c>
      <c r="I240" s="60">
        <v>11</v>
      </c>
      <c r="J240" s="60">
        <v>97</v>
      </c>
      <c r="K240" s="52">
        <f t="shared" si="52"/>
        <v>11</v>
      </c>
      <c r="L240" s="52" t="str">
        <f t="shared" si="53"/>
        <v>80_11</v>
      </c>
      <c r="M240" s="60">
        <v>8941</v>
      </c>
      <c r="N240" s="88"/>
      <c r="O240" s="52">
        <v>80</v>
      </c>
      <c r="P240" s="60">
        <v>11</v>
      </c>
      <c r="Q240" s="60">
        <v>97</v>
      </c>
      <c r="R240" s="52">
        <f t="shared" si="54"/>
        <v>11</v>
      </c>
      <c r="S240" s="52" t="str">
        <f t="shared" si="55"/>
        <v>80_11</v>
      </c>
      <c r="T240" s="60">
        <v>9129</v>
      </c>
      <c r="U240" s="88"/>
      <c r="V240" s="52">
        <v>80</v>
      </c>
      <c r="W240" s="60">
        <v>11</v>
      </c>
      <c r="X240" s="60">
        <v>97</v>
      </c>
      <c r="Y240" s="52">
        <f t="shared" si="56"/>
        <v>11</v>
      </c>
      <c r="Z240" s="52" t="str">
        <f t="shared" si="57"/>
        <v>80_11</v>
      </c>
      <c r="AA240" s="4">
        <f t="shared" si="61"/>
        <v>8941</v>
      </c>
      <c r="AB240" s="4">
        <f t="shared" si="62"/>
        <v>9129</v>
      </c>
      <c r="AC240" s="156">
        <f t="shared" si="58"/>
        <v>9129</v>
      </c>
      <c r="AD240" s="47">
        <f t="shared" si="63"/>
        <v>58.519230769230766</v>
      </c>
      <c r="AE240" s="6"/>
      <c r="AF240" s="6"/>
      <c r="AG240" s="6"/>
      <c r="AH240" s="6"/>
      <c r="AI240" s="6"/>
      <c r="AJ240" s="7"/>
    </row>
    <row r="241" spans="1:36" x14ac:dyDescent="0.15">
      <c r="A241" s="52">
        <v>80</v>
      </c>
      <c r="B241" s="60">
        <v>12</v>
      </c>
      <c r="C241" s="60">
        <v>98</v>
      </c>
      <c r="D241" s="52">
        <f t="shared" si="59"/>
        <v>12</v>
      </c>
      <c r="E241" s="52" t="str">
        <f t="shared" si="60"/>
        <v>80_12</v>
      </c>
      <c r="F241" s="60">
        <v>8788</v>
      </c>
      <c r="G241" s="28"/>
      <c r="H241" s="52">
        <v>80</v>
      </c>
      <c r="I241" s="60">
        <v>12</v>
      </c>
      <c r="J241" s="60">
        <v>98</v>
      </c>
      <c r="K241" s="52">
        <f t="shared" si="52"/>
        <v>12</v>
      </c>
      <c r="L241" s="52" t="str">
        <f t="shared" si="53"/>
        <v>80_12</v>
      </c>
      <c r="M241" s="60">
        <v>9052</v>
      </c>
      <c r="N241" s="88"/>
      <c r="O241" s="52">
        <v>80</v>
      </c>
      <c r="P241" s="60">
        <v>12</v>
      </c>
      <c r="Q241" s="60">
        <v>98</v>
      </c>
      <c r="R241" s="52">
        <f t="shared" si="54"/>
        <v>12</v>
      </c>
      <c r="S241" s="52" t="str">
        <f t="shared" si="55"/>
        <v>80_12</v>
      </c>
      <c r="T241" s="60">
        <v>9242</v>
      </c>
      <c r="U241" s="88"/>
      <c r="V241" s="52">
        <v>80</v>
      </c>
      <c r="W241" s="60">
        <v>12</v>
      </c>
      <c r="X241" s="60">
        <v>98</v>
      </c>
      <c r="Y241" s="52">
        <f t="shared" si="56"/>
        <v>12</v>
      </c>
      <c r="Z241" s="52" t="str">
        <f t="shared" si="57"/>
        <v>80_12</v>
      </c>
      <c r="AA241" s="4">
        <f t="shared" si="61"/>
        <v>9052</v>
      </c>
      <c r="AB241" s="4">
        <f t="shared" si="62"/>
        <v>9242</v>
      </c>
      <c r="AC241" s="156">
        <f t="shared" si="58"/>
        <v>9242</v>
      </c>
      <c r="AD241" s="47">
        <f t="shared" si="63"/>
        <v>59.243589743589745</v>
      </c>
      <c r="AE241" s="6"/>
      <c r="AF241" s="6"/>
      <c r="AG241" s="6"/>
      <c r="AH241" s="6"/>
      <c r="AI241" s="6"/>
      <c r="AJ241" s="7"/>
    </row>
    <row r="242" spans="1:36" x14ac:dyDescent="0.15">
      <c r="A242" s="52">
        <v>80</v>
      </c>
      <c r="B242" s="60">
        <v>13</v>
      </c>
      <c r="C242" s="60">
        <v>99</v>
      </c>
      <c r="D242" s="52">
        <f t="shared" si="59"/>
        <v>13</v>
      </c>
      <c r="E242" s="52" t="str">
        <f t="shared" si="60"/>
        <v>80_13</v>
      </c>
      <c r="F242" s="60">
        <v>8899</v>
      </c>
      <c r="G242" s="28"/>
      <c r="H242" s="52">
        <v>80</v>
      </c>
      <c r="I242" s="60">
        <v>13</v>
      </c>
      <c r="J242" s="60">
        <v>99</v>
      </c>
      <c r="K242" s="52">
        <f t="shared" si="52"/>
        <v>13</v>
      </c>
      <c r="L242" s="52" t="str">
        <f t="shared" si="53"/>
        <v>80_13</v>
      </c>
      <c r="M242" s="60">
        <v>9166</v>
      </c>
      <c r="N242" s="88"/>
      <c r="O242" s="52">
        <v>80</v>
      </c>
      <c r="P242" s="60">
        <v>13</v>
      </c>
      <c r="Q242" s="60">
        <v>99</v>
      </c>
      <c r="R242" s="52">
        <f t="shared" si="54"/>
        <v>13</v>
      </c>
      <c r="S242" s="52" t="str">
        <f t="shared" si="55"/>
        <v>80_13</v>
      </c>
      <c r="T242" s="60">
        <v>9358</v>
      </c>
      <c r="U242" s="88"/>
      <c r="V242" s="52">
        <v>80</v>
      </c>
      <c r="W242" s="60">
        <v>13</v>
      </c>
      <c r="X242" s="60">
        <v>99</v>
      </c>
      <c r="Y242" s="52">
        <f t="shared" si="56"/>
        <v>13</v>
      </c>
      <c r="Z242" s="52" t="str">
        <f t="shared" si="57"/>
        <v>80_13</v>
      </c>
      <c r="AA242" s="4">
        <f t="shared" si="61"/>
        <v>9166</v>
      </c>
      <c r="AB242" s="4">
        <f t="shared" si="62"/>
        <v>9358</v>
      </c>
      <c r="AC242" s="156">
        <f t="shared" si="58"/>
        <v>9358</v>
      </c>
      <c r="AD242" s="47">
        <f t="shared" si="63"/>
        <v>59.987179487179489</v>
      </c>
      <c r="AE242" s="6"/>
      <c r="AF242" s="6"/>
      <c r="AG242" s="6"/>
      <c r="AH242" s="6"/>
      <c r="AI242" s="6"/>
      <c r="AJ242" s="7"/>
    </row>
    <row r="243" spans="1:36" ht="11.25" thickBot="1" x14ac:dyDescent="0.2">
      <c r="A243" s="62">
        <v>80</v>
      </c>
      <c r="B243" s="63">
        <v>14</v>
      </c>
      <c r="C243" s="63">
        <v>100</v>
      </c>
      <c r="D243" s="62">
        <f t="shared" si="59"/>
        <v>14</v>
      </c>
      <c r="E243" s="62" t="str">
        <f t="shared" si="60"/>
        <v>80_14</v>
      </c>
      <c r="F243" s="63">
        <v>9008</v>
      </c>
      <c r="G243" s="28"/>
      <c r="H243" s="62">
        <v>80</v>
      </c>
      <c r="I243" s="63">
        <v>14</v>
      </c>
      <c r="J243" s="63">
        <v>100</v>
      </c>
      <c r="K243" s="62">
        <f t="shared" si="52"/>
        <v>14</v>
      </c>
      <c r="L243" s="62" t="str">
        <f t="shared" si="53"/>
        <v>80_14</v>
      </c>
      <c r="M243" s="63">
        <v>9278</v>
      </c>
      <c r="N243" s="88"/>
      <c r="O243" s="62">
        <v>80</v>
      </c>
      <c r="P243" s="63">
        <v>14</v>
      </c>
      <c r="Q243" s="63">
        <v>100</v>
      </c>
      <c r="R243" s="62">
        <f t="shared" si="54"/>
        <v>14</v>
      </c>
      <c r="S243" s="62" t="str">
        <f t="shared" si="55"/>
        <v>80_14</v>
      </c>
      <c r="T243" s="63">
        <v>9473</v>
      </c>
      <c r="U243" s="88"/>
      <c r="V243" s="62">
        <v>80</v>
      </c>
      <c r="W243" s="63">
        <v>14</v>
      </c>
      <c r="X243" s="63">
        <v>100</v>
      </c>
      <c r="Y243" s="62">
        <f t="shared" si="56"/>
        <v>14</v>
      </c>
      <c r="Z243" s="62" t="str">
        <f t="shared" si="57"/>
        <v>80_14</v>
      </c>
      <c r="AA243" s="145">
        <f>INDEX($M$16:$M$243,MATCH($Z243,$L$16:$L$243,0))</f>
        <v>9278</v>
      </c>
      <c r="AB243" s="145">
        <f>INDEX($T$16:$T$243,MATCH($Z243,$S$16:$S$243,0))</f>
        <v>9473</v>
      </c>
      <c r="AC243" s="155">
        <f t="shared" si="58"/>
        <v>9473</v>
      </c>
      <c r="AD243" s="146">
        <f>AC243/$D$10</f>
        <v>60.724358974358971</v>
      </c>
      <c r="AE243" s="6"/>
      <c r="AF243" s="6"/>
      <c r="AG243" s="6"/>
      <c r="AH243" s="6"/>
      <c r="AI243" s="6"/>
      <c r="AJ243" s="7"/>
    </row>
    <row r="244" spans="1:36" ht="12" thickTop="1" x14ac:dyDescent="0.15">
      <c r="A244" s="52"/>
      <c r="B244" s="52"/>
      <c r="C244" s="52"/>
      <c r="D244" s="52"/>
      <c r="E244" s="52"/>
      <c r="F244" s="52"/>
      <c r="G244" s="28"/>
      <c r="H244" s="85"/>
      <c r="I244" s="85"/>
      <c r="J244" s="85"/>
      <c r="K244" s="85"/>
      <c r="L244" s="85"/>
      <c r="M244" s="85"/>
      <c r="N244" s="88"/>
      <c r="O244" s="88"/>
      <c r="P244" s="88"/>
      <c r="Q244" s="88"/>
      <c r="R244" s="88"/>
      <c r="S244" s="88"/>
      <c r="T244" s="88"/>
      <c r="U244" s="88"/>
      <c r="V244" s="88"/>
      <c r="W244" s="6"/>
      <c r="X244" s="6"/>
      <c r="Y244" s="6"/>
      <c r="Z244" s="6"/>
      <c r="AA244" s="6"/>
      <c r="AB244" s="6"/>
      <c r="AC244" s="6"/>
      <c r="AD244" s="6"/>
      <c r="AE244" s="6"/>
      <c r="AF244" s="6"/>
      <c r="AG244" s="6"/>
      <c r="AH244" s="6"/>
      <c r="AI244" s="6"/>
      <c r="AJ244" s="7"/>
    </row>
    <row r="245" spans="1:36" ht="11.25" x14ac:dyDescent="0.15">
      <c r="A245" s="28"/>
      <c r="B245" s="28"/>
      <c r="C245" s="28"/>
      <c r="D245" s="28"/>
      <c r="E245" s="28"/>
      <c r="F245" s="28"/>
      <c r="G245" s="28"/>
      <c r="H245" s="94"/>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7"/>
    </row>
    <row r="246" spans="1:36" x14ac:dyDescent="0.15">
      <c r="A246" s="28"/>
      <c r="B246" s="28"/>
      <c r="C246" s="28"/>
      <c r="D246" s="28"/>
      <c r="E246" s="28"/>
      <c r="F246" s="28"/>
      <c r="G246" s="28"/>
      <c r="H246" s="95"/>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7"/>
    </row>
    <row r="247" spans="1:36" ht="11.25" x14ac:dyDescent="0.15">
      <c r="A247" s="28"/>
      <c r="B247" s="28"/>
      <c r="C247" s="28"/>
      <c r="D247" s="28"/>
      <c r="E247" s="28"/>
      <c r="F247" s="28"/>
      <c r="G247" s="28"/>
      <c r="H247" s="96"/>
      <c r="I247" s="97"/>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7"/>
    </row>
    <row r="248" spans="1:36" ht="11.25" x14ac:dyDescent="0.15">
      <c r="A248" s="28"/>
      <c r="B248" s="28"/>
      <c r="C248" s="28"/>
      <c r="D248" s="28"/>
      <c r="E248" s="28"/>
      <c r="F248" s="28"/>
      <c r="G248" s="28"/>
      <c r="H248" s="98"/>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7"/>
    </row>
    <row r="249" spans="1:36" ht="11.25" x14ac:dyDescent="0.15">
      <c r="A249" s="28"/>
      <c r="B249" s="28"/>
      <c r="C249" s="28"/>
      <c r="D249" s="28"/>
      <c r="E249" s="28"/>
      <c r="F249" s="28"/>
      <c r="G249" s="28"/>
      <c r="H249" s="99"/>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7"/>
    </row>
    <row r="250" spans="1:36" ht="11.25" x14ac:dyDescent="0.15">
      <c r="A250" s="65"/>
      <c r="B250" s="65"/>
      <c r="C250" s="65"/>
      <c r="D250" s="65"/>
      <c r="E250" s="65"/>
      <c r="F250" s="65"/>
      <c r="G250" s="65"/>
      <c r="H250" s="100"/>
      <c r="I250" s="101"/>
      <c r="J250" s="101"/>
      <c r="K250" s="101"/>
      <c r="L250" s="102"/>
      <c r="M250" s="102"/>
      <c r="N250" s="102"/>
      <c r="O250" s="102"/>
      <c r="P250" s="102"/>
      <c r="Q250" s="102"/>
      <c r="R250" s="102"/>
      <c r="S250" s="102"/>
      <c r="T250" s="102"/>
      <c r="U250" s="102"/>
      <c r="V250" s="102"/>
      <c r="W250" s="102"/>
      <c r="X250" s="102"/>
      <c r="Y250" s="102"/>
      <c r="Z250" s="102"/>
      <c r="AA250" s="9"/>
      <c r="AB250" s="9"/>
      <c r="AC250" s="9"/>
      <c r="AD250" s="9"/>
      <c r="AE250" s="9"/>
      <c r="AF250" s="9"/>
      <c r="AG250" s="9"/>
      <c r="AH250" s="9"/>
      <c r="AI250" s="9"/>
      <c r="AJ250" s="10"/>
    </row>
    <row r="251" spans="1:36" ht="11.25" hidden="1" x14ac:dyDescent="0.15">
      <c r="H251" s="103"/>
      <c r="I251" s="104"/>
      <c r="J251" s="104"/>
      <c r="K251" s="104"/>
      <c r="L251" s="104"/>
      <c r="M251" s="104"/>
      <c r="N251" s="104"/>
      <c r="O251" s="104"/>
      <c r="P251" s="104"/>
      <c r="Q251" s="104"/>
      <c r="R251" s="104"/>
      <c r="S251" s="104"/>
      <c r="T251" s="104"/>
      <c r="U251" s="104"/>
      <c r="V251" s="104"/>
      <c r="W251" s="104"/>
      <c r="X251" s="104"/>
      <c r="Y251" s="104"/>
      <c r="Z251" s="104"/>
      <c r="AA251" s="31"/>
      <c r="AB251" s="31"/>
      <c r="AC251" s="31"/>
    </row>
    <row r="252" spans="1:36" ht="11.25" hidden="1" x14ac:dyDescent="0.15">
      <c r="H252" s="103"/>
      <c r="I252" s="105"/>
      <c r="J252" s="105"/>
      <c r="K252" s="105"/>
      <c r="L252" s="93"/>
      <c r="M252" s="106"/>
      <c r="N252" s="106"/>
      <c r="O252" s="106"/>
      <c r="P252" s="106"/>
      <c r="Q252" s="106"/>
      <c r="R252" s="106"/>
      <c r="S252" s="106"/>
      <c r="T252" s="106"/>
      <c r="U252" s="106"/>
      <c r="V252" s="106"/>
      <c r="W252" s="93"/>
      <c r="X252" s="107"/>
      <c r="Y252" s="107"/>
      <c r="Z252" s="107"/>
      <c r="AA252" s="31"/>
      <c r="AB252" s="31"/>
      <c r="AC252" s="31"/>
    </row>
    <row r="253" spans="1:36" ht="11.25" hidden="1" x14ac:dyDescent="0.15">
      <c r="H253" s="103"/>
      <c r="I253" s="105"/>
      <c r="J253" s="105"/>
      <c r="K253" s="105"/>
      <c r="L253" s="93"/>
      <c r="M253" s="106"/>
      <c r="N253" s="106"/>
      <c r="O253" s="106"/>
      <c r="P253" s="106"/>
      <c r="Q253" s="106"/>
      <c r="R253" s="106"/>
      <c r="S253" s="106"/>
      <c r="T253" s="106"/>
      <c r="U253" s="106"/>
      <c r="V253" s="106"/>
      <c r="W253" s="93"/>
      <c r="X253" s="107"/>
      <c r="Y253" s="107"/>
      <c r="Z253" s="107"/>
      <c r="AA253" s="31"/>
      <c r="AB253" s="31"/>
      <c r="AC253" s="31"/>
    </row>
    <row r="254" spans="1:36" ht="11.25" hidden="1" x14ac:dyDescent="0.15">
      <c r="H254" s="103"/>
      <c r="I254" s="105"/>
      <c r="J254" s="105"/>
      <c r="K254" s="105"/>
      <c r="L254" s="93"/>
      <c r="M254" s="106"/>
      <c r="N254" s="106"/>
      <c r="O254" s="106"/>
      <c r="P254" s="106"/>
      <c r="Q254" s="106"/>
      <c r="R254" s="106"/>
      <c r="S254" s="106"/>
      <c r="T254" s="106"/>
      <c r="U254" s="106"/>
      <c r="V254" s="106"/>
      <c r="W254" s="93"/>
      <c r="X254" s="107"/>
      <c r="Y254" s="107"/>
      <c r="Z254" s="107"/>
      <c r="AA254" s="31"/>
      <c r="AB254" s="31"/>
      <c r="AC254" s="31"/>
    </row>
    <row r="255" spans="1:36" ht="11.25" hidden="1" x14ac:dyDescent="0.15">
      <c r="H255" s="103"/>
      <c r="I255" s="104"/>
      <c r="J255" s="104"/>
      <c r="K255" s="104"/>
      <c r="L255" s="104"/>
      <c r="M255" s="106"/>
      <c r="N255" s="106"/>
      <c r="O255" s="106"/>
      <c r="P255" s="106"/>
      <c r="Q255" s="106"/>
      <c r="R255" s="106"/>
      <c r="S255" s="106"/>
      <c r="T255" s="106"/>
      <c r="U255" s="106"/>
      <c r="V255" s="106"/>
      <c r="W255" s="93"/>
      <c r="X255" s="107"/>
      <c r="Y255" s="107"/>
      <c r="Z255" s="107"/>
      <c r="AA255" s="31"/>
      <c r="AB255" s="31"/>
      <c r="AC255" s="31"/>
    </row>
    <row r="256" spans="1:36" ht="11.25" hidden="1" x14ac:dyDescent="0.15">
      <c r="H256" s="103"/>
      <c r="I256" s="104"/>
      <c r="J256" s="104"/>
      <c r="K256" s="104"/>
      <c r="L256" s="104"/>
      <c r="M256" s="106"/>
      <c r="N256" s="106"/>
      <c r="O256" s="106"/>
      <c r="P256" s="106"/>
      <c r="Q256" s="106"/>
      <c r="R256" s="106"/>
      <c r="S256" s="106"/>
      <c r="T256" s="106"/>
      <c r="U256" s="106"/>
      <c r="V256" s="106"/>
      <c r="W256" s="93"/>
      <c r="X256" s="107"/>
      <c r="Y256" s="107"/>
      <c r="Z256" s="107"/>
      <c r="AA256" s="31"/>
      <c r="AB256" s="31"/>
      <c r="AC256" s="31"/>
    </row>
    <row r="257" spans="8:29" ht="11.25" hidden="1" x14ac:dyDescent="0.15">
      <c r="H257" s="103"/>
      <c r="I257" s="104"/>
      <c r="J257" s="104"/>
      <c r="K257" s="104"/>
      <c r="L257" s="104"/>
      <c r="M257" s="106"/>
      <c r="N257" s="106"/>
      <c r="O257" s="106"/>
      <c r="P257" s="106"/>
      <c r="Q257" s="106"/>
      <c r="R257" s="106"/>
      <c r="S257" s="106"/>
      <c r="T257" s="106"/>
      <c r="U257" s="106"/>
      <c r="V257" s="106"/>
      <c r="W257" s="93"/>
      <c r="X257" s="107"/>
      <c r="Y257" s="107"/>
      <c r="Z257" s="107"/>
      <c r="AA257" s="31"/>
      <c r="AB257" s="31"/>
      <c r="AC257" s="31"/>
    </row>
    <row r="258" spans="8:29" ht="11.25" hidden="1" x14ac:dyDescent="0.15">
      <c r="H258" s="103"/>
      <c r="I258" s="104"/>
      <c r="J258" s="104"/>
      <c r="K258" s="104"/>
      <c r="L258" s="104"/>
      <c r="M258" s="106"/>
      <c r="N258" s="106"/>
      <c r="O258" s="106"/>
      <c r="P258" s="106"/>
      <c r="Q258" s="106"/>
      <c r="R258" s="106"/>
      <c r="S258" s="106"/>
      <c r="T258" s="106"/>
      <c r="U258" s="106"/>
      <c r="V258" s="106"/>
      <c r="W258" s="93"/>
      <c r="X258" s="107"/>
      <c r="Y258" s="107"/>
      <c r="Z258" s="107"/>
      <c r="AA258" s="31"/>
      <c r="AB258" s="31"/>
      <c r="AC258" s="31"/>
    </row>
    <row r="259" spans="8:29" ht="11.25" hidden="1" x14ac:dyDescent="0.15">
      <c r="H259" s="103"/>
      <c r="I259" s="104"/>
      <c r="J259" s="104"/>
      <c r="K259" s="104"/>
      <c r="L259" s="104"/>
      <c r="M259" s="104"/>
      <c r="N259" s="104"/>
      <c r="O259" s="104"/>
      <c r="P259" s="104"/>
      <c r="Q259" s="104"/>
      <c r="R259" s="104"/>
      <c r="S259" s="104"/>
      <c r="T259" s="104"/>
      <c r="U259" s="104"/>
      <c r="V259" s="104"/>
      <c r="W259" s="104"/>
      <c r="X259" s="107"/>
      <c r="Y259" s="107"/>
      <c r="Z259" s="107"/>
      <c r="AA259" s="31"/>
      <c r="AB259" s="31"/>
      <c r="AC259" s="31"/>
    </row>
    <row r="260" spans="8:29" ht="11.25" hidden="1" x14ac:dyDescent="0.15">
      <c r="H260" s="103"/>
      <c r="I260" s="104"/>
      <c r="J260" s="104"/>
      <c r="K260" s="104"/>
      <c r="L260" s="104"/>
      <c r="M260" s="104"/>
      <c r="N260" s="104"/>
      <c r="O260" s="104"/>
      <c r="P260" s="104"/>
      <c r="Q260" s="104"/>
      <c r="R260" s="104"/>
      <c r="S260" s="104"/>
      <c r="T260" s="104"/>
      <c r="U260" s="104"/>
      <c r="V260" s="104"/>
      <c r="W260" s="104"/>
      <c r="X260" s="104"/>
      <c r="Y260" s="104"/>
      <c r="Z260" s="104"/>
      <c r="AA260" s="31"/>
      <c r="AB260" s="31"/>
      <c r="AC260" s="31"/>
    </row>
    <row r="261" spans="8:29" ht="11.25" hidden="1" x14ac:dyDescent="0.15">
      <c r="H261" s="103"/>
      <c r="I261" s="105"/>
      <c r="J261" s="105"/>
      <c r="K261" s="105"/>
      <c r="L261" s="104"/>
      <c r="M261" s="104"/>
      <c r="N261" s="104"/>
      <c r="O261" s="104"/>
      <c r="P261" s="104"/>
      <c r="Q261" s="104"/>
      <c r="R261" s="104"/>
      <c r="S261" s="104"/>
      <c r="T261" s="104"/>
      <c r="U261" s="104"/>
      <c r="V261" s="104"/>
      <c r="W261" s="104"/>
      <c r="X261" s="104"/>
      <c r="Y261" s="104"/>
      <c r="Z261" s="104"/>
      <c r="AA261" s="31"/>
      <c r="AB261" s="31"/>
      <c r="AC261" s="31"/>
    </row>
    <row r="262" spans="8:29" ht="11.25" hidden="1" x14ac:dyDescent="0.15">
      <c r="H262" s="103"/>
      <c r="I262" s="105"/>
      <c r="J262" s="105"/>
      <c r="K262" s="105"/>
      <c r="L262" s="93"/>
      <c r="M262" s="106"/>
      <c r="N262" s="106"/>
      <c r="O262" s="106"/>
      <c r="P262" s="106"/>
      <c r="Q262" s="106"/>
      <c r="R262" s="106"/>
      <c r="S262" s="106"/>
      <c r="T262" s="106"/>
      <c r="U262" s="106"/>
      <c r="V262" s="106"/>
      <c r="W262" s="93"/>
      <c r="X262" s="107"/>
      <c r="Y262" s="107"/>
      <c r="Z262" s="107"/>
      <c r="AA262" s="31"/>
      <c r="AB262" s="31"/>
      <c r="AC262" s="31"/>
    </row>
    <row r="263" spans="8:29" hidden="1" x14ac:dyDescent="0.15">
      <c r="H263" s="93"/>
      <c r="I263" s="93"/>
      <c r="J263" s="89"/>
      <c r="K263" s="31"/>
      <c r="L263" s="93"/>
      <c r="M263" s="89"/>
      <c r="N263" s="89"/>
      <c r="O263" s="89"/>
      <c r="P263" s="89"/>
      <c r="Q263" s="89"/>
      <c r="R263" s="89"/>
      <c r="S263" s="89"/>
      <c r="T263" s="89"/>
      <c r="U263" s="89"/>
      <c r="V263" s="31"/>
      <c r="W263" s="89"/>
      <c r="X263" s="89"/>
      <c r="Y263" s="89"/>
      <c r="Z263" s="31"/>
      <c r="AA263" s="31"/>
      <c r="AB263" s="31"/>
      <c r="AC263" s="31"/>
    </row>
    <row r="264" spans="8:29" hidden="1" x14ac:dyDescent="0.15">
      <c r="H264" s="93"/>
      <c r="I264" s="93"/>
      <c r="J264" s="89"/>
      <c r="K264" s="31"/>
      <c r="L264" s="93"/>
      <c r="M264" s="89"/>
      <c r="N264" s="89"/>
      <c r="O264" s="89"/>
      <c r="P264" s="89"/>
      <c r="Q264" s="89"/>
      <c r="R264" s="89"/>
      <c r="S264" s="89"/>
      <c r="T264" s="89"/>
      <c r="U264" s="89"/>
      <c r="V264" s="31"/>
      <c r="W264" s="89"/>
      <c r="X264" s="89"/>
      <c r="Y264" s="89"/>
      <c r="Z264" s="31"/>
      <c r="AA264" s="31"/>
      <c r="AB264" s="31"/>
      <c r="AC264" s="31"/>
    </row>
    <row r="265" spans="8:29" hidden="1" x14ac:dyDescent="0.15">
      <c r="H265" s="93"/>
      <c r="I265" s="93"/>
      <c r="J265" s="89"/>
      <c r="K265" s="31"/>
      <c r="L265" s="93"/>
      <c r="M265" s="89"/>
      <c r="N265" s="89"/>
      <c r="O265" s="89"/>
      <c r="P265" s="89"/>
      <c r="Q265" s="89"/>
      <c r="R265" s="89"/>
      <c r="S265" s="89"/>
      <c r="T265" s="89"/>
      <c r="U265" s="89"/>
      <c r="V265" s="31"/>
      <c r="W265" s="89"/>
      <c r="X265" s="89"/>
      <c r="Y265" s="89"/>
      <c r="Z265" s="31"/>
      <c r="AA265" s="31"/>
      <c r="AB265" s="31"/>
      <c r="AC265" s="31"/>
    </row>
    <row r="266" spans="8:29" ht="11.25" hidden="1" x14ac:dyDescent="0.15">
      <c r="H266" s="104"/>
      <c r="I266" s="104"/>
      <c r="J266" s="104"/>
      <c r="K266" s="104"/>
      <c r="L266" s="104"/>
      <c r="M266" s="89"/>
      <c r="N266" s="89"/>
      <c r="O266" s="89"/>
      <c r="P266" s="89"/>
      <c r="Q266" s="89"/>
      <c r="R266" s="89"/>
      <c r="S266" s="89"/>
      <c r="T266" s="89"/>
      <c r="U266" s="89"/>
      <c r="V266" s="31"/>
      <c r="W266" s="89"/>
      <c r="X266" s="89"/>
      <c r="Y266" s="89"/>
      <c r="Z266" s="31"/>
      <c r="AA266" s="31"/>
      <c r="AB266" s="31"/>
      <c r="AC266" s="31"/>
    </row>
    <row r="267" spans="8:29" ht="11.25" hidden="1" x14ac:dyDescent="0.15">
      <c r="H267" s="104"/>
      <c r="I267" s="104"/>
      <c r="J267" s="104"/>
      <c r="K267" s="104"/>
      <c r="L267" s="104"/>
      <c r="M267" s="89"/>
      <c r="N267" s="89"/>
      <c r="O267" s="89"/>
      <c r="P267" s="89"/>
      <c r="Q267" s="89"/>
      <c r="R267" s="89"/>
      <c r="S267" s="89"/>
      <c r="T267" s="89"/>
      <c r="U267" s="89"/>
      <c r="V267" s="31"/>
      <c r="W267" s="89"/>
      <c r="X267" s="89"/>
      <c r="Y267" s="89"/>
      <c r="Z267" s="31"/>
      <c r="AA267" s="31"/>
      <c r="AB267" s="31"/>
      <c r="AC267" s="31"/>
    </row>
    <row r="268" spans="8:29" ht="11.25" hidden="1" x14ac:dyDescent="0.15">
      <c r="H268" s="104"/>
      <c r="I268" s="104"/>
      <c r="J268" s="104"/>
      <c r="K268" s="104"/>
      <c r="L268" s="104"/>
      <c r="M268" s="89"/>
      <c r="N268" s="89"/>
      <c r="O268" s="89"/>
      <c r="P268" s="89"/>
      <c r="Q268" s="89"/>
      <c r="R268" s="89"/>
      <c r="S268" s="89"/>
      <c r="T268" s="89"/>
      <c r="U268" s="89"/>
      <c r="V268" s="31"/>
      <c r="W268" s="89"/>
      <c r="X268" s="89"/>
      <c r="Y268" s="89"/>
      <c r="Z268" s="31"/>
      <c r="AA268" s="31"/>
      <c r="AB268" s="31"/>
      <c r="AC268" s="31"/>
    </row>
    <row r="269" spans="8:29" ht="11.25" hidden="1" x14ac:dyDescent="0.15">
      <c r="H269" s="104"/>
      <c r="I269" s="104"/>
      <c r="J269" s="104"/>
      <c r="K269" s="104"/>
      <c r="L269" s="104"/>
      <c r="M269" s="104"/>
      <c r="N269" s="104"/>
      <c r="O269" s="104"/>
      <c r="P269" s="104"/>
      <c r="Q269" s="104"/>
      <c r="R269" s="104"/>
      <c r="S269" s="104"/>
      <c r="T269" s="104"/>
      <c r="U269" s="104"/>
      <c r="V269" s="104"/>
      <c r="W269" s="104"/>
      <c r="X269" s="89"/>
      <c r="Y269" s="89"/>
      <c r="Z269" s="31"/>
      <c r="AA269" s="31"/>
      <c r="AB269" s="31"/>
      <c r="AC269" s="31"/>
    </row>
    <row r="270" spans="8:29" ht="11.25" hidden="1" x14ac:dyDescent="0.15">
      <c r="H270" s="103"/>
      <c r="I270" s="103"/>
      <c r="J270" s="103"/>
      <c r="K270" s="103"/>
      <c r="L270" s="103"/>
      <c r="M270" s="103"/>
      <c r="N270" s="103"/>
      <c r="O270" s="103"/>
      <c r="P270" s="103"/>
      <c r="Q270" s="103"/>
      <c r="R270" s="103"/>
      <c r="S270" s="103"/>
      <c r="T270" s="103"/>
      <c r="U270" s="103"/>
      <c r="V270" s="103"/>
      <c r="W270" s="103"/>
      <c r="X270" s="103"/>
      <c r="Y270" s="103"/>
      <c r="Z270" s="103"/>
      <c r="AA270" s="31"/>
      <c r="AB270" s="31"/>
      <c r="AC270" s="31"/>
    </row>
    <row r="271" spans="8:29" ht="11.25" hidden="1" x14ac:dyDescent="0.15">
      <c r="H271" s="108"/>
      <c r="I271" s="31"/>
      <c r="J271" s="31"/>
      <c r="K271" s="31"/>
      <c r="L271" s="31"/>
      <c r="M271" s="31"/>
      <c r="N271" s="31"/>
      <c r="O271" s="31"/>
      <c r="P271" s="31"/>
      <c r="Q271" s="31"/>
      <c r="R271" s="31"/>
      <c r="S271" s="31"/>
      <c r="T271" s="31"/>
      <c r="U271" s="31"/>
      <c r="V271" s="31"/>
      <c r="W271" s="31"/>
      <c r="X271" s="31"/>
      <c r="Y271" s="31"/>
      <c r="Z271" s="31"/>
      <c r="AA271" s="31"/>
      <c r="AB271" s="31"/>
      <c r="AC271" s="31"/>
    </row>
    <row r="272" spans="8:29" ht="11.25" hidden="1" x14ac:dyDescent="0.15">
      <c r="H272" s="108"/>
      <c r="I272" s="31"/>
      <c r="J272" s="31"/>
      <c r="K272" s="31"/>
      <c r="L272" s="31"/>
      <c r="M272" s="31"/>
      <c r="N272" s="31"/>
      <c r="O272" s="31"/>
      <c r="P272" s="31"/>
      <c r="Q272" s="31"/>
      <c r="R272" s="31"/>
      <c r="S272" s="31"/>
      <c r="T272" s="31"/>
      <c r="U272" s="31"/>
      <c r="V272" s="31"/>
      <c r="W272" s="31"/>
      <c r="X272" s="31"/>
      <c r="Y272" s="31"/>
      <c r="Z272" s="31"/>
      <c r="AA272" s="31"/>
      <c r="AB272" s="31"/>
      <c r="AC272" s="31"/>
    </row>
    <row r="273" spans="8:29" hidden="1" x14ac:dyDescent="0.15">
      <c r="H273" s="31"/>
      <c r="I273" s="31"/>
      <c r="J273" s="31"/>
      <c r="K273" s="31"/>
      <c r="L273" s="31"/>
      <c r="M273" s="31"/>
      <c r="N273" s="31"/>
      <c r="O273" s="31"/>
      <c r="P273" s="31"/>
      <c r="Q273" s="31"/>
      <c r="R273" s="31"/>
      <c r="S273" s="31"/>
      <c r="T273" s="31"/>
      <c r="U273" s="31"/>
      <c r="V273" s="31"/>
      <c r="W273" s="31"/>
      <c r="X273" s="31"/>
      <c r="Y273" s="31"/>
      <c r="Z273" s="31"/>
      <c r="AA273" s="31"/>
      <c r="AB273" s="31"/>
      <c r="AC273" s="31"/>
    </row>
    <row r="274" spans="8:29" ht="11.25" hidden="1" x14ac:dyDescent="0.15">
      <c r="H274" s="105"/>
      <c r="I274" s="105"/>
      <c r="J274" s="104"/>
      <c r="K274" s="104"/>
      <c r="L274" s="104"/>
      <c r="M274" s="104"/>
      <c r="N274" s="104"/>
      <c r="O274" s="104"/>
      <c r="P274" s="104"/>
      <c r="Q274" s="104"/>
      <c r="R274" s="104"/>
      <c r="S274" s="104"/>
      <c r="T274" s="104"/>
      <c r="U274" s="104"/>
      <c r="V274" s="104"/>
      <c r="W274" s="104"/>
      <c r="X274" s="31"/>
      <c r="Y274" s="31"/>
      <c r="Z274" s="31"/>
      <c r="AA274" s="31"/>
      <c r="AB274" s="31"/>
      <c r="AC274" s="31"/>
    </row>
    <row r="275" spans="8:29" hidden="1" x14ac:dyDescent="0.15">
      <c r="H275" s="105"/>
      <c r="I275" s="105"/>
      <c r="J275" s="93"/>
      <c r="K275" s="106"/>
      <c r="L275" s="106"/>
      <c r="M275" s="93"/>
      <c r="N275" s="107"/>
      <c r="O275" s="107"/>
      <c r="P275" s="107"/>
      <c r="Q275" s="107"/>
      <c r="R275" s="107"/>
      <c r="S275" s="107"/>
      <c r="T275" s="107"/>
      <c r="U275" s="107"/>
      <c r="V275" s="107"/>
      <c r="W275" s="93"/>
      <c r="X275" s="31"/>
      <c r="Y275" s="31"/>
      <c r="Z275" s="31"/>
      <c r="AA275" s="31"/>
      <c r="AB275" s="31"/>
      <c r="AC275" s="31"/>
    </row>
    <row r="276" spans="8:29" hidden="1" x14ac:dyDescent="0.15">
      <c r="H276" s="105"/>
      <c r="I276" s="89"/>
      <c r="J276" s="93"/>
      <c r="K276" s="106"/>
      <c r="L276" s="89"/>
      <c r="M276" s="93"/>
      <c r="N276" s="107"/>
      <c r="O276" s="107"/>
      <c r="P276" s="107"/>
      <c r="Q276" s="107"/>
      <c r="R276" s="107"/>
      <c r="S276" s="107"/>
      <c r="T276" s="107"/>
      <c r="U276" s="107"/>
      <c r="V276" s="89"/>
      <c r="W276" s="93"/>
      <c r="X276" s="31"/>
      <c r="Y276" s="31"/>
      <c r="Z276" s="31"/>
      <c r="AA276" s="31"/>
      <c r="AB276" s="31"/>
      <c r="AC276" s="31"/>
    </row>
    <row r="277" spans="8:29" hidden="1" x14ac:dyDescent="0.15">
      <c r="H277" s="105"/>
      <c r="I277" s="89"/>
      <c r="J277" s="93"/>
      <c r="K277" s="106"/>
      <c r="L277" s="89"/>
      <c r="M277" s="93"/>
      <c r="N277" s="107"/>
      <c r="O277" s="107"/>
      <c r="P277" s="107"/>
      <c r="Q277" s="107"/>
      <c r="R277" s="107"/>
      <c r="S277" s="107"/>
      <c r="T277" s="107"/>
      <c r="U277" s="107"/>
      <c r="V277" s="89"/>
      <c r="W277" s="93"/>
      <c r="X277" s="31"/>
      <c r="Y277" s="31"/>
      <c r="Z277" s="31"/>
      <c r="AA277" s="31"/>
      <c r="AB277" s="31"/>
      <c r="AC277" s="31"/>
    </row>
    <row r="278" spans="8:29" hidden="1" x14ac:dyDescent="0.15">
      <c r="H278" s="105"/>
      <c r="I278" s="89"/>
      <c r="J278" s="93"/>
      <c r="K278" s="106"/>
      <c r="L278" s="89"/>
      <c r="M278" s="93"/>
      <c r="N278" s="107"/>
      <c r="O278" s="107"/>
      <c r="P278" s="107"/>
      <c r="Q278" s="107"/>
      <c r="R278" s="107"/>
      <c r="S278" s="107"/>
      <c r="T278" s="107"/>
      <c r="U278" s="107"/>
      <c r="V278" s="89"/>
      <c r="W278" s="93"/>
      <c r="X278" s="31"/>
      <c r="Y278" s="31"/>
      <c r="Z278" s="31"/>
      <c r="AA278" s="31"/>
      <c r="AB278" s="31"/>
      <c r="AC278" s="31"/>
    </row>
    <row r="279" spans="8:29" hidden="1" x14ac:dyDescent="0.15">
      <c r="H279" s="105"/>
      <c r="I279" s="89"/>
      <c r="J279" s="93"/>
      <c r="K279" s="106"/>
      <c r="L279" s="89"/>
      <c r="M279" s="93"/>
      <c r="N279" s="107"/>
      <c r="O279" s="107"/>
      <c r="P279" s="107"/>
      <c r="Q279" s="107"/>
      <c r="R279" s="107"/>
      <c r="S279" s="107"/>
      <c r="T279" s="107"/>
      <c r="U279" s="107"/>
      <c r="V279" s="89"/>
      <c r="W279" s="93"/>
      <c r="X279" s="31"/>
      <c r="Y279" s="31"/>
      <c r="Z279" s="31"/>
      <c r="AA279" s="31"/>
      <c r="AB279" s="31"/>
      <c r="AC279" s="31"/>
    </row>
    <row r="280" spans="8:29" ht="11.25" hidden="1" x14ac:dyDescent="0.15">
      <c r="H280" s="104"/>
      <c r="I280" s="104"/>
      <c r="J280" s="104"/>
      <c r="K280" s="106"/>
      <c r="L280" s="89"/>
      <c r="M280" s="93"/>
      <c r="N280" s="107"/>
      <c r="O280" s="107"/>
      <c r="P280" s="107"/>
      <c r="Q280" s="107"/>
      <c r="R280" s="107"/>
      <c r="S280" s="107"/>
      <c r="T280" s="107"/>
      <c r="U280" s="107"/>
      <c r="V280" s="89"/>
      <c r="W280" s="93"/>
      <c r="X280" s="31"/>
      <c r="Y280" s="31"/>
      <c r="Z280" s="31"/>
      <c r="AA280" s="31"/>
      <c r="AB280" s="31"/>
      <c r="AC280" s="31"/>
    </row>
    <row r="281" spans="8:29" ht="11.25" hidden="1" x14ac:dyDescent="0.15">
      <c r="H281" s="104"/>
      <c r="I281" s="104"/>
      <c r="J281" s="104"/>
      <c r="K281" s="106"/>
      <c r="L281" s="89"/>
      <c r="M281" s="93"/>
      <c r="N281" s="107"/>
      <c r="O281" s="107"/>
      <c r="P281" s="107"/>
      <c r="Q281" s="107"/>
      <c r="R281" s="107"/>
      <c r="S281" s="107"/>
      <c r="T281" s="107"/>
      <c r="U281" s="107"/>
      <c r="V281" s="89"/>
      <c r="W281" s="93"/>
      <c r="X281" s="31"/>
      <c r="Y281" s="31"/>
      <c r="Z281" s="31"/>
      <c r="AA281" s="31"/>
      <c r="AB281" s="31"/>
      <c r="AC281" s="31"/>
    </row>
    <row r="282" spans="8:29" ht="11.25" hidden="1" x14ac:dyDescent="0.15">
      <c r="H282" s="108"/>
      <c r="I282" s="31"/>
      <c r="J282" s="31"/>
      <c r="K282" s="31"/>
      <c r="L282" s="31"/>
      <c r="M282" s="31"/>
      <c r="N282" s="31"/>
      <c r="O282" s="31"/>
      <c r="P282" s="31"/>
      <c r="Q282" s="31"/>
      <c r="R282" s="31"/>
      <c r="S282" s="31"/>
      <c r="T282" s="31"/>
      <c r="U282" s="31"/>
      <c r="V282" s="31"/>
      <c r="W282" s="31"/>
      <c r="X282" s="31"/>
      <c r="Y282" s="31"/>
      <c r="Z282" s="31"/>
      <c r="AA282" s="31"/>
      <c r="AB282" s="31"/>
      <c r="AC282" s="31"/>
    </row>
    <row r="283" spans="8:29" ht="11.25" hidden="1" x14ac:dyDescent="0.15">
      <c r="H283" s="108"/>
      <c r="I283" s="31"/>
      <c r="J283" s="31"/>
      <c r="K283" s="31"/>
      <c r="L283" s="31"/>
      <c r="M283" s="31"/>
      <c r="N283" s="31"/>
      <c r="O283" s="31"/>
      <c r="P283" s="31"/>
      <c r="Q283" s="31"/>
      <c r="R283" s="31"/>
      <c r="S283" s="31"/>
      <c r="T283" s="31"/>
      <c r="U283" s="31"/>
      <c r="V283" s="31"/>
      <c r="W283" s="31"/>
      <c r="X283" s="31"/>
      <c r="Y283" s="31"/>
      <c r="Z283" s="31"/>
      <c r="AA283" s="31"/>
      <c r="AB283" s="31"/>
      <c r="AC283" s="31"/>
    </row>
    <row r="284" spans="8:29" ht="11.25" hidden="1" x14ac:dyDescent="0.15">
      <c r="H284" s="108"/>
      <c r="I284" s="31"/>
      <c r="J284" s="31"/>
      <c r="K284" s="31"/>
      <c r="L284" s="31"/>
      <c r="M284" s="31"/>
      <c r="N284" s="31"/>
      <c r="O284" s="31"/>
      <c r="P284" s="31"/>
      <c r="Q284" s="31"/>
      <c r="R284" s="31"/>
      <c r="S284" s="31"/>
      <c r="T284" s="31"/>
      <c r="U284" s="31"/>
      <c r="V284" s="31"/>
      <c r="W284" s="31"/>
      <c r="X284" s="31"/>
      <c r="Y284" s="31"/>
      <c r="Z284" s="31"/>
      <c r="AA284" s="31"/>
      <c r="AB284" s="31"/>
      <c r="AC284" s="31"/>
    </row>
    <row r="285" spans="8:29" hidden="1" x14ac:dyDescent="0.15">
      <c r="H285" s="109"/>
      <c r="I285" s="31"/>
      <c r="J285" s="31"/>
      <c r="K285" s="31"/>
      <c r="L285" s="31"/>
      <c r="M285" s="31"/>
      <c r="N285" s="31"/>
      <c r="O285" s="31"/>
      <c r="P285" s="31"/>
      <c r="Q285" s="31"/>
      <c r="R285" s="31"/>
      <c r="S285" s="31"/>
      <c r="T285" s="31"/>
      <c r="U285" s="31"/>
      <c r="V285" s="31"/>
      <c r="W285" s="31"/>
      <c r="X285" s="31"/>
      <c r="Y285" s="31"/>
      <c r="Z285" s="31"/>
      <c r="AA285" s="31"/>
      <c r="AB285" s="31"/>
      <c r="AC285" s="31"/>
    </row>
    <row r="286" spans="8:29" ht="11.25" hidden="1" x14ac:dyDescent="0.2">
      <c r="H286" s="110"/>
      <c r="I286" s="31"/>
      <c r="J286" s="31"/>
      <c r="K286" s="31"/>
      <c r="L286" s="31"/>
      <c r="M286" s="31"/>
      <c r="N286" s="31"/>
      <c r="O286" s="31"/>
      <c r="P286" s="31"/>
      <c r="Q286" s="31"/>
      <c r="R286" s="31"/>
      <c r="S286" s="31"/>
      <c r="T286" s="31"/>
      <c r="U286" s="31"/>
      <c r="V286" s="31"/>
      <c r="W286" s="31"/>
      <c r="X286" s="31"/>
      <c r="Y286" s="31"/>
      <c r="Z286" s="31"/>
      <c r="AA286" s="31"/>
      <c r="AB286" s="31"/>
      <c r="AC286" s="31"/>
    </row>
    <row r="287" spans="8:29" hidden="1" x14ac:dyDescent="0.15">
      <c r="H287" s="89"/>
      <c r="I287" s="89"/>
      <c r="J287" s="93"/>
      <c r="K287" s="106"/>
      <c r="L287" s="106"/>
      <c r="M287" s="93"/>
      <c r="N287" s="107"/>
      <c r="O287" s="107"/>
      <c r="P287" s="107"/>
      <c r="Q287" s="107"/>
      <c r="R287" s="107"/>
      <c r="S287" s="107"/>
      <c r="T287" s="107"/>
      <c r="U287" s="107"/>
      <c r="V287" s="107"/>
      <c r="W287" s="93"/>
      <c r="X287" s="31"/>
      <c r="Y287" s="31"/>
      <c r="Z287" s="31"/>
      <c r="AA287" s="31"/>
      <c r="AB287" s="31"/>
      <c r="AC287" s="31"/>
    </row>
    <row r="288" spans="8:29" hidden="1" x14ac:dyDescent="0.15">
      <c r="H288" s="89"/>
      <c r="I288" s="89"/>
      <c r="J288" s="93"/>
      <c r="K288" s="106"/>
      <c r="L288" s="89"/>
      <c r="M288" s="93"/>
      <c r="N288" s="107"/>
      <c r="O288" s="107"/>
      <c r="P288" s="107"/>
      <c r="Q288" s="107"/>
      <c r="R288" s="107"/>
      <c r="S288" s="107"/>
      <c r="T288" s="107"/>
      <c r="U288" s="107"/>
      <c r="V288" s="89"/>
      <c r="W288" s="93"/>
      <c r="X288" s="31"/>
      <c r="Y288" s="31"/>
      <c r="Z288" s="31"/>
      <c r="AA288" s="31"/>
      <c r="AB288" s="31"/>
      <c r="AC288" s="31"/>
    </row>
    <row r="289" spans="8:29" hidden="1" x14ac:dyDescent="0.15">
      <c r="H289" s="89"/>
      <c r="I289" s="89"/>
      <c r="J289" s="93"/>
      <c r="K289" s="106"/>
      <c r="L289" s="89"/>
      <c r="M289" s="93"/>
      <c r="N289" s="107"/>
      <c r="O289" s="107"/>
      <c r="P289" s="107"/>
      <c r="Q289" s="107"/>
      <c r="R289" s="107"/>
      <c r="S289" s="107"/>
      <c r="T289" s="107"/>
      <c r="U289" s="107"/>
      <c r="V289" s="89"/>
      <c r="W289" s="93"/>
      <c r="X289" s="31"/>
      <c r="Y289" s="31"/>
      <c r="Z289" s="31"/>
      <c r="AA289" s="31"/>
      <c r="AB289" s="31"/>
      <c r="AC289" s="31"/>
    </row>
    <row r="290" spans="8:29" hidden="1" x14ac:dyDescent="0.15">
      <c r="H290" s="89"/>
      <c r="I290" s="89"/>
      <c r="J290" s="93"/>
      <c r="K290" s="106"/>
      <c r="L290" s="89"/>
      <c r="M290" s="93"/>
      <c r="N290" s="107"/>
      <c r="O290" s="107"/>
      <c r="P290" s="107"/>
      <c r="Q290" s="107"/>
      <c r="R290" s="107"/>
      <c r="S290" s="107"/>
      <c r="T290" s="107"/>
      <c r="U290" s="107"/>
      <c r="V290" s="89"/>
      <c r="W290" s="93"/>
      <c r="X290" s="31"/>
      <c r="Y290" s="31"/>
      <c r="Z290" s="31"/>
      <c r="AA290" s="31"/>
      <c r="AB290" s="31"/>
      <c r="AC290" s="31"/>
    </row>
    <row r="291" spans="8:29" hidden="1" x14ac:dyDescent="0.15">
      <c r="H291" s="89"/>
      <c r="I291" s="89"/>
      <c r="J291" s="93"/>
      <c r="K291" s="106"/>
      <c r="L291" s="89"/>
      <c r="M291" s="93"/>
      <c r="N291" s="107"/>
      <c r="O291" s="107"/>
      <c r="P291" s="107"/>
      <c r="Q291" s="107"/>
      <c r="R291" s="107"/>
      <c r="S291" s="107"/>
      <c r="T291" s="107"/>
      <c r="U291" s="107"/>
      <c r="V291" s="89"/>
      <c r="W291" s="93"/>
      <c r="X291" s="31"/>
      <c r="Y291" s="31"/>
      <c r="Z291" s="31"/>
      <c r="AA291" s="31"/>
      <c r="AB291" s="31"/>
      <c r="AC291" s="31"/>
    </row>
    <row r="292" spans="8:29" ht="11.25" hidden="1" x14ac:dyDescent="0.15">
      <c r="H292" s="104"/>
      <c r="I292" s="104"/>
      <c r="J292" s="104"/>
      <c r="K292" s="106"/>
      <c r="L292" s="89"/>
      <c r="M292" s="93"/>
      <c r="N292" s="107"/>
      <c r="O292" s="107"/>
      <c r="P292" s="107"/>
      <c r="Q292" s="107"/>
      <c r="R292" s="107"/>
      <c r="S292" s="107"/>
      <c r="T292" s="107"/>
      <c r="U292" s="107"/>
      <c r="V292" s="89"/>
      <c r="W292" s="93"/>
      <c r="X292" s="31"/>
      <c r="Y292" s="31"/>
      <c r="Z292" s="31"/>
      <c r="AA292" s="31"/>
      <c r="AB292" s="31"/>
      <c r="AC292" s="31"/>
    </row>
    <row r="293" spans="8:29" ht="11.25" hidden="1" x14ac:dyDescent="0.15">
      <c r="H293" s="104"/>
      <c r="I293" s="104"/>
      <c r="J293" s="104"/>
      <c r="K293" s="106"/>
      <c r="L293" s="89"/>
      <c r="M293" s="93"/>
      <c r="N293" s="107"/>
      <c r="O293" s="107"/>
      <c r="P293" s="107"/>
      <c r="Q293" s="107"/>
      <c r="R293" s="107"/>
      <c r="S293" s="107"/>
      <c r="T293" s="107"/>
      <c r="U293" s="107"/>
      <c r="V293" s="89"/>
      <c r="W293" s="93"/>
      <c r="X293" s="31"/>
      <c r="Y293" s="31"/>
      <c r="Z293" s="31"/>
      <c r="AA293" s="31"/>
      <c r="AB293" s="31"/>
      <c r="AC293" s="31"/>
    </row>
    <row r="294" spans="8:29" ht="11.25" hidden="1" x14ac:dyDescent="0.15">
      <c r="H294" s="108"/>
      <c r="I294" s="31"/>
      <c r="J294" s="31"/>
      <c r="K294" s="31"/>
      <c r="L294" s="31"/>
      <c r="M294" s="31"/>
      <c r="N294" s="31"/>
      <c r="O294" s="31"/>
      <c r="P294" s="31"/>
      <c r="Q294" s="31"/>
      <c r="R294" s="31"/>
      <c r="S294" s="31"/>
      <c r="T294" s="31"/>
      <c r="U294" s="31"/>
      <c r="V294" s="31"/>
      <c r="W294" s="31"/>
      <c r="X294" s="31"/>
      <c r="Y294" s="31"/>
      <c r="Z294" s="31"/>
      <c r="AA294" s="31"/>
      <c r="AB294" s="31"/>
      <c r="AC294" s="31"/>
    </row>
    <row r="295" spans="8:29" ht="11.25" hidden="1" x14ac:dyDescent="0.15">
      <c r="H295" s="108"/>
      <c r="I295" s="31"/>
      <c r="J295" s="31"/>
      <c r="K295" s="31"/>
      <c r="L295" s="31"/>
      <c r="M295" s="31"/>
      <c r="N295" s="31"/>
      <c r="O295" s="31"/>
      <c r="P295" s="31"/>
      <c r="Q295" s="31"/>
      <c r="R295" s="31"/>
      <c r="S295" s="31"/>
      <c r="T295" s="31"/>
      <c r="U295" s="31"/>
      <c r="V295" s="31"/>
      <c r="W295" s="31"/>
      <c r="X295" s="31"/>
      <c r="Y295" s="31"/>
      <c r="Z295" s="31"/>
      <c r="AA295" s="31"/>
      <c r="AB295" s="31"/>
      <c r="AC295" s="31"/>
    </row>
    <row r="296" spans="8:29" ht="11.25" hidden="1" x14ac:dyDescent="0.15">
      <c r="H296" s="108"/>
      <c r="I296" s="31"/>
      <c r="J296" s="31"/>
      <c r="K296" s="31"/>
      <c r="L296" s="31"/>
      <c r="M296" s="31"/>
      <c r="N296" s="31"/>
      <c r="O296" s="31"/>
      <c r="P296" s="31"/>
      <c r="Q296" s="31"/>
      <c r="R296" s="31"/>
      <c r="S296" s="31"/>
      <c r="T296" s="31"/>
      <c r="U296" s="31"/>
      <c r="V296" s="31"/>
      <c r="W296" s="31"/>
      <c r="X296" s="31"/>
      <c r="Y296" s="31"/>
      <c r="Z296" s="31"/>
      <c r="AA296" s="31"/>
      <c r="AB296" s="31"/>
      <c r="AC296" s="31"/>
    </row>
    <row r="297" spans="8:29" hidden="1" x14ac:dyDescent="0.15">
      <c r="H297" s="109"/>
      <c r="I297" s="31"/>
      <c r="J297" s="31"/>
      <c r="K297" s="31"/>
      <c r="L297" s="31"/>
      <c r="M297" s="31"/>
      <c r="N297" s="31"/>
      <c r="O297" s="31"/>
      <c r="P297" s="31"/>
      <c r="Q297" s="31"/>
      <c r="R297" s="31"/>
      <c r="S297" s="31"/>
      <c r="T297" s="31"/>
      <c r="U297" s="31"/>
      <c r="V297" s="31"/>
      <c r="W297" s="31"/>
      <c r="X297" s="31"/>
      <c r="Y297" s="31"/>
      <c r="Z297" s="31"/>
      <c r="AA297" s="31"/>
      <c r="AB297" s="31"/>
      <c r="AC297" s="31"/>
    </row>
    <row r="298" spans="8:29" ht="11.25" hidden="1" x14ac:dyDescent="0.2">
      <c r="H298" s="110"/>
      <c r="I298" s="31"/>
      <c r="J298" s="31"/>
      <c r="K298" s="31"/>
      <c r="L298" s="31"/>
      <c r="M298" s="31"/>
      <c r="N298" s="31"/>
      <c r="O298" s="31"/>
      <c r="P298" s="31"/>
      <c r="Q298" s="31"/>
      <c r="R298" s="31"/>
      <c r="S298" s="31"/>
      <c r="T298" s="31"/>
      <c r="U298" s="31"/>
      <c r="V298" s="31"/>
      <c r="W298" s="31"/>
      <c r="X298" s="31"/>
      <c r="Y298" s="31"/>
      <c r="Z298" s="31"/>
      <c r="AA298" s="31"/>
      <c r="AB298" s="31"/>
      <c r="AC298" s="31"/>
    </row>
    <row r="299" spans="8:29" hidden="1" x14ac:dyDescent="0.15">
      <c r="H299" s="105"/>
      <c r="I299" s="105"/>
      <c r="J299" s="93"/>
      <c r="K299" s="106"/>
      <c r="L299" s="106"/>
      <c r="M299" s="93"/>
      <c r="N299" s="107"/>
      <c r="O299" s="107"/>
      <c r="P299" s="107"/>
      <c r="Q299" s="107"/>
      <c r="R299" s="107"/>
      <c r="S299" s="107"/>
      <c r="T299" s="107"/>
      <c r="U299" s="107"/>
      <c r="V299" s="107"/>
      <c r="W299" s="93"/>
      <c r="X299" s="31"/>
      <c r="Y299" s="31"/>
      <c r="Z299" s="31"/>
      <c r="AA299" s="31"/>
      <c r="AB299" s="31"/>
      <c r="AC299" s="31"/>
    </row>
    <row r="300" spans="8:29" hidden="1" x14ac:dyDescent="0.15">
      <c r="H300" s="105"/>
      <c r="I300" s="89"/>
      <c r="J300" s="93"/>
      <c r="K300" s="106"/>
      <c r="L300" s="89"/>
      <c r="M300" s="93"/>
      <c r="N300" s="107"/>
      <c r="O300" s="107"/>
      <c r="P300" s="107"/>
      <c r="Q300" s="107"/>
      <c r="R300" s="107"/>
      <c r="S300" s="107"/>
      <c r="T300" s="107"/>
      <c r="U300" s="107"/>
      <c r="V300" s="89"/>
      <c r="W300" s="93"/>
      <c r="X300" s="31"/>
      <c r="Y300" s="31"/>
      <c r="Z300" s="31"/>
      <c r="AA300" s="31"/>
      <c r="AB300" s="31"/>
      <c r="AC300" s="31"/>
    </row>
    <row r="301" spans="8:29" hidden="1" x14ac:dyDescent="0.15">
      <c r="H301" s="105"/>
      <c r="I301" s="89"/>
      <c r="J301" s="93"/>
      <c r="K301" s="106"/>
      <c r="L301" s="89"/>
      <c r="M301" s="93"/>
      <c r="N301" s="107"/>
      <c r="O301" s="107"/>
      <c r="P301" s="107"/>
      <c r="Q301" s="107"/>
      <c r="R301" s="107"/>
      <c r="S301" s="107"/>
      <c r="T301" s="107"/>
      <c r="U301" s="107"/>
      <c r="V301" s="89"/>
      <c r="W301" s="93"/>
      <c r="X301" s="31"/>
      <c r="Y301" s="31"/>
      <c r="Z301" s="31"/>
      <c r="AA301" s="31"/>
      <c r="AB301" s="31"/>
      <c r="AC301" s="31"/>
    </row>
    <row r="302" spans="8:29" hidden="1" x14ac:dyDescent="0.15">
      <c r="H302" s="105"/>
      <c r="I302" s="89"/>
      <c r="J302" s="93"/>
      <c r="K302" s="106"/>
      <c r="L302" s="89"/>
      <c r="M302" s="93"/>
      <c r="N302" s="107"/>
      <c r="O302" s="107"/>
      <c r="P302" s="107"/>
      <c r="Q302" s="107"/>
      <c r="R302" s="107"/>
      <c r="S302" s="107"/>
      <c r="T302" s="107"/>
      <c r="U302" s="107"/>
      <c r="V302" s="89"/>
      <c r="W302" s="93"/>
      <c r="X302" s="31"/>
      <c r="Y302" s="31"/>
      <c r="Z302" s="31"/>
      <c r="AA302" s="31"/>
      <c r="AB302" s="31"/>
      <c r="AC302" s="31"/>
    </row>
    <row r="303" spans="8:29" hidden="1" x14ac:dyDescent="0.15">
      <c r="H303" s="105"/>
      <c r="I303" s="89"/>
      <c r="J303" s="93"/>
      <c r="K303" s="106"/>
      <c r="L303" s="89"/>
      <c r="M303" s="93"/>
      <c r="N303" s="107"/>
      <c r="O303" s="107"/>
      <c r="P303" s="107"/>
      <c r="Q303" s="107"/>
      <c r="R303" s="107"/>
      <c r="S303" s="107"/>
      <c r="T303" s="107"/>
      <c r="U303" s="107"/>
      <c r="V303" s="89"/>
      <c r="W303" s="93"/>
      <c r="X303" s="31"/>
      <c r="Y303" s="31"/>
      <c r="Z303" s="31"/>
      <c r="AA303" s="31"/>
      <c r="AB303" s="31"/>
      <c r="AC303" s="31"/>
    </row>
    <row r="304" spans="8:29" ht="11.25" hidden="1" x14ac:dyDescent="0.15">
      <c r="H304" s="104"/>
      <c r="I304" s="104"/>
      <c r="J304" s="104"/>
      <c r="K304" s="106"/>
      <c r="L304" s="89"/>
      <c r="M304" s="93"/>
      <c r="N304" s="107"/>
      <c r="O304" s="107"/>
      <c r="P304" s="107"/>
      <c r="Q304" s="107"/>
      <c r="R304" s="107"/>
      <c r="S304" s="107"/>
      <c r="T304" s="107"/>
      <c r="U304" s="107"/>
      <c r="V304" s="89"/>
      <c r="W304" s="93"/>
      <c r="X304" s="31"/>
      <c r="Y304" s="31"/>
      <c r="Z304" s="31"/>
      <c r="AA304" s="31"/>
      <c r="AB304" s="31"/>
      <c r="AC304" s="31"/>
    </row>
    <row r="305" spans="8:29" ht="11.25" hidden="1" x14ac:dyDescent="0.15">
      <c r="H305" s="104"/>
      <c r="I305" s="104"/>
      <c r="J305" s="104"/>
      <c r="K305" s="104"/>
      <c r="L305" s="104"/>
      <c r="M305" s="104"/>
      <c r="N305" s="107"/>
      <c r="O305" s="107"/>
      <c r="P305" s="107"/>
      <c r="Q305" s="107"/>
      <c r="R305" s="107"/>
      <c r="S305" s="107"/>
      <c r="T305" s="107"/>
      <c r="U305" s="107"/>
      <c r="V305" s="89"/>
      <c r="W305" s="93"/>
      <c r="X305" s="31"/>
      <c r="Y305" s="31"/>
      <c r="Z305" s="31"/>
      <c r="AA305" s="31"/>
      <c r="AB305" s="31"/>
      <c r="AC305" s="31"/>
    </row>
    <row r="306" spans="8:29" ht="11.25" hidden="1" x14ac:dyDescent="0.15">
      <c r="H306" s="108"/>
      <c r="I306" s="31"/>
      <c r="J306" s="31"/>
      <c r="K306" s="31"/>
      <c r="L306" s="31"/>
      <c r="M306" s="31"/>
      <c r="N306" s="31"/>
      <c r="O306" s="31"/>
      <c r="P306" s="31"/>
      <c r="Q306" s="31"/>
      <c r="R306" s="31"/>
      <c r="S306" s="31"/>
      <c r="T306" s="31"/>
      <c r="U306" s="31"/>
      <c r="V306" s="31"/>
      <c r="W306" s="31"/>
      <c r="X306" s="31"/>
      <c r="Y306" s="31"/>
      <c r="Z306" s="31"/>
      <c r="AA306" s="31"/>
      <c r="AB306" s="31"/>
      <c r="AC306" s="31"/>
    </row>
    <row r="307" spans="8:29" ht="11.25" hidden="1" x14ac:dyDescent="0.15">
      <c r="H307" s="108"/>
      <c r="I307" s="31"/>
      <c r="J307" s="31"/>
      <c r="K307" s="31"/>
      <c r="L307" s="31"/>
      <c r="M307" s="31"/>
      <c r="N307" s="31"/>
      <c r="O307" s="31"/>
      <c r="P307" s="31"/>
      <c r="Q307" s="31"/>
      <c r="R307" s="31"/>
      <c r="S307" s="31"/>
      <c r="T307" s="31"/>
      <c r="U307" s="31"/>
      <c r="V307" s="31"/>
      <c r="W307" s="31"/>
      <c r="X307" s="31"/>
      <c r="Y307" s="31"/>
      <c r="Z307" s="31"/>
      <c r="AA307" s="31"/>
      <c r="AB307" s="31"/>
      <c r="AC307" s="31"/>
    </row>
    <row r="308" spans="8:29" ht="11.25" hidden="1" x14ac:dyDescent="0.15">
      <c r="H308" s="108"/>
      <c r="I308" s="31"/>
      <c r="J308" s="31"/>
      <c r="K308" s="31"/>
      <c r="L308" s="31"/>
      <c r="M308" s="31"/>
      <c r="N308" s="31"/>
      <c r="O308" s="31"/>
      <c r="P308" s="31"/>
      <c r="Q308" s="31"/>
      <c r="R308" s="31"/>
      <c r="S308" s="31"/>
      <c r="T308" s="31"/>
      <c r="U308" s="31"/>
      <c r="V308" s="31"/>
      <c r="W308" s="31"/>
      <c r="X308" s="31"/>
      <c r="Y308" s="31"/>
      <c r="Z308" s="31"/>
      <c r="AA308" s="31"/>
      <c r="AB308" s="31"/>
      <c r="AC308" s="31"/>
    </row>
    <row r="309" spans="8:29" hidden="1" x14ac:dyDescent="0.15">
      <c r="H309" s="109"/>
      <c r="I309" s="31"/>
      <c r="J309" s="31"/>
      <c r="K309" s="31"/>
      <c r="L309" s="31"/>
      <c r="M309" s="31"/>
      <c r="N309" s="31"/>
      <c r="O309" s="31"/>
      <c r="P309" s="31"/>
      <c r="Q309" s="31"/>
      <c r="R309" s="31"/>
      <c r="S309" s="31"/>
      <c r="T309" s="31"/>
      <c r="U309" s="31"/>
      <c r="V309" s="31"/>
      <c r="W309" s="31"/>
      <c r="X309" s="31"/>
      <c r="Y309" s="31"/>
      <c r="Z309" s="31"/>
      <c r="AA309" s="31"/>
      <c r="AB309" s="31"/>
      <c r="AC309" s="31"/>
    </row>
    <row r="310" spans="8:29" ht="11.25" hidden="1" x14ac:dyDescent="0.2">
      <c r="H310" s="110"/>
      <c r="I310" s="31"/>
      <c r="J310" s="31"/>
      <c r="K310" s="31"/>
      <c r="L310" s="31"/>
      <c r="M310" s="31"/>
      <c r="N310" s="31"/>
      <c r="O310" s="31"/>
      <c r="P310" s="31"/>
      <c r="Q310" s="31"/>
      <c r="R310" s="31"/>
      <c r="S310" s="31"/>
      <c r="T310" s="31"/>
      <c r="U310" s="31"/>
      <c r="V310" s="31"/>
      <c r="W310" s="31"/>
      <c r="X310" s="31"/>
      <c r="Y310" s="31"/>
      <c r="Z310" s="31"/>
      <c r="AA310" s="31"/>
      <c r="AB310" s="31"/>
      <c r="AC310" s="31"/>
    </row>
    <row r="311" spans="8:29" hidden="1" x14ac:dyDescent="0.15">
      <c r="H311" s="89"/>
      <c r="I311" s="89"/>
      <c r="J311" s="93"/>
      <c r="K311" s="106"/>
      <c r="L311" s="106"/>
      <c r="M311" s="93"/>
      <c r="N311" s="107"/>
      <c r="O311" s="107"/>
      <c r="P311" s="107"/>
      <c r="Q311" s="107"/>
      <c r="R311" s="107"/>
      <c r="S311" s="107"/>
      <c r="T311" s="107"/>
      <c r="U311" s="107"/>
      <c r="V311" s="107"/>
      <c r="W311" s="93"/>
      <c r="X311" s="31"/>
      <c r="Y311" s="31"/>
      <c r="Z311" s="31"/>
      <c r="AA311" s="31"/>
      <c r="AB311" s="31"/>
      <c r="AC311" s="31"/>
    </row>
    <row r="312" spans="8:29" hidden="1" x14ac:dyDescent="0.15">
      <c r="H312" s="89"/>
      <c r="I312" s="89"/>
      <c r="J312" s="93"/>
      <c r="K312" s="106"/>
      <c r="L312" s="89"/>
      <c r="M312" s="93"/>
      <c r="N312" s="107"/>
      <c r="O312" s="107"/>
      <c r="P312" s="107"/>
      <c r="Q312" s="107"/>
      <c r="R312" s="107"/>
      <c r="S312" s="107"/>
      <c r="T312" s="107"/>
      <c r="U312" s="107"/>
      <c r="V312" s="89"/>
      <c r="W312" s="93"/>
      <c r="X312" s="31"/>
      <c r="Y312" s="31"/>
      <c r="Z312" s="31"/>
      <c r="AA312" s="31"/>
      <c r="AB312" s="31"/>
      <c r="AC312" s="31"/>
    </row>
    <row r="313" spans="8:29" hidden="1" x14ac:dyDescent="0.15">
      <c r="H313" s="89"/>
      <c r="I313" s="89"/>
      <c r="J313" s="93"/>
      <c r="K313" s="106"/>
      <c r="L313" s="89"/>
      <c r="M313" s="93"/>
      <c r="N313" s="107"/>
      <c r="O313" s="107"/>
      <c r="P313" s="107"/>
      <c r="Q313" s="107"/>
      <c r="R313" s="107"/>
      <c r="S313" s="107"/>
      <c r="T313" s="107"/>
      <c r="U313" s="107"/>
      <c r="V313" s="89"/>
      <c r="W313" s="93"/>
      <c r="X313" s="31"/>
      <c r="Y313" s="31"/>
      <c r="Z313" s="31"/>
      <c r="AA313" s="31"/>
      <c r="AB313" s="31"/>
      <c r="AC313" s="31"/>
    </row>
    <row r="314" spans="8:29" hidden="1" x14ac:dyDescent="0.15">
      <c r="H314" s="89"/>
      <c r="I314" s="89"/>
      <c r="J314" s="93"/>
      <c r="K314" s="106"/>
      <c r="L314" s="89"/>
      <c r="M314" s="93"/>
      <c r="N314" s="107"/>
      <c r="O314" s="107"/>
      <c r="P314" s="107"/>
      <c r="Q314" s="107"/>
      <c r="R314" s="107"/>
      <c r="S314" s="107"/>
      <c r="T314" s="107"/>
      <c r="U314" s="107"/>
      <c r="V314" s="89"/>
      <c r="W314" s="93"/>
      <c r="X314" s="31"/>
      <c r="Y314" s="31"/>
      <c r="Z314" s="31"/>
      <c r="AA314" s="31"/>
      <c r="AB314" s="31"/>
      <c r="AC314" s="31"/>
    </row>
    <row r="315" spans="8:29" hidden="1" x14ac:dyDescent="0.15">
      <c r="H315" s="89"/>
      <c r="I315" s="89"/>
      <c r="J315" s="93"/>
      <c r="K315" s="106"/>
      <c r="L315" s="89"/>
      <c r="M315" s="93"/>
      <c r="N315" s="107"/>
      <c r="O315" s="107"/>
      <c r="P315" s="107"/>
      <c r="Q315" s="107"/>
      <c r="R315" s="107"/>
      <c r="S315" s="107"/>
      <c r="T315" s="107"/>
      <c r="U315" s="107"/>
      <c r="V315" s="89"/>
      <c r="W315" s="93"/>
      <c r="X315" s="31"/>
      <c r="Y315" s="31"/>
      <c r="Z315" s="31"/>
      <c r="AA315" s="31"/>
      <c r="AB315" s="31"/>
      <c r="AC315" s="31"/>
    </row>
    <row r="316" spans="8:29" ht="11.25" hidden="1" x14ac:dyDescent="0.15">
      <c r="H316" s="104"/>
      <c r="I316" s="104"/>
      <c r="J316" s="104"/>
      <c r="K316" s="106"/>
      <c r="L316" s="89"/>
      <c r="M316" s="93"/>
      <c r="N316" s="107"/>
      <c r="O316" s="107"/>
      <c r="P316" s="107"/>
      <c r="Q316" s="107"/>
      <c r="R316" s="107"/>
      <c r="S316" s="107"/>
      <c r="T316" s="107"/>
      <c r="U316" s="107"/>
      <c r="V316" s="89"/>
      <c r="W316" s="93"/>
      <c r="X316" s="31"/>
      <c r="Y316" s="31"/>
      <c r="Z316" s="31"/>
      <c r="AA316" s="31"/>
      <c r="AB316" s="31"/>
      <c r="AC316" s="31"/>
    </row>
    <row r="317" spans="8:29" ht="11.25" hidden="1" x14ac:dyDescent="0.15">
      <c r="H317" s="104"/>
      <c r="I317" s="104"/>
      <c r="J317" s="104"/>
      <c r="K317" s="106"/>
      <c r="L317" s="89"/>
      <c r="M317" s="93"/>
      <c r="N317" s="107"/>
      <c r="O317" s="107"/>
      <c r="P317" s="107"/>
      <c r="Q317" s="107"/>
      <c r="R317" s="107"/>
      <c r="S317" s="107"/>
      <c r="T317" s="107"/>
      <c r="U317" s="107"/>
      <c r="V317" s="89"/>
      <c r="W317" s="93"/>
      <c r="X317" s="31"/>
      <c r="Y317" s="31"/>
      <c r="Z317" s="31"/>
      <c r="AA317" s="31"/>
      <c r="AB317" s="31"/>
      <c r="AC317" s="31"/>
    </row>
    <row r="318" spans="8:29" ht="11.25" hidden="1" x14ac:dyDescent="0.15">
      <c r="H318" s="104"/>
      <c r="I318" s="104"/>
      <c r="J318" s="104"/>
      <c r="K318" s="104"/>
      <c r="L318" s="104"/>
      <c r="M318" s="104"/>
      <c r="N318" s="107"/>
      <c r="O318" s="107"/>
      <c r="P318" s="107"/>
      <c r="Q318" s="107"/>
      <c r="R318" s="107"/>
      <c r="S318" s="107"/>
      <c r="T318" s="107"/>
      <c r="U318" s="107"/>
      <c r="V318" s="89"/>
      <c r="W318" s="93"/>
      <c r="X318" s="31"/>
      <c r="Y318" s="31"/>
      <c r="Z318" s="31"/>
      <c r="AA318" s="31"/>
      <c r="AB318" s="31"/>
      <c r="AC318" s="31"/>
    </row>
    <row r="319" spans="8:29" ht="11.25" hidden="1" x14ac:dyDescent="0.15">
      <c r="H319" s="111"/>
      <c r="I319" s="31"/>
      <c r="J319" s="31"/>
      <c r="K319" s="31"/>
      <c r="L319" s="31"/>
      <c r="M319" s="31"/>
      <c r="N319" s="31"/>
      <c r="O319" s="31"/>
      <c r="P319" s="31"/>
      <c r="Q319" s="31"/>
      <c r="R319" s="31"/>
      <c r="S319" s="31"/>
      <c r="T319" s="31"/>
      <c r="U319" s="31"/>
      <c r="V319" s="31"/>
      <c r="W319" s="31"/>
      <c r="X319" s="31"/>
      <c r="Y319" s="31"/>
      <c r="Z319" s="31"/>
      <c r="AA319" s="31"/>
      <c r="AB319" s="31"/>
      <c r="AC319" s="31"/>
    </row>
    <row r="320" spans="8:29" hidden="1" x14ac:dyDescent="0.15">
      <c r="H320" s="112"/>
      <c r="I320" s="31"/>
      <c r="J320" s="31"/>
      <c r="K320" s="31"/>
      <c r="L320" s="31"/>
      <c r="M320" s="31"/>
      <c r="N320" s="31"/>
      <c r="O320" s="31"/>
      <c r="P320" s="31"/>
      <c r="Q320" s="31"/>
      <c r="R320" s="31"/>
      <c r="S320" s="31"/>
      <c r="T320" s="31"/>
      <c r="U320" s="31"/>
      <c r="V320" s="31"/>
      <c r="W320" s="31"/>
      <c r="X320" s="31"/>
      <c r="Y320" s="31"/>
      <c r="Z320" s="31"/>
      <c r="AA320" s="31"/>
      <c r="AB320" s="31"/>
      <c r="AC320" s="31"/>
    </row>
    <row r="321" spans="8:29" ht="11.25" hidden="1" x14ac:dyDescent="0.15">
      <c r="H321" s="113"/>
      <c r="I321" s="31"/>
      <c r="J321" s="31"/>
      <c r="K321" s="31"/>
      <c r="L321" s="31"/>
      <c r="M321" s="31"/>
      <c r="N321" s="31"/>
      <c r="O321" s="31"/>
      <c r="P321" s="31"/>
      <c r="Q321" s="31"/>
      <c r="R321" s="31"/>
      <c r="S321" s="31"/>
      <c r="T321" s="31"/>
      <c r="U321" s="31"/>
      <c r="V321" s="31"/>
      <c r="W321" s="31"/>
      <c r="X321" s="31"/>
      <c r="Y321" s="31"/>
      <c r="Z321" s="31"/>
      <c r="AA321" s="31"/>
      <c r="AB321" s="31"/>
      <c r="AC321" s="31"/>
    </row>
    <row r="322" spans="8:29" ht="11.25" hidden="1" x14ac:dyDescent="0.15">
      <c r="H322" s="114"/>
      <c r="I322" s="31"/>
      <c r="J322" s="31"/>
      <c r="K322" s="31"/>
      <c r="L322" s="31"/>
      <c r="M322" s="31"/>
      <c r="N322" s="31"/>
      <c r="O322" s="31"/>
      <c r="P322" s="31"/>
      <c r="Q322" s="31"/>
      <c r="R322" s="31"/>
      <c r="S322" s="31"/>
      <c r="T322" s="31"/>
      <c r="U322" s="31"/>
      <c r="V322" s="31"/>
      <c r="W322" s="31"/>
      <c r="X322" s="31"/>
      <c r="Y322" s="31"/>
      <c r="Z322" s="31"/>
      <c r="AA322" s="31"/>
      <c r="AB322" s="31"/>
      <c r="AC322" s="31"/>
    </row>
    <row r="323" spans="8:29" ht="11.25" hidden="1" x14ac:dyDescent="0.15">
      <c r="H323" s="115"/>
      <c r="I323" s="31"/>
      <c r="J323" s="31"/>
      <c r="K323" s="31"/>
      <c r="L323" s="31"/>
      <c r="M323" s="31"/>
      <c r="N323" s="31"/>
      <c r="O323" s="31"/>
      <c r="P323" s="31"/>
      <c r="Q323" s="31"/>
      <c r="R323" s="31"/>
      <c r="S323" s="31"/>
      <c r="T323" s="31"/>
      <c r="U323" s="31"/>
      <c r="V323" s="31"/>
      <c r="W323" s="31"/>
      <c r="X323" s="31"/>
      <c r="Y323" s="31"/>
      <c r="Z323" s="31"/>
      <c r="AA323" s="31"/>
      <c r="AB323" s="31"/>
      <c r="AC323" s="31"/>
    </row>
    <row r="324" spans="8:29" ht="11.25" hidden="1" x14ac:dyDescent="0.15">
      <c r="H324" s="105"/>
      <c r="I324" s="105"/>
      <c r="J324" s="104"/>
      <c r="K324" s="104"/>
      <c r="L324" s="104"/>
      <c r="M324" s="104"/>
      <c r="N324" s="104"/>
      <c r="O324" s="104"/>
      <c r="P324" s="104"/>
      <c r="Q324" s="104"/>
      <c r="R324" s="104"/>
      <c r="S324" s="104"/>
      <c r="T324" s="104"/>
      <c r="U324" s="104"/>
      <c r="V324" s="104"/>
      <c r="W324" s="104"/>
      <c r="X324" s="31"/>
      <c r="Y324" s="31"/>
      <c r="Z324" s="31"/>
      <c r="AA324" s="31"/>
      <c r="AB324" s="31"/>
      <c r="AC324" s="31"/>
    </row>
    <row r="325" spans="8:29" hidden="1" x14ac:dyDescent="0.15">
      <c r="H325" s="105"/>
      <c r="I325" s="105"/>
      <c r="J325" s="93"/>
      <c r="K325" s="106"/>
      <c r="L325" s="106"/>
      <c r="M325" s="93"/>
      <c r="N325" s="107"/>
      <c r="O325" s="107"/>
      <c r="P325" s="107"/>
      <c r="Q325" s="107"/>
      <c r="R325" s="107"/>
      <c r="S325" s="107"/>
      <c r="T325" s="107"/>
      <c r="U325" s="107"/>
      <c r="V325" s="107"/>
      <c r="W325" s="93"/>
      <c r="X325" s="31"/>
      <c r="Y325" s="31"/>
      <c r="Z325" s="31"/>
      <c r="AA325" s="31"/>
      <c r="AB325" s="31"/>
      <c r="AC325" s="31"/>
    </row>
    <row r="326" spans="8:29" hidden="1" x14ac:dyDescent="0.15">
      <c r="H326" s="105"/>
      <c r="I326" s="89"/>
      <c r="J326" s="93"/>
      <c r="K326" s="106"/>
      <c r="L326" s="89"/>
      <c r="M326" s="93"/>
      <c r="N326" s="107"/>
      <c r="O326" s="107"/>
      <c r="P326" s="107"/>
      <c r="Q326" s="107"/>
      <c r="R326" s="107"/>
      <c r="S326" s="107"/>
      <c r="T326" s="107"/>
      <c r="U326" s="107"/>
      <c r="V326" s="89"/>
      <c r="W326" s="93"/>
      <c r="X326" s="31"/>
      <c r="Y326" s="31"/>
      <c r="Z326" s="31"/>
      <c r="AA326" s="31"/>
      <c r="AB326" s="31"/>
      <c r="AC326" s="31"/>
    </row>
    <row r="327" spans="8:29" hidden="1" x14ac:dyDescent="0.15">
      <c r="H327" s="105"/>
      <c r="I327" s="89"/>
      <c r="J327" s="93"/>
      <c r="K327" s="106"/>
      <c r="L327" s="89"/>
      <c r="M327" s="93"/>
      <c r="N327" s="107"/>
      <c r="O327" s="107"/>
      <c r="P327" s="107"/>
      <c r="Q327" s="107"/>
      <c r="R327" s="107"/>
      <c r="S327" s="107"/>
      <c r="T327" s="107"/>
      <c r="U327" s="107"/>
      <c r="V327" s="89"/>
      <c r="W327" s="93"/>
      <c r="X327" s="31"/>
      <c r="Y327" s="31"/>
      <c r="Z327" s="31"/>
      <c r="AA327" s="31"/>
      <c r="AB327" s="31"/>
      <c r="AC327" s="31"/>
    </row>
    <row r="328" spans="8:29" hidden="1" x14ac:dyDescent="0.15">
      <c r="H328" s="105"/>
      <c r="I328" s="89"/>
      <c r="J328" s="93"/>
      <c r="K328" s="106"/>
      <c r="L328" s="89"/>
      <c r="M328" s="93"/>
      <c r="N328" s="107"/>
      <c r="O328" s="107"/>
      <c r="P328" s="107"/>
      <c r="Q328" s="107"/>
      <c r="R328" s="107"/>
      <c r="S328" s="107"/>
      <c r="T328" s="107"/>
      <c r="U328" s="107"/>
      <c r="V328" s="89"/>
      <c r="W328" s="93"/>
      <c r="X328" s="31"/>
      <c r="Y328" s="31"/>
      <c r="Z328" s="31"/>
      <c r="AA328" s="31"/>
      <c r="AB328" s="31"/>
      <c r="AC328" s="31"/>
    </row>
    <row r="329" spans="8:29" hidden="1" x14ac:dyDescent="0.15">
      <c r="H329" s="105"/>
      <c r="I329" s="89"/>
      <c r="J329" s="93"/>
      <c r="K329" s="106"/>
      <c r="L329" s="89"/>
      <c r="M329" s="93"/>
      <c r="N329" s="107"/>
      <c r="O329" s="107"/>
      <c r="P329" s="107"/>
      <c r="Q329" s="107"/>
      <c r="R329" s="107"/>
      <c r="S329" s="107"/>
      <c r="T329" s="107"/>
      <c r="U329" s="107"/>
      <c r="V329" s="89"/>
      <c r="W329" s="93"/>
      <c r="X329" s="31"/>
      <c r="Y329" s="31"/>
      <c r="Z329" s="31"/>
      <c r="AA329" s="31"/>
      <c r="AB329" s="31"/>
      <c r="AC329" s="31"/>
    </row>
    <row r="330" spans="8:29" ht="11.25" hidden="1" x14ac:dyDescent="0.15">
      <c r="H330" s="104"/>
      <c r="I330" s="104"/>
      <c r="J330" s="104"/>
      <c r="K330" s="106"/>
      <c r="L330" s="89"/>
      <c r="M330" s="93"/>
      <c r="N330" s="107"/>
      <c r="O330" s="107"/>
      <c r="P330" s="107"/>
      <c r="Q330" s="107"/>
      <c r="R330" s="107"/>
      <c r="S330" s="107"/>
      <c r="T330" s="107"/>
      <c r="U330" s="107"/>
      <c r="V330" s="89"/>
      <c r="W330" s="93"/>
      <c r="X330" s="31"/>
      <c r="Y330" s="31"/>
      <c r="Z330" s="31"/>
      <c r="AA330" s="31"/>
      <c r="AB330" s="31"/>
      <c r="AC330" s="31"/>
    </row>
    <row r="331" spans="8:29" ht="11.25" hidden="1" x14ac:dyDescent="0.15">
      <c r="H331" s="104"/>
      <c r="I331" s="104"/>
      <c r="J331" s="104"/>
      <c r="K331" s="106"/>
      <c r="L331" s="89"/>
      <c r="M331" s="93"/>
      <c r="N331" s="107"/>
      <c r="O331" s="107"/>
      <c r="P331" s="107"/>
      <c r="Q331" s="107"/>
      <c r="R331" s="107"/>
      <c r="S331" s="107"/>
      <c r="T331" s="107"/>
      <c r="U331" s="107"/>
      <c r="V331" s="89"/>
      <c r="W331" s="93"/>
      <c r="X331" s="31"/>
      <c r="Y331" s="31"/>
      <c r="Z331" s="31"/>
      <c r="AA331" s="31"/>
      <c r="AB331" s="31"/>
      <c r="AC331" s="31"/>
    </row>
    <row r="332" spans="8:29" ht="11.25" hidden="1" x14ac:dyDescent="0.15">
      <c r="H332" s="104"/>
      <c r="I332" s="104"/>
      <c r="J332" s="104"/>
      <c r="K332" s="104"/>
      <c r="L332" s="104"/>
      <c r="M332" s="104"/>
      <c r="N332" s="107"/>
      <c r="O332" s="107"/>
      <c r="P332" s="107"/>
      <c r="Q332" s="107"/>
      <c r="R332" s="107"/>
      <c r="S332" s="107"/>
      <c r="T332" s="107"/>
      <c r="U332" s="107"/>
      <c r="V332" s="89"/>
      <c r="W332" s="93"/>
      <c r="X332" s="31"/>
      <c r="Y332" s="31"/>
      <c r="Z332" s="31"/>
      <c r="AA332" s="31"/>
      <c r="AB332" s="31"/>
      <c r="AC332" s="31"/>
    </row>
    <row r="333" spans="8:29" ht="11.25" hidden="1" x14ac:dyDescent="0.15">
      <c r="H333" s="108"/>
      <c r="I333" s="31"/>
      <c r="J333" s="31"/>
      <c r="K333" s="31"/>
      <c r="L333" s="31"/>
      <c r="M333" s="31"/>
      <c r="N333" s="31"/>
      <c r="O333" s="31"/>
      <c r="P333" s="31"/>
      <c r="Q333" s="31"/>
      <c r="R333" s="31"/>
      <c r="S333" s="31"/>
      <c r="T333" s="31"/>
      <c r="U333" s="31"/>
      <c r="V333" s="31"/>
      <c r="W333" s="31"/>
      <c r="X333" s="31"/>
      <c r="Y333" s="31"/>
      <c r="Z333" s="31"/>
      <c r="AA333" s="31"/>
      <c r="AB333" s="31"/>
      <c r="AC333" s="31"/>
    </row>
    <row r="334" spans="8:29" ht="11.25" hidden="1" x14ac:dyDescent="0.15">
      <c r="H334" s="108"/>
      <c r="I334" s="31"/>
      <c r="J334" s="31"/>
      <c r="K334" s="31"/>
      <c r="L334" s="31"/>
      <c r="M334" s="31"/>
      <c r="N334" s="31"/>
      <c r="O334" s="31"/>
      <c r="P334" s="31"/>
      <c r="Q334" s="31"/>
      <c r="R334" s="31"/>
      <c r="S334" s="31"/>
      <c r="T334" s="31"/>
      <c r="U334" s="31"/>
      <c r="V334" s="31"/>
      <c r="W334" s="31"/>
      <c r="X334" s="31"/>
      <c r="Y334" s="31"/>
      <c r="Z334" s="31"/>
      <c r="AA334" s="31"/>
      <c r="AB334" s="31"/>
      <c r="AC334" s="31"/>
    </row>
    <row r="335" spans="8:29" ht="11.25" hidden="1" x14ac:dyDescent="0.15">
      <c r="H335" s="108"/>
      <c r="I335" s="31"/>
      <c r="J335" s="31"/>
      <c r="K335" s="31"/>
      <c r="L335" s="31"/>
      <c r="M335" s="31"/>
      <c r="N335" s="31"/>
      <c r="O335" s="31"/>
      <c r="P335" s="31"/>
      <c r="Q335" s="31"/>
      <c r="R335" s="31"/>
      <c r="S335" s="31"/>
      <c r="T335" s="31"/>
      <c r="U335" s="31"/>
      <c r="V335" s="31"/>
      <c r="W335" s="31"/>
      <c r="X335" s="31"/>
      <c r="Y335" s="31"/>
      <c r="Z335" s="31"/>
      <c r="AA335" s="31"/>
      <c r="AB335" s="31"/>
      <c r="AC335" s="31"/>
    </row>
    <row r="336" spans="8:29" hidden="1" x14ac:dyDescent="0.15">
      <c r="H336" s="109"/>
      <c r="I336" s="31"/>
      <c r="J336" s="31"/>
      <c r="K336" s="31"/>
      <c r="L336" s="31"/>
      <c r="M336" s="31"/>
      <c r="N336" s="31"/>
      <c r="O336" s="31"/>
      <c r="P336" s="31"/>
      <c r="Q336" s="31"/>
      <c r="R336" s="31"/>
      <c r="S336" s="31"/>
      <c r="T336" s="31"/>
      <c r="U336" s="31"/>
      <c r="V336" s="31"/>
      <c r="W336" s="31"/>
      <c r="X336" s="31"/>
      <c r="Y336" s="31"/>
      <c r="Z336" s="31"/>
      <c r="AA336" s="31"/>
      <c r="AB336" s="31"/>
      <c r="AC336" s="31"/>
    </row>
    <row r="337" spans="8:29" ht="11.25" hidden="1" x14ac:dyDescent="0.2">
      <c r="H337" s="110"/>
      <c r="I337" s="31"/>
      <c r="J337" s="31"/>
      <c r="K337" s="31"/>
      <c r="L337" s="31"/>
      <c r="M337" s="31"/>
      <c r="N337" s="31"/>
      <c r="O337" s="31"/>
      <c r="P337" s="31"/>
      <c r="Q337" s="31"/>
      <c r="R337" s="31"/>
      <c r="S337" s="31"/>
      <c r="T337" s="31"/>
      <c r="U337" s="31"/>
      <c r="V337" s="31"/>
      <c r="W337" s="31"/>
      <c r="X337" s="31"/>
      <c r="Y337" s="31"/>
      <c r="Z337" s="31"/>
      <c r="AA337" s="31"/>
      <c r="AB337" s="31"/>
      <c r="AC337" s="31"/>
    </row>
    <row r="338" spans="8:29" hidden="1" x14ac:dyDescent="0.15">
      <c r="H338" s="89"/>
      <c r="I338" s="89"/>
      <c r="J338" s="93"/>
      <c r="K338" s="106"/>
      <c r="L338" s="106"/>
      <c r="M338" s="93"/>
      <c r="N338" s="107"/>
      <c r="O338" s="107"/>
      <c r="P338" s="107"/>
      <c r="Q338" s="107"/>
      <c r="R338" s="107"/>
      <c r="S338" s="107"/>
      <c r="T338" s="107"/>
      <c r="U338" s="107"/>
      <c r="V338" s="107"/>
      <c r="W338" s="89"/>
      <c r="X338" s="31"/>
      <c r="Y338" s="31"/>
      <c r="Z338" s="31"/>
      <c r="AA338" s="31"/>
      <c r="AB338" s="31"/>
      <c r="AC338" s="31"/>
    </row>
    <row r="339" spans="8:29" hidden="1" x14ac:dyDescent="0.15">
      <c r="H339" s="89"/>
      <c r="I339" s="89"/>
      <c r="J339" s="93"/>
      <c r="K339" s="106"/>
      <c r="L339" s="89"/>
      <c r="M339" s="93"/>
      <c r="N339" s="107"/>
      <c r="O339" s="107"/>
      <c r="P339" s="107"/>
      <c r="Q339" s="107"/>
      <c r="R339" s="107"/>
      <c r="S339" s="107"/>
      <c r="T339" s="107"/>
      <c r="U339" s="107"/>
      <c r="V339" s="89"/>
      <c r="W339" s="89"/>
      <c r="X339" s="31"/>
      <c r="Y339" s="31"/>
      <c r="Z339" s="31"/>
      <c r="AA339" s="31"/>
      <c r="AB339" s="31"/>
      <c r="AC339" s="31"/>
    </row>
    <row r="340" spans="8:29" hidden="1" x14ac:dyDescent="0.15">
      <c r="H340" s="89"/>
      <c r="I340" s="89"/>
      <c r="J340" s="93"/>
      <c r="K340" s="106"/>
      <c r="L340" s="89"/>
      <c r="M340" s="93"/>
      <c r="N340" s="107"/>
      <c r="O340" s="107"/>
      <c r="P340" s="107"/>
      <c r="Q340" s="107"/>
      <c r="R340" s="107"/>
      <c r="S340" s="107"/>
      <c r="T340" s="107"/>
      <c r="U340" s="107"/>
      <c r="V340" s="89"/>
      <c r="W340" s="89"/>
      <c r="X340" s="31"/>
      <c r="Y340" s="31"/>
      <c r="Z340" s="31"/>
      <c r="AA340" s="31"/>
      <c r="AB340" s="31"/>
      <c r="AC340" s="31"/>
    </row>
    <row r="341" spans="8:29" hidden="1" x14ac:dyDescent="0.15">
      <c r="H341" s="89"/>
      <c r="I341" s="89"/>
      <c r="J341" s="93"/>
      <c r="K341" s="106"/>
      <c r="L341" s="89"/>
      <c r="M341" s="93"/>
      <c r="N341" s="107"/>
      <c r="O341" s="107"/>
      <c r="P341" s="107"/>
      <c r="Q341" s="107"/>
      <c r="R341" s="107"/>
      <c r="S341" s="107"/>
      <c r="T341" s="107"/>
      <c r="U341" s="107"/>
      <c r="V341" s="89"/>
      <c r="W341" s="89"/>
      <c r="X341" s="31"/>
      <c r="Y341" s="31"/>
      <c r="Z341" s="31"/>
      <c r="AA341" s="31"/>
      <c r="AB341" s="31"/>
      <c r="AC341" s="31"/>
    </row>
    <row r="342" spans="8:29" hidden="1" x14ac:dyDescent="0.15">
      <c r="H342" s="89"/>
      <c r="I342" s="89"/>
      <c r="J342" s="93"/>
      <c r="K342" s="106"/>
      <c r="L342" s="89"/>
      <c r="M342" s="93"/>
      <c r="N342" s="107"/>
      <c r="O342" s="107"/>
      <c r="P342" s="107"/>
      <c r="Q342" s="107"/>
      <c r="R342" s="107"/>
      <c r="S342" s="107"/>
      <c r="T342" s="107"/>
      <c r="U342" s="107"/>
      <c r="V342" s="89"/>
      <c r="W342" s="89"/>
      <c r="X342" s="31"/>
      <c r="Y342" s="31"/>
      <c r="Z342" s="31"/>
      <c r="AA342" s="31"/>
      <c r="AB342" s="31"/>
      <c r="AC342" s="31"/>
    </row>
    <row r="343" spans="8:29" ht="11.25" hidden="1" x14ac:dyDescent="0.15">
      <c r="H343" s="104"/>
      <c r="I343" s="104"/>
      <c r="J343" s="104"/>
      <c r="K343" s="106"/>
      <c r="L343" s="89"/>
      <c r="M343" s="93"/>
      <c r="N343" s="107"/>
      <c r="O343" s="107"/>
      <c r="P343" s="107"/>
      <c r="Q343" s="107"/>
      <c r="R343" s="107"/>
      <c r="S343" s="107"/>
      <c r="T343" s="107"/>
      <c r="U343" s="107"/>
      <c r="V343" s="89"/>
      <c r="W343" s="89"/>
      <c r="X343" s="31"/>
      <c r="Y343" s="31"/>
      <c r="Z343" s="31"/>
      <c r="AA343" s="31"/>
      <c r="AB343" s="31"/>
      <c r="AC343" s="31"/>
    </row>
    <row r="344" spans="8:29" ht="11.25" hidden="1" x14ac:dyDescent="0.15">
      <c r="H344" s="104"/>
      <c r="I344" s="104"/>
      <c r="J344" s="104"/>
      <c r="K344" s="106"/>
      <c r="L344" s="89"/>
      <c r="M344" s="93"/>
      <c r="N344" s="107"/>
      <c r="O344" s="107"/>
      <c r="P344" s="107"/>
      <c r="Q344" s="107"/>
      <c r="R344" s="107"/>
      <c r="S344" s="107"/>
      <c r="T344" s="107"/>
      <c r="U344" s="107"/>
      <c r="V344" s="89"/>
      <c r="W344" s="89"/>
      <c r="X344" s="31"/>
      <c r="Y344" s="31"/>
      <c r="Z344" s="31"/>
      <c r="AA344" s="31"/>
      <c r="AB344" s="31"/>
      <c r="AC344" s="31"/>
    </row>
    <row r="345" spans="8:29" ht="11.25" hidden="1" x14ac:dyDescent="0.15">
      <c r="H345" s="104"/>
      <c r="I345" s="104"/>
      <c r="J345" s="104"/>
      <c r="K345" s="106"/>
      <c r="L345" s="89"/>
      <c r="M345" s="93"/>
      <c r="N345" s="107"/>
      <c r="O345" s="107"/>
      <c r="P345" s="107"/>
      <c r="Q345" s="107"/>
      <c r="R345" s="107"/>
      <c r="S345" s="107"/>
      <c r="T345" s="107"/>
      <c r="U345" s="107"/>
      <c r="V345" s="89"/>
      <c r="W345" s="89"/>
      <c r="X345" s="31"/>
      <c r="Y345" s="31"/>
      <c r="Z345" s="31"/>
      <c r="AA345" s="31"/>
      <c r="AB345" s="31"/>
      <c r="AC345" s="31"/>
    </row>
    <row r="346" spans="8:29" ht="11.25" hidden="1" x14ac:dyDescent="0.15">
      <c r="H346" s="104"/>
      <c r="I346" s="104"/>
      <c r="J346" s="104"/>
      <c r="K346" s="104"/>
      <c r="L346" s="104"/>
      <c r="M346" s="104"/>
      <c r="N346" s="107"/>
      <c r="O346" s="107"/>
      <c r="P346" s="107"/>
      <c r="Q346" s="107"/>
      <c r="R346" s="107"/>
      <c r="S346" s="107"/>
      <c r="T346" s="107"/>
      <c r="U346" s="107"/>
      <c r="V346" s="89"/>
      <c r="W346" s="89"/>
      <c r="X346" s="31"/>
      <c r="Y346" s="31"/>
      <c r="Z346" s="31"/>
      <c r="AA346" s="31"/>
      <c r="AB346" s="31"/>
      <c r="AC346" s="31"/>
    </row>
    <row r="347" spans="8:29" ht="11.25" hidden="1" x14ac:dyDescent="0.15">
      <c r="H347" s="108"/>
      <c r="I347" s="31"/>
      <c r="J347" s="31"/>
      <c r="K347" s="31"/>
      <c r="L347" s="31"/>
      <c r="M347" s="31"/>
      <c r="N347" s="31"/>
      <c r="O347" s="31"/>
      <c r="P347" s="31"/>
      <c r="Q347" s="31"/>
      <c r="R347" s="31"/>
      <c r="S347" s="31"/>
      <c r="T347" s="31"/>
      <c r="U347" s="31"/>
      <c r="V347" s="31"/>
      <c r="W347" s="31"/>
      <c r="X347" s="31"/>
      <c r="Y347" s="31"/>
      <c r="Z347" s="31"/>
      <c r="AA347" s="31"/>
      <c r="AB347" s="31"/>
      <c r="AC347" s="31"/>
    </row>
    <row r="348" spans="8:29" ht="11.25" hidden="1" x14ac:dyDescent="0.15">
      <c r="H348" s="105"/>
      <c r="I348" s="105"/>
      <c r="J348" s="104"/>
      <c r="K348" s="104"/>
      <c r="L348" s="104"/>
      <c r="M348" s="104"/>
      <c r="N348" s="104"/>
      <c r="O348" s="104"/>
      <c r="P348" s="104"/>
      <c r="Q348" s="104"/>
      <c r="R348" s="104"/>
      <c r="S348" s="104"/>
      <c r="T348" s="104"/>
      <c r="U348" s="104"/>
      <c r="V348" s="104"/>
      <c r="W348" s="104"/>
      <c r="X348" s="31"/>
      <c r="Y348" s="31"/>
      <c r="Z348" s="31"/>
      <c r="AA348" s="31"/>
      <c r="AB348" s="31"/>
      <c r="AC348" s="31"/>
    </row>
    <row r="349" spans="8:29" hidden="1" x14ac:dyDescent="0.15">
      <c r="H349" s="105"/>
      <c r="I349" s="105"/>
      <c r="J349" s="93"/>
      <c r="K349" s="106"/>
      <c r="L349" s="106"/>
      <c r="M349" s="93"/>
      <c r="N349" s="107"/>
      <c r="O349" s="107"/>
      <c r="P349" s="107"/>
      <c r="Q349" s="107"/>
      <c r="R349" s="107"/>
      <c r="S349" s="107"/>
      <c r="T349" s="107"/>
      <c r="U349" s="107"/>
      <c r="V349" s="107"/>
      <c r="W349" s="93"/>
      <c r="X349" s="31"/>
      <c r="Y349" s="31"/>
      <c r="Z349" s="31"/>
      <c r="AA349" s="31"/>
      <c r="AB349" s="31"/>
      <c r="AC349" s="31"/>
    </row>
    <row r="350" spans="8:29" hidden="1" x14ac:dyDescent="0.15">
      <c r="H350" s="105"/>
      <c r="I350" s="89"/>
      <c r="J350" s="93"/>
      <c r="K350" s="106"/>
      <c r="L350" s="89"/>
      <c r="M350" s="93"/>
      <c r="N350" s="107"/>
      <c r="O350" s="107"/>
      <c r="P350" s="107"/>
      <c r="Q350" s="107"/>
      <c r="R350" s="107"/>
      <c r="S350" s="107"/>
      <c r="T350" s="107"/>
      <c r="U350" s="107"/>
      <c r="V350" s="89"/>
      <c r="W350" s="93"/>
      <c r="X350" s="31"/>
      <c r="Y350" s="31"/>
      <c r="Z350" s="31"/>
      <c r="AA350" s="31"/>
      <c r="AB350" s="31"/>
      <c r="AC350" s="31"/>
    </row>
    <row r="351" spans="8:29" hidden="1" x14ac:dyDescent="0.15">
      <c r="H351" s="105"/>
      <c r="I351" s="89"/>
      <c r="J351" s="93"/>
      <c r="K351" s="106"/>
      <c r="L351" s="89"/>
      <c r="M351" s="93"/>
      <c r="N351" s="107"/>
      <c r="O351" s="107"/>
      <c r="P351" s="107"/>
      <c r="Q351" s="107"/>
      <c r="R351" s="107"/>
      <c r="S351" s="107"/>
      <c r="T351" s="107"/>
      <c r="U351" s="107"/>
      <c r="V351" s="89"/>
      <c r="W351" s="93"/>
      <c r="X351" s="31"/>
      <c r="Y351" s="31"/>
      <c r="Z351" s="31"/>
      <c r="AA351" s="31"/>
      <c r="AB351" s="31"/>
      <c r="AC351" s="31"/>
    </row>
    <row r="352" spans="8:29" hidden="1" x14ac:dyDescent="0.15">
      <c r="H352" s="105"/>
      <c r="I352" s="89"/>
      <c r="J352" s="93"/>
      <c r="K352" s="106"/>
      <c r="L352" s="89"/>
      <c r="M352" s="93"/>
      <c r="N352" s="107"/>
      <c r="O352" s="107"/>
      <c r="P352" s="107"/>
      <c r="Q352" s="107"/>
      <c r="R352" s="107"/>
      <c r="S352" s="107"/>
      <c r="T352" s="107"/>
      <c r="U352" s="107"/>
      <c r="V352" s="89"/>
      <c r="W352" s="93"/>
      <c r="X352" s="31"/>
      <c r="Y352" s="31"/>
      <c r="Z352" s="31"/>
      <c r="AA352" s="31"/>
      <c r="AB352" s="31"/>
      <c r="AC352" s="31"/>
    </row>
    <row r="353" spans="8:29" hidden="1" x14ac:dyDescent="0.15">
      <c r="H353" s="105"/>
      <c r="I353" s="89"/>
      <c r="J353" s="93"/>
      <c r="K353" s="106"/>
      <c r="L353" s="89"/>
      <c r="M353" s="93"/>
      <c r="N353" s="107"/>
      <c r="O353" s="107"/>
      <c r="P353" s="107"/>
      <c r="Q353" s="107"/>
      <c r="R353" s="107"/>
      <c r="S353" s="107"/>
      <c r="T353" s="107"/>
      <c r="U353" s="107"/>
      <c r="V353" s="89"/>
      <c r="W353" s="93"/>
      <c r="X353" s="31"/>
      <c r="Y353" s="31"/>
      <c r="Z353" s="31"/>
      <c r="AA353" s="31"/>
      <c r="AB353" s="31"/>
      <c r="AC353" s="31"/>
    </row>
    <row r="354" spans="8:29" ht="11.25" hidden="1" x14ac:dyDescent="0.15">
      <c r="H354" s="104"/>
      <c r="I354" s="104"/>
      <c r="J354" s="104"/>
      <c r="K354" s="106"/>
      <c r="L354" s="89"/>
      <c r="M354" s="93"/>
      <c r="N354" s="107"/>
      <c r="O354" s="107"/>
      <c r="P354" s="107"/>
      <c r="Q354" s="107"/>
      <c r="R354" s="107"/>
      <c r="S354" s="107"/>
      <c r="T354" s="107"/>
      <c r="U354" s="107"/>
      <c r="V354" s="89"/>
      <c r="W354" s="93"/>
      <c r="X354" s="31"/>
      <c r="Y354" s="31"/>
      <c r="Z354" s="31"/>
      <c r="AA354" s="31"/>
      <c r="AB354" s="31"/>
      <c r="AC354" s="31"/>
    </row>
    <row r="355" spans="8:29" ht="11.25" hidden="1" x14ac:dyDescent="0.15">
      <c r="H355" s="104"/>
      <c r="I355" s="104"/>
      <c r="J355" s="104"/>
      <c r="K355" s="106"/>
      <c r="L355" s="89"/>
      <c r="M355" s="93"/>
      <c r="N355" s="107"/>
      <c r="O355" s="107"/>
      <c r="P355" s="107"/>
      <c r="Q355" s="107"/>
      <c r="R355" s="107"/>
      <c r="S355" s="107"/>
      <c r="T355" s="107"/>
      <c r="U355" s="107"/>
      <c r="V355" s="89"/>
      <c r="W355" s="93"/>
      <c r="X355" s="31"/>
      <c r="Y355" s="31"/>
      <c r="Z355" s="31"/>
      <c r="AA355" s="31"/>
      <c r="AB355" s="31"/>
      <c r="AC355" s="31"/>
    </row>
    <row r="356" spans="8:29" ht="11.25" hidden="1" x14ac:dyDescent="0.15">
      <c r="H356" s="104"/>
      <c r="I356" s="104"/>
      <c r="J356" s="104"/>
      <c r="K356" s="106"/>
      <c r="L356" s="89"/>
      <c r="M356" s="93"/>
      <c r="N356" s="107"/>
      <c r="O356" s="107"/>
      <c r="P356" s="107"/>
      <c r="Q356" s="107"/>
      <c r="R356" s="107"/>
      <c r="S356" s="107"/>
      <c r="T356" s="107"/>
      <c r="U356" s="107"/>
      <c r="V356" s="89"/>
      <c r="W356" s="93"/>
      <c r="X356" s="31"/>
      <c r="Y356" s="31"/>
      <c r="Z356" s="31"/>
      <c r="AA356" s="31"/>
      <c r="AB356" s="31"/>
      <c r="AC356" s="31"/>
    </row>
    <row r="357" spans="8:29" ht="11.25" hidden="1" x14ac:dyDescent="0.15">
      <c r="H357" s="104"/>
      <c r="I357" s="104"/>
      <c r="J357" s="104"/>
      <c r="K357" s="104"/>
      <c r="L357" s="104"/>
      <c r="M357" s="104"/>
      <c r="N357" s="107"/>
      <c r="O357" s="107"/>
      <c r="P357" s="107"/>
      <c r="Q357" s="107"/>
      <c r="R357" s="107"/>
      <c r="S357" s="107"/>
      <c r="T357" s="107"/>
      <c r="U357" s="107"/>
      <c r="V357" s="89"/>
      <c r="W357" s="93"/>
      <c r="X357" s="31"/>
      <c r="Y357" s="31"/>
      <c r="Z357" s="31"/>
      <c r="AA357" s="31"/>
      <c r="AB357" s="31"/>
      <c r="AC357" s="31"/>
    </row>
    <row r="358" spans="8:29" ht="11.25" hidden="1" x14ac:dyDescent="0.15">
      <c r="H358" s="108"/>
      <c r="I358" s="31"/>
      <c r="J358" s="31"/>
      <c r="K358" s="31"/>
      <c r="L358" s="31"/>
      <c r="M358" s="31"/>
      <c r="N358" s="31"/>
      <c r="O358" s="31"/>
      <c r="P358" s="31"/>
      <c r="Q358" s="31"/>
      <c r="R358" s="31"/>
      <c r="S358" s="31"/>
      <c r="T358" s="31"/>
      <c r="U358" s="31"/>
      <c r="V358" s="31"/>
      <c r="W358" s="31"/>
      <c r="X358" s="31"/>
      <c r="Y358" s="31"/>
      <c r="Z358" s="31"/>
      <c r="AA358" s="31"/>
      <c r="AB358" s="31"/>
      <c r="AC358" s="31"/>
    </row>
    <row r="359" spans="8:29" hidden="1" x14ac:dyDescent="0.15">
      <c r="H359" s="116"/>
      <c r="I359" s="31"/>
      <c r="J359" s="31"/>
      <c r="K359" s="31"/>
      <c r="L359" s="31"/>
      <c r="M359" s="31"/>
      <c r="N359" s="31"/>
      <c r="O359" s="31"/>
      <c r="P359" s="31"/>
      <c r="Q359" s="31"/>
      <c r="R359" s="31"/>
      <c r="S359" s="31"/>
      <c r="T359" s="31"/>
      <c r="U359" s="31"/>
      <c r="V359" s="31"/>
      <c r="W359" s="31"/>
      <c r="X359" s="31"/>
      <c r="Y359" s="31"/>
      <c r="Z359" s="31"/>
      <c r="AA359" s="31"/>
      <c r="AB359" s="31"/>
      <c r="AC359" s="31"/>
    </row>
    <row r="360" spans="8:29" ht="11.25" hidden="1" x14ac:dyDescent="0.15">
      <c r="H360" s="108"/>
      <c r="I360" s="31"/>
      <c r="J360" s="31"/>
      <c r="K360" s="31"/>
      <c r="L360" s="31"/>
      <c r="M360" s="31"/>
      <c r="N360" s="31"/>
      <c r="O360" s="31"/>
      <c r="P360" s="31"/>
      <c r="Q360" s="31"/>
      <c r="R360" s="31"/>
      <c r="S360" s="31"/>
      <c r="T360" s="31"/>
      <c r="U360" s="31"/>
      <c r="V360" s="31"/>
      <c r="W360" s="31"/>
      <c r="X360" s="31"/>
      <c r="Y360" s="31"/>
      <c r="Z360" s="31"/>
      <c r="AA360" s="31"/>
      <c r="AB360" s="31"/>
      <c r="AC360" s="31"/>
    </row>
    <row r="361" spans="8:29" hidden="1" x14ac:dyDescent="0.15">
      <c r="H361" s="105"/>
      <c r="I361" s="89"/>
      <c r="J361" s="31"/>
      <c r="K361" s="31"/>
      <c r="L361" s="31"/>
      <c r="M361" s="31"/>
      <c r="N361" s="31"/>
      <c r="O361" s="31"/>
      <c r="P361" s="31"/>
      <c r="Q361" s="31"/>
      <c r="R361" s="31"/>
      <c r="S361" s="31"/>
      <c r="T361" s="31"/>
      <c r="U361" s="31"/>
      <c r="V361" s="31"/>
      <c r="W361" s="31"/>
      <c r="X361" s="31"/>
      <c r="Y361" s="31"/>
      <c r="Z361" s="31"/>
      <c r="AA361" s="31"/>
      <c r="AB361" s="31"/>
      <c r="AC361" s="31"/>
    </row>
    <row r="362" spans="8:29" hidden="1" x14ac:dyDescent="0.15">
      <c r="H362" s="105"/>
      <c r="I362" s="89"/>
      <c r="J362" s="31"/>
      <c r="K362" s="31"/>
      <c r="L362" s="31"/>
      <c r="M362" s="31"/>
      <c r="N362" s="31"/>
      <c r="O362" s="31"/>
      <c r="P362" s="31"/>
      <c r="Q362" s="31"/>
      <c r="R362" s="31"/>
      <c r="S362" s="31"/>
      <c r="T362" s="31"/>
      <c r="U362" s="31"/>
      <c r="V362" s="31"/>
      <c r="W362" s="31"/>
      <c r="X362" s="31"/>
      <c r="Y362" s="31"/>
      <c r="Z362" s="31"/>
      <c r="AA362" s="31"/>
      <c r="AB362" s="31"/>
      <c r="AC362" s="31"/>
    </row>
    <row r="363" spans="8:29" hidden="1" x14ac:dyDescent="0.15">
      <c r="H363" s="105"/>
      <c r="I363" s="89"/>
      <c r="J363" s="31"/>
      <c r="K363" s="31"/>
      <c r="L363" s="31"/>
      <c r="M363" s="31"/>
      <c r="N363" s="31"/>
      <c r="O363" s="31"/>
      <c r="P363" s="31"/>
      <c r="Q363" s="31"/>
      <c r="R363" s="31"/>
      <c r="S363" s="31"/>
      <c r="T363" s="31"/>
      <c r="U363" s="31"/>
      <c r="V363" s="31"/>
      <c r="W363" s="31"/>
      <c r="X363" s="31"/>
      <c r="Y363" s="31"/>
      <c r="Z363" s="31"/>
      <c r="AA363" s="31"/>
      <c r="AB363" s="31"/>
      <c r="AC363" s="31"/>
    </row>
    <row r="364" spans="8:29" hidden="1" x14ac:dyDescent="0.15">
      <c r="H364" s="105"/>
      <c r="I364" s="89"/>
      <c r="J364" s="31"/>
      <c r="K364" s="31"/>
      <c r="L364" s="31"/>
      <c r="M364" s="31"/>
      <c r="N364" s="31"/>
      <c r="O364" s="31"/>
      <c r="P364" s="31"/>
      <c r="Q364" s="31"/>
      <c r="R364" s="31"/>
      <c r="S364" s="31"/>
      <c r="T364" s="31"/>
      <c r="U364" s="31"/>
      <c r="V364" s="31"/>
      <c r="W364" s="31"/>
      <c r="X364" s="31"/>
      <c r="Y364" s="31"/>
      <c r="Z364" s="31"/>
      <c r="AA364" s="31"/>
      <c r="AB364" s="31"/>
      <c r="AC364" s="31"/>
    </row>
    <row r="365" spans="8:29" hidden="1" x14ac:dyDescent="0.15">
      <c r="H365" s="105"/>
      <c r="I365" s="89"/>
      <c r="J365" s="31"/>
      <c r="K365" s="31"/>
      <c r="L365" s="31"/>
      <c r="M365" s="31"/>
      <c r="N365" s="31"/>
      <c r="O365" s="31"/>
      <c r="P365" s="31"/>
      <c r="Q365" s="31"/>
      <c r="R365" s="31"/>
      <c r="S365" s="31"/>
      <c r="T365" s="31"/>
      <c r="U365" s="31"/>
      <c r="V365" s="31"/>
      <c r="W365" s="31"/>
      <c r="X365" s="31"/>
      <c r="Y365" s="31"/>
      <c r="Z365" s="31"/>
      <c r="AA365" s="31"/>
      <c r="AB365" s="31"/>
      <c r="AC365" s="31"/>
    </row>
    <row r="366" spans="8:29" hidden="1" x14ac:dyDescent="0.15">
      <c r="H366" s="105"/>
      <c r="I366" s="89"/>
      <c r="J366" s="31"/>
      <c r="K366" s="31"/>
      <c r="L366" s="31"/>
      <c r="M366" s="31"/>
      <c r="N366" s="31"/>
      <c r="O366" s="31"/>
      <c r="P366" s="31"/>
      <c r="Q366" s="31"/>
      <c r="R366" s="31"/>
      <c r="S366" s="31"/>
      <c r="T366" s="31"/>
      <c r="U366" s="31"/>
      <c r="V366" s="31"/>
      <c r="W366" s="31"/>
      <c r="X366" s="31"/>
      <c r="Y366" s="31"/>
      <c r="Z366" s="31"/>
      <c r="AA366" s="31"/>
      <c r="AB366" s="31"/>
      <c r="AC366" s="31"/>
    </row>
    <row r="367" spans="8:29" hidden="1" x14ac:dyDescent="0.15">
      <c r="H367" s="105"/>
      <c r="I367" s="89"/>
      <c r="J367" s="31"/>
      <c r="K367" s="31"/>
      <c r="L367" s="31"/>
      <c r="M367" s="31"/>
      <c r="N367" s="31"/>
      <c r="O367" s="31"/>
      <c r="P367" s="31"/>
      <c r="Q367" s="31"/>
      <c r="R367" s="31"/>
      <c r="S367" s="31"/>
      <c r="T367" s="31"/>
      <c r="U367" s="31"/>
      <c r="V367" s="31"/>
      <c r="W367" s="31"/>
      <c r="X367" s="31"/>
      <c r="Y367" s="31"/>
      <c r="Z367" s="31"/>
      <c r="AA367" s="31"/>
      <c r="AB367" s="31"/>
      <c r="AC367" s="31"/>
    </row>
    <row r="368" spans="8:29" hidden="1" x14ac:dyDescent="0.15">
      <c r="H368" s="105"/>
      <c r="I368" s="89"/>
      <c r="J368" s="31"/>
      <c r="K368" s="31"/>
      <c r="L368" s="31"/>
      <c r="M368" s="31"/>
      <c r="N368" s="31"/>
      <c r="O368" s="31"/>
      <c r="P368" s="31"/>
      <c r="Q368" s="31"/>
      <c r="R368" s="31"/>
      <c r="S368" s="31"/>
      <c r="T368" s="31"/>
      <c r="U368" s="31"/>
      <c r="V368" s="31"/>
      <c r="W368" s="31"/>
      <c r="X368" s="31"/>
      <c r="Y368" s="31"/>
      <c r="Z368" s="31"/>
      <c r="AA368" s="31"/>
      <c r="AB368" s="31"/>
      <c r="AC368" s="31"/>
    </row>
    <row r="369" spans="8:29" ht="11.25" hidden="1" x14ac:dyDescent="0.15">
      <c r="H369" s="108"/>
      <c r="I369" s="31"/>
      <c r="J369" s="31"/>
      <c r="K369" s="31"/>
      <c r="L369" s="31"/>
      <c r="M369" s="31"/>
      <c r="N369" s="31"/>
      <c r="O369" s="31"/>
      <c r="P369" s="31"/>
      <c r="Q369" s="31"/>
      <c r="R369" s="31"/>
      <c r="S369" s="31"/>
      <c r="T369" s="31"/>
      <c r="U369" s="31"/>
      <c r="V369" s="31"/>
      <c r="W369" s="31"/>
      <c r="X369" s="31"/>
      <c r="Y369" s="31"/>
      <c r="Z369" s="31"/>
      <c r="AA369" s="31"/>
      <c r="AB369" s="31"/>
      <c r="AC369" s="31"/>
    </row>
    <row r="370" spans="8:29" hidden="1" x14ac:dyDescent="0.15">
      <c r="H370" s="109"/>
      <c r="I370" s="31"/>
      <c r="J370" s="31"/>
      <c r="K370" s="31"/>
      <c r="L370" s="31"/>
      <c r="M370" s="31"/>
      <c r="N370" s="31"/>
      <c r="O370" s="31"/>
      <c r="P370" s="31"/>
      <c r="Q370" s="31"/>
      <c r="R370" s="31"/>
      <c r="S370" s="31"/>
      <c r="T370" s="31"/>
      <c r="U370" s="31"/>
      <c r="V370" s="31"/>
      <c r="W370" s="31"/>
      <c r="X370" s="31"/>
      <c r="Y370" s="31"/>
      <c r="Z370" s="31"/>
      <c r="AA370" s="31"/>
      <c r="AB370" s="31"/>
      <c r="AC370" s="31"/>
    </row>
    <row r="371" spans="8:29" hidden="1" x14ac:dyDescent="0.15">
      <c r="H371" s="109"/>
      <c r="I371" s="31"/>
      <c r="J371" s="31"/>
      <c r="K371" s="31"/>
      <c r="L371" s="31"/>
      <c r="M371" s="31"/>
      <c r="N371" s="31"/>
      <c r="O371" s="31"/>
      <c r="P371" s="31"/>
      <c r="Q371" s="31"/>
      <c r="R371" s="31"/>
      <c r="S371" s="31"/>
      <c r="T371" s="31"/>
      <c r="U371" s="31"/>
      <c r="V371" s="31"/>
      <c r="W371" s="31"/>
      <c r="X371" s="31"/>
      <c r="Y371" s="31"/>
      <c r="Z371" s="31"/>
      <c r="AA371" s="31"/>
      <c r="AB371" s="31"/>
      <c r="AC371" s="31"/>
    </row>
    <row r="372" spans="8:29" hidden="1" x14ac:dyDescent="0.15">
      <c r="H372" s="31"/>
      <c r="I372" s="31"/>
      <c r="J372" s="31"/>
      <c r="K372" s="31"/>
      <c r="L372" s="31"/>
      <c r="M372" s="31"/>
      <c r="N372" s="31"/>
      <c r="O372" s="31"/>
      <c r="P372" s="31"/>
      <c r="Q372" s="31"/>
      <c r="R372" s="31"/>
      <c r="S372" s="31"/>
      <c r="T372" s="31"/>
      <c r="U372" s="31"/>
      <c r="V372" s="31"/>
      <c r="W372" s="31"/>
      <c r="X372" s="31"/>
      <c r="Y372" s="31"/>
      <c r="Z372" s="31"/>
      <c r="AA372" s="31"/>
      <c r="AB372" s="31"/>
      <c r="AC372" s="31"/>
    </row>
    <row r="373" spans="8:29" hidden="1" x14ac:dyDescent="0.15">
      <c r="H373" s="31"/>
      <c r="I373" s="31"/>
      <c r="J373" s="31"/>
      <c r="K373" s="31"/>
      <c r="L373" s="31"/>
      <c r="M373" s="31"/>
      <c r="N373" s="31"/>
      <c r="O373" s="31"/>
      <c r="P373" s="31"/>
      <c r="Q373" s="31"/>
      <c r="R373" s="31"/>
      <c r="S373" s="31"/>
      <c r="T373" s="31"/>
      <c r="U373" s="31"/>
      <c r="V373" s="31"/>
      <c r="W373" s="31"/>
      <c r="X373" s="31"/>
      <c r="Y373" s="31"/>
      <c r="Z373" s="31"/>
      <c r="AA373" s="31"/>
      <c r="AB373" s="31"/>
      <c r="AC373" s="31"/>
    </row>
    <row r="374" spans="8:29" hidden="1" x14ac:dyDescent="0.15">
      <c r="H374" s="31"/>
      <c r="I374" s="31"/>
      <c r="J374" s="31"/>
      <c r="K374" s="31"/>
      <c r="L374" s="31"/>
      <c r="M374" s="31"/>
      <c r="N374" s="31"/>
      <c r="O374" s="31"/>
      <c r="P374" s="31"/>
      <c r="Q374" s="31"/>
      <c r="R374" s="31"/>
      <c r="S374" s="31"/>
      <c r="T374" s="31"/>
      <c r="U374" s="31"/>
      <c r="V374" s="31"/>
      <c r="W374" s="31"/>
      <c r="X374" s="31"/>
      <c r="Y374" s="31"/>
      <c r="Z374" s="31"/>
      <c r="AA374" s="31"/>
      <c r="AB374" s="31"/>
      <c r="AC374" s="31"/>
    </row>
    <row r="375" spans="8:29" hidden="1" x14ac:dyDescent="0.15">
      <c r="H375" s="31"/>
      <c r="I375" s="31"/>
      <c r="J375" s="31"/>
      <c r="K375" s="31"/>
      <c r="L375" s="31"/>
      <c r="M375" s="31"/>
      <c r="N375" s="31"/>
      <c r="O375" s="31"/>
      <c r="P375" s="31"/>
      <c r="Q375" s="31"/>
      <c r="R375" s="31"/>
      <c r="S375" s="31"/>
      <c r="T375" s="31"/>
      <c r="U375" s="31"/>
      <c r="V375" s="31"/>
      <c r="W375" s="31"/>
      <c r="X375" s="31"/>
      <c r="Y375" s="31"/>
      <c r="Z375" s="31"/>
      <c r="AA375" s="31"/>
      <c r="AB375" s="31"/>
      <c r="AC375" s="31"/>
    </row>
    <row r="376" spans="8:29" hidden="1" x14ac:dyDescent="0.15">
      <c r="H376" s="31"/>
      <c r="I376" s="31"/>
      <c r="J376" s="31"/>
      <c r="K376" s="31"/>
      <c r="L376" s="31"/>
      <c r="M376" s="31"/>
      <c r="N376" s="31"/>
      <c r="O376" s="31"/>
      <c r="P376" s="31"/>
      <c r="Q376" s="31"/>
      <c r="R376" s="31"/>
      <c r="S376" s="31"/>
      <c r="T376" s="31"/>
      <c r="U376" s="31"/>
      <c r="V376" s="31"/>
      <c r="W376" s="31"/>
      <c r="X376" s="31"/>
      <c r="Y376" s="31"/>
      <c r="Z376" s="31"/>
      <c r="AA376" s="31"/>
      <c r="AB376" s="31"/>
      <c r="AC376" s="31"/>
    </row>
    <row r="377" spans="8:29" hidden="1" x14ac:dyDescent="0.15">
      <c r="H377" s="31"/>
      <c r="I377" s="31"/>
      <c r="J377" s="31"/>
      <c r="K377" s="31"/>
      <c r="L377" s="31"/>
      <c r="M377" s="31"/>
      <c r="N377" s="31"/>
      <c r="O377" s="31"/>
      <c r="P377" s="31"/>
      <c r="Q377" s="31"/>
      <c r="R377" s="31"/>
      <c r="S377" s="31"/>
      <c r="T377" s="31"/>
      <c r="U377" s="31"/>
      <c r="V377" s="31"/>
      <c r="W377" s="31"/>
      <c r="X377" s="31"/>
      <c r="Y377" s="31"/>
      <c r="Z377" s="31"/>
      <c r="AA377" s="31"/>
      <c r="AB377" s="31"/>
      <c r="AC377" s="31"/>
    </row>
    <row r="378" spans="8:29" hidden="1" x14ac:dyDescent="0.15">
      <c r="H378" s="31"/>
      <c r="I378" s="31"/>
      <c r="J378" s="31"/>
      <c r="K378" s="31"/>
      <c r="L378" s="31"/>
      <c r="M378" s="31"/>
      <c r="N378" s="31"/>
      <c r="O378" s="31"/>
      <c r="P378" s="31"/>
      <c r="Q378" s="31"/>
      <c r="R378" s="31"/>
      <c r="S378" s="31"/>
      <c r="T378" s="31"/>
      <c r="U378" s="31"/>
      <c r="V378" s="31"/>
      <c r="W378" s="31"/>
      <c r="X378" s="31"/>
      <c r="Y378" s="31"/>
      <c r="Z378" s="31"/>
      <c r="AA378" s="31"/>
      <c r="AB378" s="31"/>
      <c r="AC378" s="31"/>
    </row>
    <row r="379" spans="8:29" hidden="1" x14ac:dyDescent="0.15">
      <c r="H379" s="31"/>
      <c r="I379" s="31"/>
      <c r="J379" s="31"/>
      <c r="K379" s="31"/>
      <c r="L379" s="31"/>
      <c r="M379" s="31"/>
      <c r="N379" s="31"/>
      <c r="O379" s="31"/>
      <c r="P379" s="31"/>
      <c r="Q379" s="31"/>
      <c r="R379" s="31"/>
      <c r="S379" s="31"/>
      <c r="T379" s="31"/>
      <c r="U379" s="31"/>
      <c r="V379" s="31"/>
      <c r="W379" s="31"/>
      <c r="X379" s="31"/>
      <c r="Y379" s="31"/>
      <c r="Z379" s="31"/>
      <c r="AA379" s="31"/>
      <c r="AB379" s="31"/>
      <c r="AC379" s="31"/>
    </row>
    <row r="380" spans="8:29" hidden="1" x14ac:dyDescent="0.15">
      <c r="H380" s="31"/>
      <c r="I380" s="31"/>
      <c r="J380" s="31"/>
      <c r="K380" s="31"/>
      <c r="L380" s="31"/>
      <c r="M380" s="31"/>
      <c r="N380" s="31"/>
      <c r="O380" s="31"/>
      <c r="P380" s="31"/>
      <c r="Q380" s="31"/>
      <c r="R380" s="31"/>
      <c r="S380" s="31"/>
      <c r="T380" s="31"/>
      <c r="U380" s="31"/>
      <c r="V380" s="31"/>
      <c r="W380" s="31"/>
      <c r="X380" s="31"/>
      <c r="Y380" s="31"/>
      <c r="Z380" s="31"/>
      <c r="AA380" s="31"/>
      <c r="AB380" s="31"/>
      <c r="AC380" s="31"/>
    </row>
    <row r="381" spans="8:29" hidden="1" x14ac:dyDescent="0.15">
      <c r="H381" s="31"/>
      <c r="I381" s="31"/>
      <c r="J381" s="31"/>
      <c r="K381" s="31"/>
      <c r="L381" s="31"/>
      <c r="M381" s="31"/>
      <c r="N381" s="31"/>
      <c r="O381" s="31"/>
      <c r="P381" s="31"/>
      <c r="Q381" s="31"/>
      <c r="R381" s="31"/>
      <c r="S381" s="31"/>
      <c r="T381" s="31"/>
      <c r="U381" s="31"/>
      <c r="V381" s="31"/>
      <c r="W381" s="31"/>
      <c r="X381" s="31"/>
      <c r="Y381" s="31"/>
      <c r="Z381" s="31"/>
      <c r="AA381" s="31"/>
      <c r="AB381" s="31"/>
      <c r="AC381" s="31"/>
    </row>
    <row r="382" spans="8:29" hidden="1" x14ac:dyDescent="0.15">
      <c r="H382" s="31"/>
      <c r="I382" s="31"/>
      <c r="J382" s="31"/>
      <c r="K382" s="31"/>
      <c r="L382" s="31"/>
      <c r="M382" s="31"/>
      <c r="N382" s="31"/>
      <c r="O382" s="31"/>
      <c r="P382" s="31"/>
      <c r="Q382" s="31"/>
      <c r="R382" s="31"/>
      <c r="S382" s="31"/>
      <c r="T382" s="31"/>
      <c r="U382" s="31"/>
      <c r="V382" s="31"/>
      <c r="W382" s="31"/>
      <c r="X382" s="31"/>
      <c r="Y382" s="31"/>
      <c r="Z382" s="31"/>
      <c r="AA382" s="31"/>
      <c r="AB382" s="31"/>
      <c r="AC382" s="31"/>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D309A-E96D-41B4-BABE-74EA8C492243}">
  <sheetPr codeName="Blad11">
    <tabColor theme="7" tint="0.79998168889431442"/>
  </sheetPr>
  <dimension ref="A1:AC354"/>
  <sheetViews>
    <sheetView showGridLines="0" workbookViewId="0">
      <selection activeCell="A6" sqref="A6:A7"/>
    </sheetView>
  </sheetViews>
  <sheetFormatPr defaultColWidth="0" defaultRowHeight="10.5" zeroHeight="1" x14ac:dyDescent="0.15"/>
  <cols>
    <col min="1" max="18" width="9" style="44" customWidth="1"/>
    <col min="19" max="20" width="15.125" style="44" bestFit="1" customWidth="1"/>
    <col min="21" max="21" width="10.75" style="44" bestFit="1" customWidth="1"/>
    <col min="22" max="29" width="9" style="44" customWidth="1"/>
    <col min="30" max="16384" width="9" style="44" hidden="1"/>
  </cols>
  <sheetData>
    <row r="1" spans="1:29" x14ac:dyDescent="0.15">
      <c r="A1" s="42" t="s">
        <v>198</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147"/>
    </row>
    <row r="2" spans="1:29" x14ac:dyDescent="0.15">
      <c r="A2" s="2" t="s">
        <v>199</v>
      </c>
      <c r="B2" s="6"/>
      <c r="C2" s="6"/>
      <c r="D2" s="6"/>
      <c r="E2" s="6"/>
      <c r="F2" s="6"/>
      <c r="G2" s="6"/>
      <c r="H2" s="6"/>
      <c r="I2" s="6"/>
      <c r="J2" s="6"/>
      <c r="K2" s="6"/>
      <c r="L2" s="6"/>
      <c r="M2" s="6"/>
      <c r="N2" s="6"/>
      <c r="O2" s="6"/>
      <c r="P2" s="6"/>
      <c r="Q2" s="6"/>
      <c r="R2" s="6"/>
      <c r="S2" s="6"/>
      <c r="T2" s="6"/>
      <c r="U2" s="6"/>
      <c r="V2" s="6"/>
      <c r="W2" s="6"/>
      <c r="X2" s="6"/>
      <c r="Y2" s="6"/>
      <c r="Z2" s="6"/>
      <c r="AA2" s="6"/>
      <c r="AB2" s="6"/>
      <c r="AC2" s="7"/>
    </row>
    <row r="3" spans="1:29"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7"/>
    </row>
    <row r="4" spans="1:29" x14ac:dyDescent="0.15">
      <c r="A4" s="45" t="s">
        <v>92</v>
      </c>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148"/>
    </row>
    <row r="5" spans="1:29" x14ac:dyDescent="0.15">
      <c r="A5" s="6"/>
      <c r="B5" s="6"/>
      <c r="C5" s="6"/>
      <c r="D5" s="6"/>
      <c r="E5" s="6"/>
      <c r="F5" s="6"/>
      <c r="G5" s="6"/>
      <c r="H5" s="6"/>
      <c r="I5" s="6"/>
      <c r="J5" s="6"/>
      <c r="K5" s="6"/>
      <c r="L5" s="6"/>
      <c r="M5" s="6"/>
      <c r="N5" s="6"/>
      <c r="O5" s="6"/>
      <c r="P5" s="6"/>
      <c r="Q5" s="6"/>
      <c r="R5" s="6"/>
      <c r="S5" s="6"/>
      <c r="T5" s="6"/>
      <c r="U5" s="6"/>
      <c r="V5" s="6"/>
      <c r="W5" s="6"/>
      <c r="X5" s="6"/>
      <c r="Y5" s="6"/>
      <c r="Z5" s="6"/>
      <c r="AA5" s="6"/>
      <c r="AB5" s="6"/>
      <c r="AC5" s="7"/>
    </row>
    <row r="6" spans="1:29" x14ac:dyDescent="0.15">
      <c r="A6" s="67" t="s">
        <v>430</v>
      </c>
      <c r="B6" s="117"/>
      <c r="C6" s="117"/>
      <c r="D6" s="129">
        <v>0</v>
      </c>
      <c r="E6" s="6"/>
      <c r="F6" s="15" t="s">
        <v>428</v>
      </c>
      <c r="G6" s="16"/>
      <c r="H6" s="16"/>
      <c r="I6" s="16"/>
      <c r="J6" s="16"/>
      <c r="K6" s="16"/>
      <c r="L6" s="16"/>
      <c r="M6" s="16"/>
      <c r="N6" s="17"/>
      <c r="O6" s="6"/>
      <c r="P6" s="6"/>
      <c r="Q6" s="6"/>
      <c r="R6" s="6"/>
      <c r="S6" s="6"/>
      <c r="T6" s="6"/>
      <c r="U6" s="6"/>
      <c r="V6" s="6"/>
      <c r="W6" s="6"/>
      <c r="X6" s="6"/>
      <c r="Y6" s="6"/>
      <c r="Z6" s="6"/>
      <c r="AA6" s="6"/>
      <c r="AB6" s="6"/>
      <c r="AC6" s="7"/>
    </row>
    <row r="7" spans="1:29" x14ac:dyDescent="0.15">
      <c r="A7" s="67" t="s">
        <v>431</v>
      </c>
      <c r="B7" s="117"/>
      <c r="C7" s="117"/>
      <c r="D7" s="129">
        <v>1</v>
      </c>
      <c r="E7" s="6"/>
      <c r="F7" s="15" t="s">
        <v>429</v>
      </c>
      <c r="G7" s="16"/>
      <c r="H7" s="16"/>
      <c r="I7" s="16"/>
      <c r="J7" s="16"/>
      <c r="K7" s="16"/>
      <c r="L7" s="16"/>
      <c r="M7" s="16"/>
      <c r="N7" s="17"/>
      <c r="O7" s="6"/>
      <c r="P7" s="6"/>
      <c r="Q7" s="6"/>
      <c r="R7" s="6"/>
      <c r="S7" s="6"/>
      <c r="T7" s="6"/>
      <c r="U7" s="6"/>
      <c r="V7" s="6"/>
      <c r="W7" s="6"/>
      <c r="X7" s="6"/>
      <c r="Y7" s="6"/>
      <c r="Z7" s="6"/>
      <c r="AA7" s="6"/>
      <c r="AB7" s="6"/>
      <c r="AC7" s="7"/>
    </row>
    <row r="8" spans="1:29" x14ac:dyDescent="0.15">
      <c r="A8" s="67" t="s">
        <v>78</v>
      </c>
      <c r="B8" s="117"/>
      <c r="C8" s="68"/>
      <c r="D8" s="118">
        <f>SUM(D6:D7)</f>
        <v>1</v>
      </c>
      <c r="E8" s="6"/>
      <c r="F8" s="6"/>
      <c r="G8" s="6"/>
      <c r="H8" s="6"/>
      <c r="I8" s="6"/>
      <c r="J8" s="6"/>
      <c r="K8" s="6"/>
      <c r="L8" s="6"/>
      <c r="M8" s="6"/>
      <c r="N8" s="6"/>
      <c r="O8" s="6"/>
      <c r="P8" s="6"/>
      <c r="Q8" s="6"/>
      <c r="R8" s="6"/>
      <c r="S8" s="6"/>
      <c r="T8" s="6"/>
      <c r="U8" s="6"/>
      <c r="V8" s="6"/>
      <c r="W8" s="6"/>
      <c r="X8" s="6"/>
      <c r="Y8" s="6"/>
      <c r="Z8" s="6"/>
      <c r="AA8" s="6"/>
      <c r="AB8" s="6"/>
      <c r="AC8" s="7"/>
    </row>
    <row r="9" spans="1:29" x14ac:dyDescent="0.15">
      <c r="A9" s="67" t="s">
        <v>93</v>
      </c>
      <c r="B9" s="117"/>
      <c r="C9" s="68"/>
      <c r="D9" s="130">
        <v>1878</v>
      </c>
      <c r="E9" s="6"/>
      <c r="F9" s="15" t="s">
        <v>121</v>
      </c>
      <c r="G9" s="16"/>
      <c r="H9" s="16"/>
      <c r="I9" s="16"/>
      <c r="J9" s="16"/>
      <c r="K9" s="16"/>
      <c r="L9" s="16"/>
      <c r="M9" s="16"/>
      <c r="N9" s="17"/>
      <c r="O9" s="6"/>
      <c r="P9" s="6"/>
      <c r="Q9" s="6"/>
      <c r="R9" s="6"/>
      <c r="S9" s="6"/>
      <c r="T9" s="6"/>
      <c r="U9" s="6"/>
      <c r="V9" s="6"/>
      <c r="W9" s="6"/>
      <c r="X9" s="6"/>
      <c r="Y9" s="6"/>
      <c r="Z9" s="6"/>
      <c r="AA9" s="6"/>
      <c r="AB9" s="6"/>
      <c r="AC9" s="7"/>
    </row>
    <row r="10" spans="1:29" x14ac:dyDescent="0.15">
      <c r="A10" s="67" t="s">
        <v>226</v>
      </c>
      <c r="B10" s="117"/>
      <c r="C10" s="68"/>
      <c r="D10" s="130">
        <v>156</v>
      </c>
      <c r="E10" s="6"/>
      <c r="F10" s="15" t="s">
        <v>224</v>
      </c>
      <c r="G10" s="16"/>
      <c r="H10" s="16"/>
      <c r="I10" s="16"/>
      <c r="J10" s="16"/>
      <c r="K10" s="16"/>
      <c r="L10" s="16"/>
      <c r="M10" s="16"/>
      <c r="N10" s="17"/>
      <c r="O10" s="6"/>
      <c r="P10" s="6"/>
      <c r="Q10" s="6"/>
      <c r="R10" s="6"/>
      <c r="S10" s="6"/>
      <c r="T10" s="6"/>
      <c r="U10" s="6"/>
      <c r="V10" s="6"/>
      <c r="W10" s="6"/>
      <c r="X10" s="6"/>
      <c r="Y10" s="6"/>
      <c r="Z10" s="6"/>
      <c r="AA10" s="6"/>
      <c r="AB10" s="6"/>
      <c r="AC10" s="7"/>
    </row>
    <row r="11" spans="1:29" x14ac:dyDescent="0.15">
      <c r="A11" s="47"/>
      <c r="B11" s="47"/>
      <c r="C11" s="47"/>
      <c r="D11" s="6"/>
      <c r="E11" s="6"/>
      <c r="F11" s="6"/>
      <c r="G11" s="6"/>
      <c r="H11" s="6"/>
      <c r="I11" s="6"/>
      <c r="J11" s="6"/>
      <c r="K11" s="6"/>
      <c r="L11" s="6"/>
      <c r="M11" s="6"/>
      <c r="N11" s="6"/>
      <c r="O11" s="6"/>
      <c r="P11" s="6"/>
      <c r="Q11" s="6"/>
      <c r="R11" s="6"/>
      <c r="S11" s="6"/>
      <c r="T11" s="6"/>
      <c r="U11" s="6"/>
      <c r="V11" s="6"/>
      <c r="W11" s="6"/>
      <c r="X11" s="6"/>
      <c r="Y11" s="6"/>
      <c r="Z11" s="6"/>
      <c r="AA11" s="6"/>
      <c r="AB11" s="6"/>
      <c r="AC11" s="7"/>
    </row>
    <row r="12" spans="1:29" x14ac:dyDescent="0.15">
      <c r="A12" s="45" t="s">
        <v>0</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148"/>
    </row>
    <row r="13" spans="1:29" x14ac:dyDescent="0.15">
      <c r="A13" s="48"/>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7"/>
    </row>
    <row r="14" spans="1:29" x14ac:dyDescent="0.15">
      <c r="A14" s="82" t="s">
        <v>21</v>
      </c>
      <c r="B14" s="28"/>
      <c r="C14" s="28"/>
      <c r="D14" s="28"/>
      <c r="E14" s="28"/>
      <c r="F14" s="28"/>
      <c r="G14" s="82" t="s">
        <v>21</v>
      </c>
      <c r="H14" s="28"/>
      <c r="I14" s="28"/>
      <c r="J14" s="28"/>
      <c r="K14" s="28"/>
      <c r="L14" s="5"/>
      <c r="M14" s="6"/>
      <c r="N14" s="6"/>
      <c r="O14" s="28"/>
      <c r="P14" s="28"/>
      <c r="Q14" s="28"/>
      <c r="R14" s="28"/>
      <c r="S14" s="28"/>
      <c r="T14" s="28"/>
      <c r="U14" s="6"/>
      <c r="V14" s="6"/>
      <c r="W14" s="6"/>
      <c r="X14" s="6"/>
      <c r="Y14" s="6"/>
      <c r="Z14" s="6"/>
      <c r="AA14" s="6"/>
      <c r="AB14" s="6"/>
      <c r="AC14" s="7"/>
    </row>
    <row r="15" spans="1:29" x14ac:dyDescent="0.15">
      <c r="A15" s="70" t="s">
        <v>22</v>
      </c>
      <c r="B15" s="52"/>
      <c r="C15" s="52"/>
      <c r="D15" s="52"/>
      <c r="E15" s="52"/>
      <c r="F15" s="52"/>
      <c r="G15" s="70" t="s">
        <v>23</v>
      </c>
      <c r="H15" s="52"/>
      <c r="I15" s="52"/>
      <c r="J15" s="52"/>
      <c r="K15" s="52"/>
      <c r="L15" s="5"/>
      <c r="M15" s="54"/>
      <c r="N15" s="5"/>
      <c r="O15" s="51" t="s">
        <v>220</v>
      </c>
      <c r="P15" s="28"/>
      <c r="Q15" s="28"/>
      <c r="R15" s="28"/>
      <c r="S15" s="28"/>
      <c r="T15" s="28"/>
      <c r="U15" s="6"/>
      <c r="V15" s="4"/>
      <c r="W15" s="6"/>
      <c r="X15" s="6"/>
      <c r="Y15" s="6"/>
      <c r="Z15" s="6"/>
      <c r="AA15" s="6"/>
      <c r="AB15" s="6"/>
      <c r="AC15" s="7"/>
    </row>
    <row r="16" spans="1:29" ht="11.25" thickBot="1" x14ac:dyDescent="0.2">
      <c r="A16" s="119" t="s">
        <v>11</v>
      </c>
      <c r="B16" s="119" t="s">
        <v>19</v>
      </c>
      <c r="C16" s="119" t="s">
        <v>12</v>
      </c>
      <c r="D16" s="119" t="s">
        <v>14</v>
      </c>
      <c r="E16" s="119" t="s">
        <v>20</v>
      </c>
      <c r="F16" s="120"/>
      <c r="G16" s="119" t="s">
        <v>11</v>
      </c>
      <c r="H16" s="119" t="s">
        <v>19</v>
      </c>
      <c r="I16" s="119" t="s">
        <v>12</v>
      </c>
      <c r="J16" s="119" t="s">
        <v>14</v>
      </c>
      <c r="K16" s="119" t="s">
        <v>20</v>
      </c>
      <c r="L16" s="5"/>
      <c r="M16" s="54"/>
      <c r="N16" s="5"/>
      <c r="O16" s="119" t="s">
        <v>11</v>
      </c>
      <c r="P16" s="119" t="s">
        <v>19</v>
      </c>
      <c r="Q16" s="119" t="s">
        <v>12</v>
      </c>
      <c r="R16" s="119" t="s">
        <v>14</v>
      </c>
      <c r="S16" s="121" t="s">
        <v>200</v>
      </c>
      <c r="T16" s="121" t="s">
        <v>201</v>
      </c>
      <c r="U16" s="141" t="s">
        <v>225</v>
      </c>
      <c r="V16" s="141" t="s">
        <v>216</v>
      </c>
      <c r="W16" s="6"/>
      <c r="X16" s="6"/>
      <c r="Y16" s="6"/>
      <c r="Z16" s="6"/>
      <c r="AA16" s="6"/>
      <c r="AB16" s="6"/>
      <c r="AC16" s="7"/>
    </row>
    <row r="17" spans="1:29" x14ac:dyDescent="0.15">
      <c r="A17" s="120">
        <v>1</v>
      </c>
      <c r="B17" s="120" t="s">
        <v>2</v>
      </c>
      <c r="C17" s="120" t="str">
        <f>B17</f>
        <v>Start</v>
      </c>
      <c r="D17" s="120" t="str">
        <f>A17&amp;"_"&amp;B17</f>
        <v>1_Start</v>
      </c>
      <c r="E17" s="122">
        <v>1729</v>
      </c>
      <c r="F17" s="120"/>
      <c r="G17" s="120">
        <v>1</v>
      </c>
      <c r="H17" s="120" t="s">
        <v>2</v>
      </c>
      <c r="I17" s="120" t="str">
        <f>H17</f>
        <v>Start</v>
      </c>
      <c r="J17" s="120" t="str">
        <f>G17&amp;"_"&amp;H17</f>
        <v>1_Start</v>
      </c>
      <c r="K17" s="122">
        <v>1785</v>
      </c>
      <c r="L17" s="5"/>
      <c r="M17" s="208"/>
      <c r="N17" s="5"/>
      <c r="O17" s="120">
        <v>1</v>
      </c>
      <c r="P17" s="120" t="s">
        <v>2</v>
      </c>
      <c r="Q17" s="120" t="str">
        <f>P17</f>
        <v>Start</v>
      </c>
      <c r="R17" s="120" t="str">
        <f t="shared" ref="R17:R80" si="0">O17&amp;"_"&amp;P17</f>
        <v>1_Start</v>
      </c>
      <c r="S17" s="71">
        <f t="shared" ref="S17:S80" si="1">INDEX($E$17:$E$346,MATCH($R17,$D$17:$D$346,0))</f>
        <v>1729</v>
      </c>
      <c r="T17" s="71">
        <f>INDEX($K$17:$K$346,MATCH(R17,$J$17:$J$346,0))</f>
        <v>1785</v>
      </c>
      <c r="U17" s="156">
        <f>$D$6*S17+$D$7*T17</f>
        <v>1785</v>
      </c>
      <c r="V17" s="159">
        <f>U17/$D$10</f>
        <v>11.442307692307692</v>
      </c>
      <c r="W17" s="6"/>
      <c r="X17" s="6"/>
      <c r="Y17" s="6"/>
      <c r="Z17" s="6"/>
      <c r="AA17" s="6"/>
      <c r="AB17" s="6"/>
      <c r="AC17" s="7"/>
    </row>
    <row r="18" spans="1:29" x14ac:dyDescent="0.15">
      <c r="A18" s="120">
        <v>1</v>
      </c>
      <c r="B18" s="120">
        <v>0</v>
      </c>
      <c r="C18" s="120">
        <f t="shared" ref="C18:C81" si="2">B18</f>
        <v>0</v>
      </c>
      <c r="D18" s="120" t="str">
        <f t="shared" ref="D18:D81" si="3">A18&amp;"_"&amp;B18</f>
        <v>1_0</v>
      </c>
      <c r="E18" s="122">
        <v>1769</v>
      </c>
      <c r="F18" s="120"/>
      <c r="G18" s="120">
        <v>1</v>
      </c>
      <c r="H18" s="120">
        <v>0</v>
      </c>
      <c r="I18" s="120">
        <f t="shared" ref="I18:I81" si="4">H18</f>
        <v>0</v>
      </c>
      <c r="J18" s="120" t="str">
        <f t="shared" ref="J18:J81" si="5">G18&amp;"_"&amp;H18</f>
        <v>1_0</v>
      </c>
      <c r="K18" s="122">
        <v>1826</v>
      </c>
      <c r="L18" s="5"/>
      <c r="M18" s="208"/>
      <c r="N18" s="5"/>
      <c r="O18" s="120">
        <v>1</v>
      </c>
      <c r="P18" s="120">
        <v>0</v>
      </c>
      <c r="Q18" s="120">
        <f t="shared" ref="Q18:Q81" si="6">P18</f>
        <v>0</v>
      </c>
      <c r="R18" s="120" t="str">
        <f t="shared" si="0"/>
        <v>1_0</v>
      </c>
      <c r="S18" s="71">
        <f>INDEX($E$17:$E$346,MATCH($R18,$D$17:$D$346,0))</f>
        <v>1769</v>
      </c>
      <c r="T18" s="71">
        <f>INDEX($K$17:$K$346,MATCH(R18,$J$17:$J$346,0))</f>
        <v>1826</v>
      </c>
      <c r="U18" s="156">
        <f>$D$6*S18+$D$7*T18</f>
        <v>1826</v>
      </c>
      <c r="V18" s="47">
        <f>U18/$D$10</f>
        <v>11.705128205128204</v>
      </c>
      <c r="W18" s="6"/>
      <c r="X18" s="6"/>
      <c r="Y18" s="6"/>
      <c r="Z18" s="6"/>
      <c r="AA18" s="6"/>
      <c r="AB18" s="6"/>
      <c r="AC18" s="7"/>
    </row>
    <row r="19" spans="1:29" x14ac:dyDescent="0.15">
      <c r="A19" s="120">
        <v>1</v>
      </c>
      <c r="B19" s="120">
        <v>1</v>
      </c>
      <c r="C19" s="120">
        <f t="shared" si="2"/>
        <v>1</v>
      </c>
      <c r="D19" s="120" t="str">
        <f t="shared" si="3"/>
        <v>1_1</v>
      </c>
      <c r="E19" s="122">
        <v>1811</v>
      </c>
      <c r="F19" s="120"/>
      <c r="G19" s="120">
        <v>1</v>
      </c>
      <c r="H19" s="120">
        <v>1</v>
      </c>
      <c r="I19" s="120">
        <f t="shared" si="4"/>
        <v>1</v>
      </c>
      <c r="J19" s="120" t="str">
        <f t="shared" si="5"/>
        <v>1_1</v>
      </c>
      <c r="K19" s="122">
        <v>1870</v>
      </c>
      <c r="L19" s="5"/>
      <c r="M19" s="209"/>
      <c r="N19" s="5"/>
      <c r="O19" s="120">
        <v>1</v>
      </c>
      <c r="P19" s="120">
        <v>1</v>
      </c>
      <c r="Q19" s="120">
        <f t="shared" si="6"/>
        <v>1</v>
      </c>
      <c r="R19" s="120" t="str">
        <f t="shared" si="0"/>
        <v>1_1</v>
      </c>
      <c r="S19" s="71">
        <f t="shared" si="1"/>
        <v>1811</v>
      </c>
      <c r="T19" s="71">
        <f t="shared" ref="T19:T80" si="7">INDEX($K$17:$K$346,MATCH(R19,$J$17:$J$346,0))</f>
        <v>1870</v>
      </c>
      <c r="U19" s="156">
        <f>$D$6*S19+$D$7*T19</f>
        <v>1870</v>
      </c>
      <c r="V19" s="47">
        <f>U19/$D$10</f>
        <v>11.987179487179487</v>
      </c>
      <c r="W19" s="6"/>
      <c r="X19" s="6"/>
      <c r="Y19" s="6"/>
      <c r="Z19" s="6"/>
      <c r="AA19" s="6"/>
      <c r="AB19" s="6"/>
      <c r="AC19" s="7"/>
    </row>
    <row r="20" spans="1:29" x14ac:dyDescent="0.15">
      <c r="A20" s="120">
        <v>1</v>
      </c>
      <c r="B20" s="120">
        <v>2</v>
      </c>
      <c r="C20" s="120">
        <f t="shared" si="2"/>
        <v>2</v>
      </c>
      <c r="D20" s="120" t="str">
        <f t="shared" si="3"/>
        <v>1_2</v>
      </c>
      <c r="E20" s="122">
        <v>1855</v>
      </c>
      <c r="F20" s="120"/>
      <c r="G20" s="120">
        <v>1</v>
      </c>
      <c r="H20" s="120">
        <v>2</v>
      </c>
      <c r="I20" s="120">
        <f t="shared" si="4"/>
        <v>2</v>
      </c>
      <c r="J20" s="120" t="str">
        <f t="shared" si="5"/>
        <v>1_2</v>
      </c>
      <c r="K20" s="122">
        <v>1915</v>
      </c>
      <c r="L20" s="5"/>
      <c r="M20" s="209"/>
      <c r="N20" s="5"/>
      <c r="O20" s="120">
        <v>1</v>
      </c>
      <c r="P20" s="120">
        <v>2</v>
      </c>
      <c r="Q20" s="120">
        <f t="shared" si="6"/>
        <v>2</v>
      </c>
      <c r="R20" s="120" t="str">
        <f t="shared" si="0"/>
        <v>1_2</v>
      </c>
      <c r="S20" s="71">
        <f t="shared" si="1"/>
        <v>1855</v>
      </c>
      <c r="T20" s="71">
        <f t="shared" si="7"/>
        <v>1915</v>
      </c>
      <c r="U20" s="156">
        <f>$D$6*S20+$D$7*T20</f>
        <v>1915</v>
      </c>
      <c r="V20" s="47">
        <f>U20/$D$10</f>
        <v>12.275641025641026</v>
      </c>
      <c r="W20" s="6"/>
      <c r="X20" s="6"/>
      <c r="Y20" s="6"/>
      <c r="Z20" s="6"/>
      <c r="AA20" s="6"/>
      <c r="AB20" s="6"/>
      <c r="AC20" s="7"/>
    </row>
    <row r="21" spans="1:29" x14ac:dyDescent="0.15">
      <c r="A21" s="120">
        <v>1</v>
      </c>
      <c r="B21" s="120">
        <v>3</v>
      </c>
      <c r="C21" s="120">
        <f t="shared" si="2"/>
        <v>3</v>
      </c>
      <c r="D21" s="120" t="str">
        <f t="shared" si="3"/>
        <v>1_3</v>
      </c>
      <c r="E21" s="122">
        <v>1901</v>
      </c>
      <c r="F21" s="120"/>
      <c r="G21" s="120">
        <v>1</v>
      </c>
      <c r="H21" s="120">
        <v>3</v>
      </c>
      <c r="I21" s="120">
        <f t="shared" si="4"/>
        <v>3</v>
      </c>
      <c r="J21" s="120" t="str">
        <f t="shared" si="5"/>
        <v>1_3</v>
      </c>
      <c r="K21" s="122">
        <v>1963</v>
      </c>
      <c r="L21" s="5"/>
      <c r="M21" s="209"/>
      <c r="N21" s="5"/>
      <c r="O21" s="120">
        <v>1</v>
      </c>
      <c r="P21" s="120">
        <v>3</v>
      </c>
      <c r="Q21" s="120">
        <f t="shared" si="6"/>
        <v>3</v>
      </c>
      <c r="R21" s="120" t="str">
        <f t="shared" si="0"/>
        <v>1_3</v>
      </c>
      <c r="S21" s="71">
        <f t="shared" si="1"/>
        <v>1901</v>
      </c>
      <c r="T21" s="71">
        <f t="shared" si="7"/>
        <v>1963</v>
      </c>
      <c r="U21" s="156">
        <f t="shared" ref="U21:U80" si="8">$D$6*S21+$D$7*T21</f>
        <v>1963</v>
      </c>
      <c r="V21" s="47">
        <f>U21/$D$10</f>
        <v>12.583333333333334</v>
      </c>
      <c r="W21" s="6"/>
      <c r="X21" s="6"/>
      <c r="Y21" s="6"/>
      <c r="Z21" s="6"/>
      <c r="AA21" s="6"/>
      <c r="AB21" s="6"/>
      <c r="AC21" s="7"/>
    </row>
    <row r="22" spans="1:29" x14ac:dyDescent="0.15">
      <c r="A22" s="120">
        <v>1</v>
      </c>
      <c r="B22" s="120">
        <v>4</v>
      </c>
      <c r="C22" s="120">
        <f t="shared" si="2"/>
        <v>4</v>
      </c>
      <c r="D22" s="120" t="str">
        <f t="shared" si="3"/>
        <v>1_4</v>
      </c>
      <c r="E22" s="122">
        <v>1945</v>
      </c>
      <c r="F22" s="120"/>
      <c r="G22" s="120">
        <v>1</v>
      </c>
      <c r="H22" s="120">
        <v>4</v>
      </c>
      <c r="I22" s="120">
        <f t="shared" si="4"/>
        <v>4</v>
      </c>
      <c r="J22" s="120" t="str">
        <f t="shared" si="5"/>
        <v>1_4</v>
      </c>
      <c r="K22" s="122">
        <v>2008</v>
      </c>
      <c r="L22" s="5"/>
      <c r="M22" s="209"/>
      <c r="N22" s="5"/>
      <c r="O22" s="120">
        <v>1</v>
      </c>
      <c r="P22" s="120">
        <v>4</v>
      </c>
      <c r="Q22" s="120">
        <f t="shared" si="6"/>
        <v>4</v>
      </c>
      <c r="R22" s="120" t="str">
        <f t="shared" si="0"/>
        <v>1_4</v>
      </c>
      <c r="S22" s="71">
        <f t="shared" si="1"/>
        <v>1945</v>
      </c>
      <c r="T22" s="71">
        <f t="shared" si="7"/>
        <v>2008</v>
      </c>
      <c r="U22" s="156">
        <f t="shared" si="8"/>
        <v>2008</v>
      </c>
      <c r="V22" s="47">
        <f t="shared" ref="V22:V81" si="9">U22/$D$10</f>
        <v>12.871794871794872</v>
      </c>
      <c r="W22" s="6"/>
      <c r="X22" s="6"/>
      <c r="Y22" s="6"/>
      <c r="Z22" s="6"/>
      <c r="AA22" s="6"/>
      <c r="AB22" s="6"/>
      <c r="AC22" s="7"/>
    </row>
    <row r="23" spans="1:29" x14ac:dyDescent="0.15">
      <c r="A23" s="120">
        <v>1</v>
      </c>
      <c r="B23" s="120">
        <v>5</v>
      </c>
      <c r="C23" s="120">
        <f t="shared" si="2"/>
        <v>5</v>
      </c>
      <c r="D23" s="120" t="str">
        <f t="shared" si="3"/>
        <v>1_5</v>
      </c>
      <c r="E23" s="122">
        <v>1989</v>
      </c>
      <c r="F23" s="120"/>
      <c r="G23" s="120">
        <v>1</v>
      </c>
      <c r="H23" s="120">
        <v>5</v>
      </c>
      <c r="I23" s="120">
        <f t="shared" si="4"/>
        <v>5</v>
      </c>
      <c r="J23" s="120" t="str">
        <f t="shared" si="5"/>
        <v>1_5</v>
      </c>
      <c r="K23" s="122">
        <v>2054</v>
      </c>
      <c r="L23" s="5"/>
      <c r="M23" s="209"/>
      <c r="N23" s="5"/>
      <c r="O23" s="120">
        <v>1</v>
      </c>
      <c r="P23" s="120">
        <v>5</v>
      </c>
      <c r="Q23" s="120">
        <f t="shared" si="6"/>
        <v>5</v>
      </c>
      <c r="R23" s="120" t="str">
        <f t="shared" si="0"/>
        <v>1_5</v>
      </c>
      <c r="S23" s="71">
        <f t="shared" si="1"/>
        <v>1989</v>
      </c>
      <c r="T23" s="71">
        <f t="shared" si="7"/>
        <v>2054</v>
      </c>
      <c r="U23" s="156">
        <f t="shared" si="8"/>
        <v>2054</v>
      </c>
      <c r="V23" s="47">
        <f t="shared" si="9"/>
        <v>13.166666666666666</v>
      </c>
      <c r="W23" s="6"/>
      <c r="X23" s="6"/>
      <c r="Y23" s="6"/>
      <c r="Z23" s="6"/>
      <c r="AA23" s="6"/>
      <c r="AB23" s="6"/>
      <c r="AC23" s="7"/>
    </row>
    <row r="24" spans="1:29" x14ac:dyDescent="0.15">
      <c r="A24" s="120">
        <v>1</v>
      </c>
      <c r="B24" s="120">
        <v>6</v>
      </c>
      <c r="C24" s="120">
        <f t="shared" si="2"/>
        <v>6</v>
      </c>
      <c r="D24" s="120" t="str">
        <f t="shared" si="3"/>
        <v>1_6</v>
      </c>
      <c r="E24" s="122">
        <v>2038</v>
      </c>
      <c r="F24" s="120"/>
      <c r="G24" s="120">
        <v>1</v>
      </c>
      <c r="H24" s="120">
        <v>6</v>
      </c>
      <c r="I24" s="120">
        <f t="shared" si="4"/>
        <v>6</v>
      </c>
      <c r="J24" s="120" t="str">
        <f t="shared" si="5"/>
        <v>1_6</v>
      </c>
      <c r="K24" s="122">
        <v>2104</v>
      </c>
      <c r="L24" s="5"/>
      <c r="M24" s="209"/>
      <c r="N24" s="5"/>
      <c r="O24" s="120">
        <v>1</v>
      </c>
      <c r="P24" s="120">
        <v>6</v>
      </c>
      <c r="Q24" s="120">
        <f t="shared" si="6"/>
        <v>6</v>
      </c>
      <c r="R24" s="120" t="str">
        <f t="shared" si="0"/>
        <v>1_6</v>
      </c>
      <c r="S24" s="71">
        <f t="shared" si="1"/>
        <v>2038</v>
      </c>
      <c r="T24" s="71">
        <f t="shared" si="7"/>
        <v>2104</v>
      </c>
      <c r="U24" s="156">
        <f t="shared" si="8"/>
        <v>2104</v>
      </c>
      <c r="V24" s="47">
        <f t="shared" si="9"/>
        <v>13.487179487179487</v>
      </c>
      <c r="W24" s="6"/>
      <c r="X24" s="6"/>
      <c r="Y24" s="6"/>
      <c r="Z24" s="6"/>
      <c r="AA24" s="6"/>
      <c r="AB24" s="6"/>
      <c r="AC24" s="7"/>
    </row>
    <row r="25" spans="1:29" x14ac:dyDescent="0.15">
      <c r="A25" s="120">
        <v>1</v>
      </c>
      <c r="B25" s="120">
        <v>7</v>
      </c>
      <c r="C25" s="120">
        <f t="shared" si="2"/>
        <v>7</v>
      </c>
      <c r="D25" s="120" t="str">
        <f t="shared" si="3"/>
        <v>1_7</v>
      </c>
      <c r="E25" s="122">
        <v>2089</v>
      </c>
      <c r="F25" s="120"/>
      <c r="G25" s="120">
        <v>1</v>
      </c>
      <c r="H25" s="120">
        <v>7</v>
      </c>
      <c r="I25" s="120">
        <f t="shared" si="4"/>
        <v>7</v>
      </c>
      <c r="J25" s="120" t="str">
        <f t="shared" si="5"/>
        <v>1_7</v>
      </c>
      <c r="K25" s="122">
        <v>2157</v>
      </c>
      <c r="L25" s="5"/>
      <c r="M25" s="209"/>
      <c r="N25" s="5"/>
      <c r="O25" s="120">
        <v>1</v>
      </c>
      <c r="P25" s="120">
        <v>7</v>
      </c>
      <c r="Q25" s="120">
        <f t="shared" si="6"/>
        <v>7</v>
      </c>
      <c r="R25" s="120" t="str">
        <f t="shared" si="0"/>
        <v>1_7</v>
      </c>
      <c r="S25" s="71">
        <f t="shared" si="1"/>
        <v>2089</v>
      </c>
      <c r="T25" s="71">
        <f t="shared" si="7"/>
        <v>2157</v>
      </c>
      <c r="U25" s="156">
        <f t="shared" si="8"/>
        <v>2157</v>
      </c>
      <c r="V25" s="47">
        <f t="shared" si="9"/>
        <v>13.826923076923077</v>
      </c>
      <c r="W25" s="6"/>
      <c r="X25" s="6"/>
      <c r="Y25" s="6"/>
      <c r="Z25" s="6"/>
      <c r="AA25" s="6"/>
      <c r="AB25" s="6"/>
      <c r="AC25" s="7"/>
    </row>
    <row r="26" spans="1:29" x14ac:dyDescent="0.15">
      <c r="A26" s="120">
        <v>1</v>
      </c>
      <c r="B26" s="120">
        <v>8</v>
      </c>
      <c r="C26" s="120">
        <f t="shared" si="2"/>
        <v>8</v>
      </c>
      <c r="D26" s="120" t="str">
        <f t="shared" si="3"/>
        <v>1_8</v>
      </c>
      <c r="E26" s="122">
        <v>2138</v>
      </c>
      <c r="F26" s="120"/>
      <c r="G26" s="120">
        <v>1</v>
      </c>
      <c r="H26" s="120">
        <v>8</v>
      </c>
      <c r="I26" s="120">
        <f t="shared" si="4"/>
        <v>8</v>
      </c>
      <c r="J26" s="120" t="str">
        <f t="shared" si="5"/>
        <v>1_8</v>
      </c>
      <c r="K26" s="122">
        <v>2207</v>
      </c>
      <c r="L26" s="5"/>
      <c r="M26" s="209"/>
      <c r="N26" s="5"/>
      <c r="O26" s="120">
        <v>1</v>
      </c>
      <c r="P26" s="120">
        <v>8</v>
      </c>
      <c r="Q26" s="120">
        <f t="shared" si="6"/>
        <v>8</v>
      </c>
      <c r="R26" s="120" t="str">
        <f t="shared" si="0"/>
        <v>1_8</v>
      </c>
      <c r="S26" s="71">
        <f t="shared" si="1"/>
        <v>2138</v>
      </c>
      <c r="T26" s="71">
        <f t="shared" si="7"/>
        <v>2207</v>
      </c>
      <c r="U26" s="156">
        <f t="shared" si="8"/>
        <v>2207</v>
      </c>
      <c r="V26" s="47">
        <f t="shared" si="9"/>
        <v>14.147435897435898</v>
      </c>
      <c r="W26" s="6"/>
      <c r="X26" s="6"/>
      <c r="Y26" s="6"/>
      <c r="Z26" s="6"/>
      <c r="AA26" s="6"/>
      <c r="AB26" s="6"/>
      <c r="AC26" s="7"/>
    </row>
    <row r="27" spans="1:29" x14ac:dyDescent="0.15">
      <c r="A27" s="120">
        <v>1</v>
      </c>
      <c r="B27" s="120">
        <v>9</v>
      </c>
      <c r="C27" s="120">
        <f t="shared" si="2"/>
        <v>9</v>
      </c>
      <c r="D27" s="120" t="str">
        <f t="shared" si="3"/>
        <v>1_9</v>
      </c>
      <c r="E27" s="122">
        <v>2191</v>
      </c>
      <c r="F27" s="120"/>
      <c r="G27" s="120">
        <v>1</v>
      </c>
      <c r="H27" s="120">
        <v>9</v>
      </c>
      <c r="I27" s="120">
        <f t="shared" si="4"/>
        <v>9</v>
      </c>
      <c r="J27" s="120" t="str">
        <f t="shared" si="5"/>
        <v>1_9</v>
      </c>
      <c r="K27" s="122">
        <v>2262</v>
      </c>
      <c r="L27" s="5"/>
      <c r="M27" s="209"/>
      <c r="N27" s="5"/>
      <c r="O27" s="120">
        <v>1</v>
      </c>
      <c r="P27" s="120">
        <v>9</v>
      </c>
      <c r="Q27" s="120">
        <f t="shared" si="6"/>
        <v>9</v>
      </c>
      <c r="R27" s="120" t="str">
        <f t="shared" si="0"/>
        <v>1_9</v>
      </c>
      <c r="S27" s="71">
        <f t="shared" si="1"/>
        <v>2191</v>
      </c>
      <c r="T27" s="71">
        <f t="shared" si="7"/>
        <v>2262</v>
      </c>
      <c r="U27" s="156">
        <f t="shared" si="8"/>
        <v>2262</v>
      </c>
      <c r="V27" s="47">
        <f t="shared" si="9"/>
        <v>14.5</v>
      </c>
      <c r="W27" s="6"/>
      <c r="X27" s="6"/>
      <c r="Y27" s="6"/>
      <c r="Z27" s="6"/>
      <c r="AA27" s="6"/>
      <c r="AB27" s="6"/>
      <c r="AC27" s="7"/>
    </row>
    <row r="28" spans="1:29" x14ac:dyDescent="0.15">
      <c r="A28" s="120">
        <v>1</v>
      </c>
      <c r="B28" s="120">
        <v>10</v>
      </c>
      <c r="C28" s="120">
        <f t="shared" si="2"/>
        <v>10</v>
      </c>
      <c r="D28" s="120" t="str">
        <f t="shared" si="3"/>
        <v>1_10</v>
      </c>
      <c r="E28" s="120"/>
      <c r="F28" s="120"/>
      <c r="G28" s="120">
        <v>1</v>
      </c>
      <c r="H28" s="120">
        <v>10</v>
      </c>
      <c r="I28" s="120">
        <f t="shared" si="4"/>
        <v>10</v>
      </c>
      <c r="J28" s="120" t="str">
        <f t="shared" si="5"/>
        <v>1_10</v>
      </c>
      <c r="K28" s="120"/>
      <c r="L28" s="5"/>
      <c r="M28" s="209"/>
      <c r="N28" s="5"/>
      <c r="O28" s="120">
        <v>1</v>
      </c>
      <c r="P28" s="120">
        <v>10</v>
      </c>
      <c r="Q28" s="120">
        <f t="shared" si="6"/>
        <v>10</v>
      </c>
      <c r="R28" s="120" t="str">
        <f t="shared" si="0"/>
        <v>1_10</v>
      </c>
      <c r="S28" s="71">
        <f t="shared" si="1"/>
        <v>0</v>
      </c>
      <c r="T28" s="71">
        <f t="shared" si="7"/>
        <v>0</v>
      </c>
      <c r="U28" s="156">
        <f t="shared" si="8"/>
        <v>0</v>
      </c>
      <c r="V28" s="47">
        <f t="shared" si="9"/>
        <v>0</v>
      </c>
      <c r="W28" s="6"/>
      <c r="X28" s="6"/>
      <c r="Y28" s="6"/>
      <c r="Z28" s="6"/>
      <c r="AA28" s="6"/>
      <c r="AB28" s="6"/>
      <c r="AC28" s="7"/>
    </row>
    <row r="29" spans="1:29" x14ac:dyDescent="0.15">
      <c r="A29" s="120">
        <v>1</v>
      </c>
      <c r="B29" s="120">
        <v>11</v>
      </c>
      <c r="C29" s="120">
        <f t="shared" si="2"/>
        <v>11</v>
      </c>
      <c r="D29" s="120" t="str">
        <f t="shared" si="3"/>
        <v>1_11</v>
      </c>
      <c r="E29" s="120"/>
      <c r="F29" s="120"/>
      <c r="G29" s="120">
        <v>1</v>
      </c>
      <c r="H29" s="120">
        <v>11</v>
      </c>
      <c r="I29" s="120">
        <f t="shared" si="4"/>
        <v>11</v>
      </c>
      <c r="J29" s="120" t="str">
        <f t="shared" si="5"/>
        <v>1_11</v>
      </c>
      <c r="K29" s="120"/>
      <c r="L29" s="5"/>
      <c r="M29" s="209"/>
      <c r="N29" s="5"/>
      <c r="O29" s="120">
        <v>1</v>
      </c>
      <c r="P29" s="120">
        <v>11</v>
      </c>
      <c r="Q29" s="120">
        <f t="shared" si="6"/>
        <v>11</v>
      </c>
      <c r="R29" s="120" t="str">
        <f t="shared" si="0"/>
        <v>1_11</v>
      </c>
      <c r="S29" s="71">
        <f t="shared" si="1"/>
        <v>0</v>
      </c>
      <c r="T29" s="71">
        <f t="shared" si="7"/>
        <v>0</v>
      </c>
      <c r="U29" s="156">
        <f t="shared" si="8"/>
        <v>0</v>
      </c>
      <c r="V29" s="47">
        <f t="shared" si="9"/>
        <v>0</v>
      </c>
      <c r="W29" s="6"/>
      <c r="X29" s="6"/>
      <c r="Y29" s="6"/>
      <c r="Z29" s="6"/>
      <c r="AA29" s="6"/>
      <c r="AB29" s="6"/>
      <c r="AC29" s="7"/>
    </row>
    <row r="30" spans="1:29" x14ac:dyDescent="0.15">
      <c r="A30" s="120">
        <v>1</v>
      </c>
      <c r="B30" s="120">
        <v>12</v>
      </c>
      <c r="C30" s="120">
        <f t="shared" si="2"/>
        <v>12</v>
      </c>
      <c r="D30" s="120" t="str">
        <f t="shared" si="3"/>
        <v>1_12</v>
      </c>
      <c r="E30" s="120"/>
      <c r="F30" s="120"/>
      <c r="G30" s="120">
        <v>1</v>
      </c>
      <c r="H30" s="120">
        <v>12</v>
      </c>
      <c r="I30" s="120">
        <f t="shared" si="4"/>
        <v>12</v>
      </c>
      <c r="J30" s="120" t="str">
        <f t="shared" si="5"/>
        <v>1_12</v>
      </c>
      <c r="K30" s="120"/>
      <c r="L30" s="5"/>
      <c r="M30" s="209"/>
      <c r="N30" s="5"/>
      <c r="O30" s="120">
        <v>1</v>
      </c>
      <c r="P30" s="120">
        <v>12</v>
      </c>
      <c r="Q30" s="120">
        <f t="shared" si="6"/>
        <v>12</v>
      </c>
      <c r="R30" s="120" t="str">
        <f t="shared" si="0"/>
        <v>1_12</v>
      </c>
      <c r="S30" s="71">
        <f t="shared" si="1"/>
        <v>0</v>
      </c>
      <c r="T30" s="71">
        <f t="shared" si="7"/>
        <v>0</v>
      </c>
      <c r="U30" s="156">
        <f t="shared" si="8"/>
        <v>0</v>
      </c>
      <c r="V30" s="47">
        <f t="shared" si="9"/>
        <v>0</v>
      </c>
      <c r="W30" s="6"/>
      <c r="X30" s="6"/>
      <c r="Y30" s="6"/>
      <c r="Z30" s="6"/>
      <c r="AA30" s="6"/>
      <c r="AB30" s="6"/>
      <c r="AC30" s="7"/>
    </row>
    <row r="31" spans="1:29" x14ac:dyDescent="0.15">
      <c r="A31" s="120">
        <v>1</v>
      </c>
      <c r="B31" s="120">
        <v>13</v>
      </c>
      <c r="C31" s="120">
        <f t="shared" si="2"/>
        <v>13</v>
      </c>
      <c r="D31" s="120" t="str">
        <f t="shared" si="3"/>
        <v>1_13</v>
      </c>
      <c r="E31" s="120"/>
      <c r="F31" s="120"/>
      <c r="G31" s="120">
        <v>1</v>
      </c>
      <c r="H31" s="120">
        <v>13</v>
      </c>
      <c r="I31" s="120">
        <f t="shared" si="4"/>
        <v>13</v>
      </c>
      <c r="J31" s="120" t="str">
        <f t="shared" si="5"/>
        <v>1_13</v>
      </c>
      <c r="K31" s="120"/>
      <c r="L31" s="5"/>
      <c r="M31" s="209"/>
      <c r="N31" s="5"/>
      <c r="O31" s="120">
        <v>1</v>
      </c>
      <c r="P31" s="120">
        <v>13</v>
      </c>
      <c r="Q31" s="120">
        <f t="shared" si="6"/>
        <v>13</v>
      </c>
      <c r="R31" s="120" t="str">
        <f t="shared" si="0"/>
        <v>1_13</v>
      </c>
      <c r="S31" s="71">
        <f t="shared" si="1"/>
        <v>0</v>
      </c>
      <c r="T31" s="71">
        <f t="shared" si="7"/>
        <v>0</v>
      </c>
      <c r="U31" s="156">
        <f t="shared" si="8"/>
        <v>0</v>
      </c>
      <c r="V31" s="47">
        <f t="shared" si="9"/>
        <v>0</v>
      </c>
      <c r="W31" s="6"/>
      <c r="X31" s="6"/>
      <c r="Y31" s="6"/>
      <c r="Z31" s="6"/>
      <c r="AA31" s="6"/>
      <c r="AB31" s="6"/>
      <c r="AC31" s="7"/>
    </row>
    <row r="32" spans="1:29" x14ac:dyDescent="0.15">
      <c r="A32" s="120">
        <v>1</v>
      </c>
      <c r="B32" s="120" t="s">
        <v>3</v>
      </c>
      <c r="C32" s="120" t="str">
        <f t="shared" si="2"/>
        <v>u1</v>
      </c>
      <c r="D32" s="120" t="str">
        <f t="shared" si="3"/>
        <v>1_u1</v>
      </c>
      <c r="E32" s="122">
        <v>2264</v>
      </c>
      <c r="F32" s="120"/>
      <c r="G32" s="120">
        <v>1</v>
      </c>
      <c r="H32" s="120" t="s">
        <v>3</v>
      </c>
      <c r="I32" s="120" t="str">
        <f t="shared" si="4"/>
        <v>u1</v>
      </c>
      <c r="J32" s="120" t="str">
        <f t="shared" si="5"/>
        <v>1_u1</v>
      </c>
      <c r="K32" s="122">
        <v>2338</v>
      </c>
      <c r="L32" s="5"/>
      <c r="M32" s="209"/>
      <c r="N32" s="5"/>
      <c r="O32" s="120">
        <v>1</v>
      </c>
      <c r="P32" s="120" t="s">
        <v>3</v>
      </c>
      <c r="Q32" s="120" t="str">
        <f t="shared" si="6"/>
        <v>u1</v>
      </c>
      <c r="R32" s="120" t="str">
        <f t="shared" si="0"/>
        <v>1_u1</v>
      </c>
      <c r="S32" s="71">
        <f t="shared" si="1"/>
        <v>2264</v>
      </c>
      <c r="T32" s="71">
        <f t="shared" si="7"/>
        <v>2338</v>
      </c>
      <c r="U32" s="156">
        <f t="shared" si="8"/>
        <v>2338</v>
      </c>
      <c r="V32" s="47">
        <f t="shared" si="9"/>
        <v>14.987179487179487</v>
      </c>
      <c r="W32" s="6"/>
      <c r="X32" s="6"/>
      <c r="Y32" s="6"/>
      <c r="Z32" s="6"/>
      <c r="AA32" s="6"/>
      <c r="AB32" s="6"/>
      <c r="AC32" s="7"/>
    </row>
    <row r="33" spans="1:29" x14ac:dyDescent="0.15">
      <c r="A33" s="120">
        <v>1</v>
      </c>
      <c r="B33" s="120" t="s">
        <v>4</v>
      </c>
      <c r="C33" s="120" t="str">
        <f t="shared" si="2"/>
        <v>u2</v>
      </c>
      <c r="D33" s="120" t="str">
        <f t="shared" si="3"/>
        <v>1_u2</v>
      </c>
      <c r="E33" s="122">
        <v>2327</v>
      </c>
      <c r="F33" s="120"/>
      <c r="G33" s="120">
        <v>1</v>
      </c>
      <c r="H33" s="120" t="s">
        <v>4</v>
      </c>
      <c r="I33" s="120" t="str">
        <f t="shared" si="4"/>
        <v>u2</v>
      </c>
      <c r="J33" s="120" t="str">
        <f t="shared" si="5"/>
        <v>1_u2</v>
      </c>
      <c r="K33" s="122">
        <v>2403</v>
      </c>
      <c r="L33" s="5"/>
      <c r="M33" s="209"/>
      <c r="N33" s="5"/>
      <c r="O33" s="120">
        <v>1</v>
      </c>
      <c r="P33" s="120" t="s">
        <v>4</v>
      </c>
      <c r="Q33" s="120" t="str">
        <f t="shared" si="6"/>
        <v>u2</v>
      </c>
      <c r="R33" s="120" t="str">
        <f t="shared" si="0"/>
        <v>1_u2</v>
      </c>
      <c r="S33" s="71">
        <f t="shared" si="1"/>
        <v>2327</v>
      </c>
      <c r="T33" s="71">
        <f t="shared" si="7"/>
        <v>2403</v>
      </c>
      <c r="U33" s="156">
        <f t="shared" si="8"/>
        <v>2403</v>
      </c>
      <c r="V33" s="47">
        <f t="shared" si="9"/>
        <v>15.403846153846153</v>
      </c>
      <c r="W33" s="6"/>
      <c r="X33" s="6"/>
      <c r="Y33" s="6"/>
      <c r="Z33" s="6"/>
      <c r="AA33" s="6"/>
      <c r="AB33" s="6"/>
      <c r="AC33" s="7"/>
    </row>
    <row r="34" spans="1:29" x14ac:dyDescent="0.15">
      <c r="A34" s="120">
        <v>1</v>
      </c>
      <c r="B34" s="120" t="s">
        <v>5</v>
      </c>
      <c r="C34" s="120" t="str">
        <f t="shared" si="2"/>
        <v>a</v>
      </c>
      <c r="D34" s="120" t="str">
        <f t="shared" si="3"/>
        <v>1_a</v>
      </c>
      <c r="E34" s="122">
        <v>2264</v>
      </c>
      <c r="F34" s="120"/>
      <c r="G34" s="120">
        <v>1</v>
      </c>
      <c r="H34" s="120" t="s">
        <v>5</v>
      </c>
      <c r="I34" s="120" t="str">
        <f t="shared" si="4"/>
        <v>a</v>
      </c>
      <c r="J34" s="120" t="str">
        <f t="shared" si="5"/>
        <v>1_a</v>
      </c>
      <c r="K34" s="122">
        <v>2338</v>
      </c>
      <c r="L34" s="5"/>
      <c r="M34" s="209"/>
      <c r="N34" s="5"/>
      <c r="O34" s="120">
        <v>1</v>
      </c>
      <c r="P34" s="120" t="s">
        <v>5</v>
      </c>
      <c r="Q34" s="120" t="str">
        <f t="shared" si="6"/>
        <v>a</v>
      </c>
      <c r="R34" s="120" t="str">
        <f t="shared" si="0"/>
        <v>1_a</v>
      </c>
      <c r="S34" s="71">
        <f t="shared" si="1"/>
        <v>2264</v>
      </c>
      <c r="T34" s="71">
        <f t="shared" si="7"/>
        <v>2338</v>
      </c>
      <c r="U34" s="156">
        <f t="shared" si="8"/>
        <v>2338</v>
      </c>
      <c r="V34" s="47">
        <f t="shared" si="9"/>
        <v>14.987179487179487</v>
      </c>
      <c r="W34" s="6"/>
      <c r="X34" s="6"/>
      <c r="Y34" s="6"/>
      <c r="Z34" s="6"/>
      <c r="AA34" s="6"/>
      <c r="AB34" s="6"/>
      <c r="AC34" s="7"/>
    </row>
    <row r="35" spans="1:29" x14ac:dyDescent="0.15">
      <c r="A35" s="120">
        <v>1</v>
      </c>
      <c r="B35" s="120" t="s">
        <v>6</v>
      </c>
      <c r="C35" s="120" t="str">
        <f t="shared" si="2"/>
        <v>b</v>
      </c>
      <c r="D35" s="120" t="str">
        <f t="shared" si="3"/>
        <v>1_b</v>
      </c>
      <c r="E35" s="122">
        <v>2327</v>
      </c>
      <c r="F35" s="120"/>
      <c r="G35" s="120">
        <v>1</v>
      </c>
      <c r="H35" s="120" t="s">
        <v>6</v>
      </c>
      <c r="I35" s="120" t="str">
        <f t="shared" si="4"/>
        <v>b</v>
      </c>
      <c r="J35" s="120" t="str">
        <f t="shared" si="5"/>
        <v>1_b</v>
      </c>
      <c r="K35" s="122">
        <v>2403</v>
      </c>
      <c r="L35" s="5"/>
      <c r="M35" s="209"/>
      <c r="N35" s="5"/>
      <c r="O35" s="120">
        <v>1</v>
      </c>
      <c r="P35" s="120" t="s">
        <v>6</v>
      </c>
      <c r="Q35" s="120" t="str">
        <f t="shared" si="6"/>
        <v>b</v>
      </c>
      <c r="R35" s="120" t="str">
        <f t="shared" si="0"/>
        <v>1_b</v>
      </c>
      <c r="S35" s="71">
        <f t="shared" si="1"/>
        <v>2327</v>
      </c>
      <c r="T35" s="71">
        <f t="shared" si="7"/>
        <v>2403</v>
      </c>
      <c r="U35" s="156">
        <f t="shared" si="8"/>
        <v>2403</v>
      </c>
      <c r="V35" s="47">
        <f t="shared" si="9"/>
        <v>15.403846153846153</v>
      </c>
      <c r="W35" s="6"/>
      <c r="X35" s="6"/>
      <c r="Y35" s="6"/>
      <c r="Z35" s="6"/>
      <c r="AA35" s="6"/>
      <c r="AB35" s="6"/>
      <c r="AC35" s="7"/>
    </row>
    <row r="36" spans="1:29" x14ac:dyDescent="0.15">
      <c r="A36" s="120">
        <v>1</v>
      </c>
      <c r="B36" s="120" t="s">
        <v>7</v>
      </c>
      <c r="C36" s="120" t="str">
        <f t="shared" si="2"/>
        <v>c</v>
      </c>
      <c r="D36" s="120" t="str">
        <f t="shared" si="3"/>
        <v>1_c</v>
      </c>
      <c r="E36" s="122">
        <v>2403</v>
      </c>
      <c r="F36" s="120"/>
      <c r="G36" s="120">
        <v>1</v>
      </c>
      <c r="H36" s="120" t="s">
        <v>7</v>
      </c>
      <c r="I36" s="120" t="str">
        <f t="shared" si="4"/>
        <v>c</v>
      </c>
      <c r="J36" s="120" t="str">
        <f t="shared" si="5"/>
        <v>1_c</v>
      </c>
      <c r="K36" s="122">
        <v>2481</v>
      </c>
      <c r="L36" s="5"/>
      <c r="M36" s="209"/>
      <c r="N36" s="5"/>
      <c r="O36" s="120">
        <v>1</v>
      </c>
      <c r="P36" s="120" t="s">
        <v>7</v>
      </c>
      <c r="Q36" s="120" t="str">
        <f t="shared" si="6"/>
        <v>c</v>
      </c>
      <c r="R36" s="120" t="str">
        <f t="shared" si="0"/>
        <v>1_c</v>
      </c>
      <c r="S36" s="71">
        <f t="shared" si="1"/>
        <v>2403</v>
      </c>
      <c r="T36" s="71">
        <f t="shared" si="7"/>
        <v>2481</v>
      </c>
      <c r="U36" s="156">
        <f t="shared" si="8"/>
        <v>2481</v>
      </c>
      <c r="V36" s="47">
        <f t="shared" si="9"/>
        <v>15.903846153846153</v>
      </c>
      <c r="W36" s="6"/>
      <c r="X36" s="6"/>
      <c r="Y36" s="6"/>
      <c r="Z36" s="6"/>
      <c r="AA36" s="6"/>
      <c r="AB36" s="6"/>
      <c r="AC36" s="7"/>
    </row>
    <row r="37" spans="1:29" x14ac:dyDescent="0.15">
      <c r="A37" s="120">
        <v>1</v>
      </c>
      <c r="B37" s="120" t="s">
        <v>8</v>
      </c>
      <c r="C37" s="120" t="str">
        <f t="shared" si="2"/>
        <v>d</v>
      </c>
      <c r="D37" s="120" t="str">
        <f t="shared" si="3"/>
        <v>1_d</v>
      </c>
      <c r="E37" s="122">
        <v>2470</v>
      </c>
      <c r="F37" s="120"/>
      <c r="G37" s="120">
        <v>1</v>
      </c>
      <c r="H37" s="120" t="s">
        <v>8</v>
      </c>
      <c r="I37" s="120" t="str">
        <f t="shared" si="4"/>
        <v>d</v>
      </c>
      <c r="J37" s="120" t="str">
        <f t="shared" si="5"/>
        <v>1_d</v>
      </c>
      <c r="K37" s="122">
        <v>2550</v>
      </c>
      <c r="L37" s="5"/>
      <c r="M37" s="209"/>
      <c r="N37" s="5"/>
      <c r="O37" s="120">
        <v>1</v>
      </c>
      <c r="P37" s="120" t="s">
        <v>8</v>
      </c>
      <c r="Q37" s="120" t="str">
        <f t="shared" si="6"/>
        <v>d</v>
      </c>
      <c r="R37" s="120" t="str">
        <f t="shared" si="0"/>
        <v>1_d</v>
      </c>
      <c r="S37" s="71">
        <f t="shared" si="1"/>
        <v>2470</v>
      </c>
      <c r="T37" s="71">
        <f t="shared" si="7"/>
        <v>2550</v>
      </c>
      <c r="U37" s="156">
        <f t="shared" si="8"/>
        <v>2550</v>
      </c>
      <c r="V37" s="47">
        <f t="shared" si="9"/>
        <v>16.346153846153847</v>
      </c>
      <c r="W37" s="6"/>
      <c r="X37" s="6"/>
      <c r="Y37" s="6"/>
      <c r="Z37" s="6"/>
      <c r="AA37" s="6"/>
      <c r="AB37" s="6"/>
      <c r="AC37" s="7"/>
    </row>
    <row r="38" spans="1:29" x14ac:dyDescent="0.15">
      <c r="A38" s="120">
        <v>1</v>
      </c>
      <c r="B38" s="120" t="s">
        <v>9</v>
      </c>
      <c r="C38" s="120" t="str">
        <f t="shared" si="2"/>
        <v>e</v>
      </c>
      <c r="D38" s="120" t="str">
        <f t="shared" si="3"/>
        <v>1_e</v>
      </c>
      <c r="E38" s="122">
        <v>2544</v>
      </c>
      <c r="F38" s="120"/>
      <c r="G38" s="120">
        <v>1</v>
      </c>
      <c r="H38" s="120" t="s">
        <v>9</v>
      </c>
      <c r="I38" s="120" t="str">
        <f t="shared" si="4"/>
        <v>e</v>
      </c>
      <c r="J38" s="120" t="str">
        <f t="shared" si="5"/>
        <v>1_e</v>
      </c>
      <c r="K38" s="122">
        <v>2627</v>
      </c>
      <c r="L38" s="5"/>
      <c r="M38" s="209"/>
      <c r="N38" s="5"/>
      <c r="O38" s="120">
        <v>1</v>
      </c>
      <c r="P38" s="120" t="s">
        <v>9</v>
      </c>
      <c r="Q38" s="120" t="str">
        <f t="shared" si="6"/>
        <v>e</v>
      </c>
      <c r="R38" s="120" t="str">
        <f t="shared" si="0"/>
        <v>1_e</v>
      </c>
      <c r="S38" s="71">
        <f t="shared" si="1"/>
        <v>2544</v>
      </c>
      <c r="T38" s="71">
        <f t="shared" si="7"/>
        <v>2627</v>
      </c>
      <c r="U38" s="156">
        <f t="shared" si="8"/>
        <v>2627</v>
      </c>
      <c r="V38" s="47">
        <f t="shared" si="9"/>
        <v>16.839743589743591</v>
      </c>
      <c r="W38" s="6"/>
      <c r="X38" s="6"/>
      <c r="Y38" s="6"/>
      <c r="Z38" s="6"/>
      <c r="AA38" s="6"/>
      <c r="AB38" s="6"/>
      <c r="AC38" s="7"/>
    </row>
    <row r="39" spans="1:29" x14ac:dyDescent="0.15">
      <c r="A39" s="120">
        <v>2</v>
      </c>
      <c r="B39" s="120" t="s">
        <v>2</v>
      </c>
      <c r="C39" s="120" t="str">
        <f t="shared" si="2"/>
        <v>Start</v>
      </c>
      <c r="D39" s="120" t="str">
        <f t="shared" si="3"/>
        <v>2_Start</v>
      </c>
      <c r="E39" s="122">
        <v>1771</v>
      </c>
      <c r="F39" s="120"/>
      <c r="G39" s="120">
        <v>2</v>
      </c>
      <c r="H39" s="120" t="s">
        <v>2</v>
      </c>
      <c r="I39" s="120" t="str">
        <f t="shared" si="4"/>
        <v>Start</v>
      </c>
      <c r="J39" s="120" t="str">
        <f t="shared" si="5"/>
        <v>2_Start</v>
      </c>
      <c r="K39" s="122">
        <v>1829</v>
      </c>
      <c r="L39" s="5"/>
      <c r="M39" s="209"/>
      <c r="N39" s="5"/>
      <c r="O39" s="120">
        <v>2</v>
      </c>
      <c r="P39" s="120" t="s">
        <v>2</v>
      </c>
      <c r="Q39" s="120" t="str">
        <f t="shared" si="6"/>
        <v>Start</v>
      </c>
      <c r="R39" s="120" t="str">
        <f t="shared" si="0"/>
        <v>2_Start</v>
      </c>
      <c r="S39" s="71">
        <f t="shared" si="1"/>
        <v>1771</v>
      </c>
      <c r="T39" s="71">
        <f t="shared" si="7"/>
        <v>1829</v>
      </c>
      <c r="U39" s="156">
        <f t="shared" si="8"/>
        <v>1829</v>
      </c>
      <c r="V39" s="47">
        <f t="shared" si="9"/>
        <v>11.724358974358974</v>
      </c>
      <c r="W39" s="6"/>
      <c r="X39" s="6"/>
      <c r="Y39" s="6"/>
      <c r="Z39" s="6"/>
      <c r="AA39" s="6"/>
      <c r="AB39" s="6"/>
      <c r="AC39" s="7"/>
    </row>
    <row r="40" spans="1:29" x14ac:dyDescent="0.15">
      <c r="A40" s="120">
        <v>2</v>
      </c>
      <c r="B40" s="120">
        <v>0</v>
      </c>
      <c r="C40" s="120">
        <f t="shared" si="2"/>
        <v>0</v>
      </c>
      <c r="D40" s="120" t="str">
        <f t="shared" si="3"/>
        <v>2_0</v>
      </c>
      <c r="E40" s="122">
        <v>1811</v>
      </c>
      <c r="F40" s="120"/>
      <c r="G40" s="120">
        <v>2</v>
      </c>
      <c r="H40" s="120">
        <v>0</v>
      </c>
      <c r="I40" s="120">
        <f t="shared" si="4"/>
        <v>0</v>
      </c>
      <c r="J40" s="120" t="str">
        <f t="shared" si="5"/>
        <v>2_0</v>
      </c>
      <c r="K40" s="122">
        <v>1870</v>
      </c>
      <c r="L40" s="5"/>
      <c r="M40" s="209"/>
      <c r="N40" s="5"/>
      <c r="O40" s="120">
        <v>2</v>
      </c>
      <c r="P40" s="120">
        <v>0</v>
      </c>
      <c r="Q40" s="120">
        <f t="shared" si="6"/>
        <v>0</v>
      </c>
      <c r="R40" s="120" t="str">
        <f t="shared" si="0"/>
        <v>2_0</v>
      </c>
      <c r="S40" s="71">
        <f t="shared" si="1"/>
        <v>1811</v>
      </c>
      <c r="T40" s="71">
        <f t="shared" si="7"/>
        <v>1870</v>
      </c>
      <c r="U40" s="156">
        <f t="shared" si="8"/>
        <v>1870</v>
      </c>
      <c r="V40" s="47">
        <f t="shared" si="9"/>
        <v>11.987179487179487</v>
      </c>
      <c r="W40" s="6"/>
      <c r="X40" s="6"/>
      <c r="Y40" s="6"/>
      <c r="Z40" s="6"/>
      <c r="AA40" s="6"/>
      <c r="AB40" s="6"/>
      <c r="AC40" s="7"/>
    </row>
    <row r="41" spans="1:29" x14ac:dyDescent="0.15">
      <c r="A41" s="120">
        <v>2</v>
      </c>
      <c r="B41" s="120">
        <v>1</v>
      </c>
      <c r="C41" s="120">
        <f t="shared" si="2"/>
        <v>1</v>
      </c>
      <c r="D41" s="120" t="str">
        <f t="shared" si="3"/>
        <v>2_1</v>
      </c>
      <c r="E41" s="122">
        <v>1855</v>
      </c>
      <c r="F41" s="120"/>
      <c r="G41" s="120">
        <v>2</v>
      </c>
      <c r="H41" s="120">
        <v>1</v>
      </c>
      <c r="I41" s="120">
        <f t="shared" si="4"/>
        <v>1</v>
      </c>
      <c r="J41" s="120" t="str">
        <f t="shared" si="5"/>
        <v>2_1</v>
      </c>
      <c r="K41" s="122">
        <v>1915</v>
      </c>
      <c r="L41" s="5"/>
      <c r="M41" s="54"/>
      <c r="N41" s="5"/>
      <c r="O41" s="120">
        <v>2</v>
      </c>
      <c r="P41" s="120">
        <v>1</v>
      </c>
      <c r="Q41" s="120">
        <f t="shared" si="6"/>
        <v>1</v>
      </c>
      <c r="R41" s="120" t="str">
        <f t="shared" si="0"/>
        <v>2_1</v>
      </c>
      <c r="S41" s="71">
        <f t="shared" si="1"/>
        <v>1855</v>
      </c>
      <c r="T41" s="71">
        <f t="shared" si="7"/>
        <v>1915</v>
      </c>
      <c r="U41" s="156">
        <f t="shared" si="8"/>
        <v>1915</v>
      </c>
      <c r="V41" s="47">
        <f t="shared" si="9"/>
        <v>12.275641025641026</v>
      </c>
      <c r="W41" s="6"/>
      <c r="X41" s="6"/>
      <c r="Y41" s="6"/>
      <c r="Z41" s="6"/>
      <c r="AA41" s="6"/>
      <c r="AB41" s="6"/>
      <c r="AC41" s="7"/>
    </row>
    <row r="42" spans="1:29" x14ac:dyDescent="0.15">
      <c r="A42" s="120">
        <v>2</v>
      </c>
      <c r="B42" s="120">
        <v>2</v>
      </c>
      <c r="C42" s="120">
        <f t="shared" si="2"/>
        <v>2</v>
      </c>
      <c r="D42" s="120" t="str">
        <f t="shared" si="3"/>
        <v>2_2</v>
      </c>
      <c r="E42" s="122">
        <v>1901</v>
      </c>
      <c r="F42" s="120"/>
      <c r="G42" s="120">
        <v>2</v>
      </c>
      <c r="H42" s="120">
        <v>2</v>
      </c>
      <c r="I42" s="120">
        <f t="shared" si="4"/>
        <v>2</v>
      </c>
      <c r="J42" s="120" t="str">
        <f t="shared" si="5"/>
        <v>2_2</v>
      </c>
      <c r="K42" s="122">
        <v>1963</v>
      </c>
      <c r="L42" s="5"/>
      <c r="M42" s="54"/>
      <c r="N42" s="5"/>
      <c r="O42" s="120">
        <v>2</v>
      </c>
      <c r="P42" s="120">
        <v>2</v>
      </c>
      <c r="Q42" s="120">
        <f t="shared" si="6"/>
        <v>2</v>
      </c>
      <c r="R42" s="120" t="str">
        <f t="shared" si="0"/>
        <v>2_2</v>
      </c>
      <c r="S42" s="71">
        <f t="shared" si="1"/>
        <v>1901</v>
      </c>
      <c r="T42" s="71">
        <f t="shared" si="7"/>
        <v>1963</v>
      </c>
      <c r="U42" s="156">
        <f t="shared" si="8"/>
        <v>1963</v>
      </c>
      <c r="V42" s="47">
        <f t="shared" si="9"/>
        <v>12.583333333333334</v>
      </c>
      <c r="W42" s="6"/>
      <c r="X42" s="6"/>
      <c r="Y42" s="6"/>
      <c r="Z42" s="6"/>
      <c r="AA42" s="6"/>
      <c r="AB42" s="6"/>
      <c r="AC42" s="7"/>
    </row>
    <row r="43" spans="1:29" x14ac:dyDescent="0.15">
      <c r="A43" s="120">
        <v>2</v>
      </c>
      <c r="B43" s="120">
        <v>3</v>
      </c>
      <c r="C43" s="120">
        <f t="shared" si="2"/>
        <v>3</v>
      </c>
      <c r="D43" s="120" t="str">
        <f t="shared" si="3"/>
        <v>2_3</v>
      </c>
      <c r="E43" s="122">
        <v>1945</v>
      </c>
      <c r="F43" s="120"/>
      <c r="G43" s="120">
        <v>2</v>
      </c>
      <c r="H43" s="120">
        <v>3</v>
      </c>
      <c r="I43" s="120">
        <f t="shared" si="4"/>
        <v>3</v>
      </c>
      <c r="J43" s="120" t="str">
        <f t="shared" si="5"/>
        <v>2_3</v>
      </c>
      <c r="K43" s="122">
        <v>2008</v>
      </c>
      <c r="L43" s="5"/>
      <c r="M43" s="54"/>
      <c r="N43" s="5"/>
      <c r="O43" s="120">
        <v>2</v>
      </c>
      <c r="P43" s="120">
        <v>3</v>
      </c>
      <c r="Q43" s="120">
        <f t="shared" si="6"/>
        <v>3</v>
      </c>
      <c r="R43" s="120" t="str">
        <f t="shared" si="0"/>
        <v>2_3</v>
      </c>
      <c r="S43" s="71">
        <f t="shared" si="1"/>
        <v>1945</v>
      </c>
      <c r="T43" s="71">
        <f t="shared" si="7"/>
        <v>2008</v>
      </c>
      <c r="U43" s="156">
        <f t="shared" si="8"/>
        <v>2008</v>
      </c>
      <c r="V43" s="47">
        <f t="shared" si="9"/>
        <v>12.871794871794872</v>
      </c>
      <c r="W43" s="6"/>
      <c r="X43" s="6"/>
      <c r="Y43" s="6"/>
      <c r="Z43" s="6"/>
      <c r="AA43" s="6"/>
      <c r="AB43" s="6"/>
      <c r="AC43" s="7"/>
    </row>
    <row r="44" spans="1:29" x14ac:dyDescent="0.15">
      <c r="A44" s="120">
        <v>2</v>
      </c>
      <c r="B44" s="120">
        <v>4</v>
      </c>
      <c r="C44" s="120">
        <f t="shared" si="2"/>
        <v>4</v>
      </c>
      <c r="D44" s="120" t="str">
        <f t="shared" si="3"/>
        <v>2_4</v>
      </c>
      <c r="E44" s="122">
        <v>1989</v>
      </c>
      <c r="F44" s="120"/>
      <c r="G44" s="120">
        <v>2</v>
      </c>
      <c r="H44" s="120">
        <v>4</v>
      </c>
      <c r="I44" s="120">
        <f t="shared" si="4"/>
        <v>4</v>
      </c>
      <c r="J44" s="120" t="str">
        <f t="shared" si="5"/>
        <v>2_4</v>
      </c>
      <c r="K44" s="122">
        <v>2054</v>
      </c>
      <c r="L44" s="5"/>
      <c r="M44" s="54"/>
      <c r="N44" s="5"/>
      <c r="O44" s="120">
        <v>2</v>
      </c>
      <c r="P44" s="120">
        <v>4</v>
      </c>
      <c r="Q44" s="120">
        <f t="shared" si="6"/>
        <v>4</v>
      </c>
      <c r="R44" s="120" t="str">
        <f t="shared" si="0"/>
        <v>2_4</v>
      </c>
      <c r="S44" s="71">
        <f t="shared" si="1"/>
        <v>1989</v>
      </c>
      <c r="T44" s="71">
        <f t="shared" si="7"/>
        <v>2054</v>
      </c>
      <c r="U44" s="156">
        <f t="shared" si="8"/>
        <v>2054</v>
      </c>
      <c r="V44" s="47">
        <f t="shared" si="9"/>
        <v>13.166666666666666</v>
      </c>
      <c r="W44" s="6"/>
      <c r="X44" s="6"/>
      <c r="Y44" s="6"/>
      <c r="Z44" s="6"/>
      <c r="AA44" s="6"/>
      <c r="AB44" s="6"/>
      <c r="AC44" s="7"/>
    </row>
    <row r="45" spans="1:29" x14ac:dyDescent="0.15">
      <c r="A45" s="120">
        <v>2</v>
      </c>
      <c r="B45" s="120">
        <v>5</v>
      </c>
      <c r="C45" s="120">
        <f t="shared" si="2"/>
        <v>5</v>
      </c>
      <c r="D45" s="120" t="str">
        <f t="shared" si="3"/>
        <v>2_5</v>
      </c>
      <c r="E45" s="122">
        <v>2038</v>
      </c>
      <c r="F45" s="120"/>
      <c r="G45" s="120">
        <v>2</v>
      </c>
      <c r="H45" s="120">
        <v>5</v>
      </c>
      <c r="I45" s="120">
        <f t="shared" si="4"/>
        <v>5</v>
      </c>
      <c r="J45" s="120" t="str">
        <f t="shared" si="5"/>
        <v>2_5</v>
      </c>
      <c r="K45" s="122">
        <v>2104</v>
      </c>
      <c r="L45" s="5"/>
      <c r="M45" s="208"/>
      <c r="N45" s="5"/>
      <c r="O45" s="120">
        <v>2</v>
      </c>
      <c r="P45" s="120">
        <v>5</v>
      </c>
      <c r="Q45" s="120">
        <f t="shared" si="6"/>
        <v>5</v>
      </c>
      <c r="R45" s="120" t="str">
        <f t="shared" si="0"/>
        <v>2_5</v>
      </c>
      <c r="S45" s="71">
        <f t="shared" si="1"/>
        <v>2038</v>
      </c>
      <c r="T45" s="71">
        <f t="shared" si="7"/>
        <v>2104</v>
      </c>
      <c r="U45" s="156">
        <f t="shared" si="8"/>
        <v>2104</v>
      </c>
      <c r="V45" s="47">
        <f t="shared" si="9"/>
        <v>13.487179487179487</v>
      </c>
      <c r="W45" s="6"/>
      <c r="X45" s="6"/>
      <c r="Y45" s="6"/>
      <c r="Z45" s="6"/>
      <c r="AA45" s="6"/>
      <c r="AB45" s="6"/>
      <c r="AC45" s="7"/>
    </row>
    <row r="46" spans="1:29" x14ac:dyDescent="0.15">
      <c r="A46" s="120">
        <v>2</v>
      </c>
      <c r="B46" s="120">
        <v>6</v>
      </c>
      <c r="C46" s="120">
        <f t="shared" si="2"/>
        <v>6</v>
      </c>
      <c r="D46" s="120" t="str">
        <f t="shared" si="3"/>
        <v>2_6</v>
      </c>
      <c r="E46" s="122">
        <v>2089</v>
      </c>
      <c r="F46" s="120"/>
      <c r="G46" s="120">
        <v>2</v>
      </c>
      <c r="H46" s="120">
        <v>6</v>
      </c>
      <c r="I46" s="120">
        <f t="shared" si="4"/>
        <v>6</v>
      </c>
      <c r="J46" s="120" t="str">
        <f t="shared" si="5"/>
        <v>2_6</v>
      </c>
      <c r="K46" s="122">
        <v>2157</v>
      </c>
      <c r="L46" s="5"/>
      <c r="M46" s="208"/>
      <c r="N46" s="5"/>
      <c r="O46" s="120">
        <v>2</v>
      </c>
      <c r="P46" s="120">
        <v>6</v>
      </c>
      <c r="Q46" s="120">
        <f t="shared" si="6"/>
        <v>6</v>
      </c>
      <c r="R46" s="120" t="str">
        <f t="shared" si="0"/>
        <v>2_6</v>
      </c>
      <c r="S46" s="71">
        <f t="shared" si="1"/>
        <v>2089</v>
      </c>
      <c r="T46" s="71">
        <f t="shared" si="7"/>
        <v>2157</v>
      </c>
      <c r="U46" s="156">
        <f t="shared" si="8"/>
        <v>2157</v>
      </c>
      <c r="V46" s="47">
        <f t="shared" si="9"/>
        <v>13.826923076923077</v>
      </c>
      <c r="W46" s="6"/>
      <c r="X46" s="6"/>
      <c r="Y46" s="6"/>
      <c r="Z46" s="6"/>
      <c r="AA46" s="6"/>
      <c r="AB46" s="6"/>
      <c r="AC46" s="7"/>
    </row>
    <row r="47" spans="1:29" x14ac:dyDescent="0.15">
      <c r="A47" s="120">
        <v>2</v>
      </c>
      <c r="B47" s="120">
        <v>7</v>
      </c>
      <c r="C47" s="120">
        <f t="shared" si="2"/>
        <v>7</v>
      </c>
      <c r="D47" s="120" t="str">
        <f t="shared" si="3"/>
        <v>2_7</v>
      </c>
      <c r="E47" s="122">
        <v>2138</v>
      </c>
      <c r="F47" s="120"/>
      <c r="G47" s="120">
        <v>2</v>
      </c>
      <c r="H47" s="120">
        <v>7</v>
      </c>
      <c r="I47" s="120">
        <f t="shared" si="4"/>
        <v>7</v>
      </c>
      <c r="J47" s="120" t="str">
        <f t="shared" si="5"/>
        <v>2_7</v>
      </c>
      <c r="K47" s="122">
        <v>2207</v>
      </c>
      <c r="L47" s="5"/>
      <c r="M47" s="54"/>
      <c r="N47" s="5"/>
      <c r="O47" s="120">
        <v>2</v>
      </c>
      <c r="P47" s="120">
        <v>7</v>
      </c>
      <c r="Q47" s="120">
        <f t="shared" si="6"/>
        <v>7</v>
      </c>
      <c r="R47" s="120" t="str">
        <f t="shared" si="0"/>
        <v>2_7</v>
      </c>
      <c r="S47" s="71">
        <f t="shared" si="1"/>
        <v>2138</v>
      </c>
      <c r="T47" s="71">
        <f t="shared" si="7"/>
        <v>2207</v>
      </c>
      <c r="U47" s="156">
        <f t="shared" si="8"/>
        <v>2207</v>
      </c>
      <c r="V47" s="47">
        <f t="shared" si="9"/>
        <v>14.147435897435898</v>
      </c>
      <c r="W47" s="6"/>
      <c r="X47" s="6"/>
      <c r="Y47" s="6"/>
      <c r="Z47" s="6"/>
      <c r="AA47" s="6"/>
      <c r="AB47" s="6"/>
      <c r="AC47" s="7"/>
    </row>
    <row r="48" spans="1:29" x14ac:dyDescent="0.15">
      <c r="A48" s="120">
        <v>2</v>
      </c>
      <c r="B48" s="120">
        <v>8</v>
      </c>
      <c r="C48" s="120">
        <f t="shared" si="2"/>
        <v>8</v>
      </c>
      <c r="D48" s="120" t="str">
        <f t="shared" si="3"/>
        <v>2_8</v>
      </c>
      <c r="E48" s="122">
        <v>2191</v>
      </c>
      <c r="F48" s="120"/>
      <c r="G48" s="120">
        <v>2</v>
      </c>
      <c r="H48" s="120">
        <v>8</v>
      </c>
      <c r="I48" s="120">
        <f t="shared" si="4"/>
        <v>8</v>
      </c>
      <c r="J48" s="120" t="str">
        <f t="shared" si="5"/>
        <v>2_8</v>
      </c>
      <c r="K48" s="122">
        <v>2262</v>
      </c>
      <c r="L48" s="5"/>
      <c r="M48" s="54"/>
      <c r="N48" s="5"/>
      <c r="O48" s="120">
        <v>2</v>
      </c>
      <c r="P48" s="120">
        <v>8</v>
      </c>
      <c r="Q48" s="120">
        <f t="shared" si="6"/>
        <v>8</v>
      </c>
      <c r="R48" s="120" t="str">
        <f t="shared" si="0"/>
        <v>2_8</v>
      </c>
      <c r="S48" s="71">
        <f t="shared" si="1"/>
        <v>2191</v>
      </c>
      <c r="T48" s="71">
        <f t="shared" si="7"/>
        <v>2262</v>
      </c>
      <c r="U48" s="156">
        <f t="shared" si="8"/>
        <v>2262</v>
      </c>
      <c r="V48" s="47">
        <f t="shared" si="9"/>
        <v>14.5</v>
      </c>
      <c r="W48" s="6"/>
      <c r="X48" s="6"/>
      <c r="Y48" s="6"/>
      <c r="Z48" s="6"/>
      <c r="AA48" s="6"/>
      <c r="AB48" s="6"/>
      <c r="AC48" s="7"/>
    </row>
    <row r="49" spans="1:29" x14ac:dyDescent="0.15">
      <c r="A49" s="120">
        <v>2</v>
      </c>
      <c r="B49" s="120">
        <v>9</v>
      </c>
      <c r="C49" s="120">
        <f t="shared" si="2"/>
        <v>9</v>
      </c>
      <c r="D49" s="120" t="str">
        <f t="shared" si="3"/>
        <v>2_9</v>
      </c>
      <c r="E49" s="122">
        <v>2264</v>
      </c>
      <c r="F49" s="120"/>
      <c r="G49" s="120">
        <v>2</v>
      </c>
      <c r="H49" s="120">
        <v>9</v>
      </c>
      <c r="I49" s="120">
        <f t="shared" si="4"/>
        <v>9</v>
      </c>
      <c r="J49" s="120" t="str">
        <f t="shared" si="5"/>
        <v>2_9</v>
      </c>
      <c r="K49" s="122">
        <v>2338</v>
      </c>
      <c r="L49" s="5"/>
      <c r="M49" s="54"/>
      <c r="N49" s="5"/>
      <c r="O49" s="120">
        <v>2</v>
      </c>
      <c r="P49" s="120">
        <v>9</v>
      </c>
      <c r="Q49" s="120">
        <f t="shared" si="6"/>
        <v>9</v>
      </c>
      <c r="R49" s="120" t="str">
        <f t="shared" si="0"/>
        <v>2_9</v>
      </c>
      <c r="S49" s="71">
        <f t="shared" si="1"/>
        <v>2264</v>
      </c>
      <c r="T49" s="71">
        <f t="shared" si="7"/>
        <v>2338</v>
      </c>
      <c r="U49" s="156">
        <f t="shared" si="8"/>
        <v>2338</v>
      </c>
      <c r="V49" s="47">
        <f t="shared" si="9"/>
        <v>14.987179487179487</v>
      </c>
      <c r="W49" s="6"/>
      <c r="X49" s="6"/>
      <c r="Y49" s="6"/>
      <c r="Z49" s="6"/>
      <c r="AA49" s="6"/>
      <c r="AB49" s="6"/>
      <c r="AC49" s="7"/>
    </row>
    <row r="50" spans="1:29" x14ac:dyDescent="0.15">
      <c r="A50" s="120">
        <v>2</v>
      </c>
      <c r="B50" s="120">
        <v>10</v>
      </c>
      <c r="C50" s="120">
        <f t="shared" si="2"/>
        <v>10</v>
      </c>
      <c r="D50" s="120" t="str">
        <f t="shared" si="3"/>
        <v>2_10</v>
      </c>
      <c r="E50" s="122">
        <v>2327</v>
      </c>
      <c r="F50" s="120"/>
      <c r="G50" s="120">
        <v>2</v>
      </c>
      <c r="H50" s="120">
        <v>10</v>
      </c>
      <c r="I50" s="120">
        <f t="shared" si="4"/>
        <v>10</v>
      </c>
      <c r="J50" s="120" t="str">
        <f t="shared" si="5"/>
        <v>2_10</v>
      </c>
      <c r="K50" s="122">
        <v>2403</v>
      </c>
      <c r="L50" s="5"/>
      <c r="M50" s="54"/>
      <c r="N50" s="5"/>
      <c r="O50" s="120">
        <v>2</v>
      </c>
      <c r="P50" s="120">
        <v>10</v>
      </c>
      <c r="Q50" s="120">
        <f t="shared" si="6"/>
        <v>10</v>
      </c>
      <c r="R50" s="120" t="str">
        <f t="shared" si="0"/>
        <v>2_10</v>
      </c>
      <c r="S50" s="71">
        <f t="shared" si="1"/>
        <v>2327</v>
      </c>
      <c r="T50" s="71">
        <f t="shared" si="7"/>
        <v>2403</v>
      </c>
      <c r="U50" s="156">
        <f t="shared" si="8"/>
        <v>2403</v>
      </c>
      <c r="V50" s="47">
        <f t="shared" si="9"/>
        <v>15.403846153846153</v>
      </c>
      <c r="W50" s="6"/>
      <c r="X50" s="6"/>
      <c r="Y50" s="6"/>
      <c r="Z50" s="6"/>
      <c r="AA50" s="6"/>
      <c r="AB50" s="6"/>
      <c r="AC50" s="7"/>
    </row>
    <row r="51" spans="1:29" x14ac:dyDescent="0.15">
      <c r="A51" s="120">
        <v>2</v>
      </c>
      <c r="B51" s="120">
        <v>11</v>
      </c>
      <c r="C51" s="120">
        <f t="shared" si="2"/>
        <v>11</v>
      </c>
      <c r="D51" s="120" t="str">
        <f t="shared" si="3"/>
        <v>2_11</v>
      </c>
      <c r="E51" s="120"/>
      <c r="F51" s="120"/>
      <c r="G51" s="120">
        <v>2</v>
      </c>
      <c r="H51" s="120">
        <v>11</v>
      </c>
      <c r="I51" s="120">
        <f t="shared" si="4"/>
        <v>11</v>
      </c>
      <c r="J51" s="120" t="str">
        <f t="shared" si="5"/>
        <v>2_11</v>
      </c>
      <c r="K51" s="120"/>
      <c r="L51" s="5"/>
      <c r="M51" s="54"/>
      <c r="N51" s="5"/>
      <c r="O51" s="120">
        <v>2</v>
      </c>
      <c r="P51" s="120">
        <v>11</v>
      </c>
      <c r="Q51" s="120">
        <f t="shared" si="6"/>
        <v>11</v>
      </c>
      <c r="R51" s="120" t="str">
        <f t="shared" si="0"/>
        <v>2_11</v>
      </c>
      <c r="S51" s="71">
        <f t="shared" si="1"/>
        <v>0</v>
      </c>
      <c r="T51" s="71">
        <f t="shared" si="7"/>
        <v>0</v>
      </c>
      <c r="U51" s="156">
        <f t="shared" si="8"/>
        <v>0</v>
      </c>
      <c r="V51" s="47">
        <f t="shared" si="9"/>
        <v>0</v>
      </c>
      <c r="W51" s="6"/>
      <c r="X51" s="6"/>
      <c r="Y51" s="6"/>
      <c r="Z51" s="6"/>
      <c r="AA51" s="6"/>
      <c r="AB51" s="6"/>
      <c r="AC51" s="7"/>
    </row>
    <row r="52" spans="1:29" x14ac:dyDescent="0.15">
      <c r="A52" s="120">
        <v>2</v>
      </c>
      <c r="B52" s="120">
        <v>12</v>
      </c>
      <c r="C52" s="120">
        <f t="shared" si="2"/>
        <v>12</v>
      </c>
      <c r="D52" s="120" t="str">
        <f t="shared" si="3"/>
        <v>2_12</v>
      </c>
      <c r="E52" s="120"/>
      <c r="F52" s="120"/>
      <c r="G52" s="120">
        <v>2</v>
      </c>
      <c r="H52" s="120">
        <v>12</v>
      </c>
      <c r="I52" s="120">
        <f t="shared" si="4"/>
        <v>12</v>
      </c>
      <c r="J52" s="120" t="str">
        <f t="shared" si="5"/>
        <v>2_12</v>
      </c>
      <c r="K52" s="120"/>
      <c r="L52" s="5"/>
      <c r="M52" s="54"/>
      <c r="N52" s="5"/>
      <c r="O52" s="120">
        <v>2</v>
      </c>
      <c r="P52" s="120">
        <v>12</v>
      </c>
      <c r="Q52" s="120">
        <f t="shared" si="6"/>
        <v>12</v>
      </c>
      <c r="R52" s="120" t="str">
        <f t="shared" si="0"/>
        <v>2_12</v>
      </c>
      <c r="S52" s="71">
        <f t="shared" si="1"/>
        <v>0</v>
      </c>
      <c r="T52" s="71">
        <f t="shared" si="7"/>
        <v>0</v>
      </c>
      <c r="U52" s="156">
        <f t="shared" si="8"/>
        <v>0</v>
      </c>
      <c r="V52" s="47">
        <f t="shared" si="9"/>
        <v>0</v>
      </c>
      <c r="W52" s="6"/>
      <c r="X52" s="6"/>
      <c r="Y52" s="6"/>
      <c r="Z52" s="6"/>
      <c r="AA52" s="6"/>
      <c r="AB52" s="6"/>
      <c r="AC52" s="7"/>
    </row>
    <row r="53" spans="1:29" x14ac:dyDescent="0.15">
      <c r="A53" s="120">
        <v>2</v>
      </c>
      <c r="B53" s="120">
        <v>13</v>
      </c>
      <c r="C53" s="120">
        <f t="shared" si="2"/>
        <v>13</v>
      </c>
      <c r="D53" s="120" t="str">
        <f t="shared" si="3"/>
        <v>2_13</v>
      </c>
      <c r="E53" s="120"/>
      <c r="F53" s="120"/>
      <c r="G53" s="120">
        <v>2</v>
      </c>
      <c r="H53" s="120">
        <v>13</v>
      </c>
      <c r="I53" s="120">
        <f t="shared" si="4"/>
        <v>13</v>
      </c>
      <c r="J53" s="120" t="str">
        <f t="shared" si="5"/>
        <v>2_13</v>
      </c>
      <c r="K53" s="120"/>
      <c r="L53" s="5"/>
      <c r="M53" s="54"/>
      <c r="N53" s="5"/>
      <c r="O53" s="120">
        <v>2</v>
      </c>
      <c r="P53" s="120">
        <v>13</v>
      </c>
      <c r="Q53" s="120">
        <f t="shared" si="6"/>
        <v>13</v>
      </c>
      <c r="R53" s="120" t="str">
        <f t="shared" si="0"/>
        <v>2_13</v>
      </c>
      <c r="S53" s="71">
        <f t="shared" si="1"/>
        <v>0</v>
      </c>
      <c r="T53" s="71">
        <f t="shared" si="7"/>
        <v>0</v>
      </c>
      <c r="U53" s="156">
        <f t="shared" si="8"/>
        <v>0</v>
      </c>
      <c r="V53" s="47">
        <f t="shared" si="9"/>
        <v>0</v>
      </c>
      <c r="W53" s="6"/>
      <c r="X53" s="6"/>
      <c r="Y53" s="6"/>
      <c r="Z53" s="6"/>
      <c r="AA53" s="6"/>
      <c r="AB53" s="6"/>
      <c r="AC53" s="7"/>
    </row>
    <row r="54" spans="1:29" x14ac:dyDescent="0.15">
      <c r="A54" s="120">
        <v>2</v>
      </c>
      <c r="B54" s="120" t="s">
        <v>3</v>
      </c>
      <c r="C54" s="120" t="str">
        <f t="shared" si="2"/>
        <v>u1</v>
      </c>
      <c r="D54" s="120" t="str">
        <f t="shared" si="3"/>
        <v>2_u1</v>
      </c>
      <c r="E54" s="122">
        <v>2403</v>
      </c>
      <c r="F54" s="120"/>
      <c r="G54" s="120">
        <v>2</v>
      </c>
      <c r="H54" s="120" t="s">
        <v>3</v>
      </c>
      <c r="I54" s="120" t="str">
        <f t="shared" si="4"/>
        <v>u1</v>
      </c>
      <c r="J54" s="120" t="str">
        <f t="shared" si="5"/>
        <v>2_u1</v>
      </c>
      <c r="K54" s="122">
        <v>2481</v>
      </c>
      <c r="L54" s="5"/>
      <c r="M54" s="54"/>
      <c r="N54" s="5"/>
      <c r="O54" s="120">
        <v>2</v>
      </c>
      <c r="P54" s="120" t="s">
        <v>3</v>
      </c>
      <c r="Q54" s="120" t="str">
        <f t="shared" si="6"/>
        <v>u1</v>
      </c>
      <c r="R54" s="120" t="str">
        <f t="shared" si="0"/>
        <v>2_u1</v>
      </c>
      <c r="S54" s="71">
        <f t="shared" si="1"/>
        <v>2403</v>
      </c>
      <c r="T54" s="71">
        <f t="shared" si="7"/>
        <v>2481</v>
      </c>
      <c r="U54" s="156">
        <f t="shared" si="8"/>
        <v>2481</v>
      </c>
      <c r="V54" s="47">
        <f t="shared" si="9"/>
        <v>15.903846153846153</v>
      </c>
      <c r="W54" s="6"/>
      <c r="X54" s="6"/>
      <c r="Y54" s="6"/>
      <c r="Z54" s="6"/>
      <c r="AA54" s="6"/>
      <c r="AB54" s="6"/>
      <c r="AC54" s="7"/>
    </row>
    <row r="55" spans="1:29" x14ac:dyDescent="0.15">
      <c r="A55" s="120">
        <v>2</v>
      </c>
      <c r="B55" s="120" t="s">
        <v>4</v>
      </c>
      <c r="C55" s="120" t="str">
        <f t="shared" si="2"/>
        <v>u2</v>
      </c>
      <c r="D55" s="120" t="str">
        <f t="shared" si="3"/>
        <v>2_u2</v>
      </c>
      <c r="E55" s="122">
        <v>2470</v>
      </c>
      <c r="F55" s="120"/>
      <c r="G55" s="120">
        <v>2</v>
      </c>
      <c r="H55" s="120" t="s">
        <v>4</v>
      </c>
      <c r="I55" s="120" t="str">
        <f t="shared" si="4"/>
        <v>u2</v>
      </c>
      <c r="J55" s="120" t="str">
        <f t="shared" si="5"/>
        <v>2_u2</v>
      </c>
      <c r="K55" s="122">
        <v>2550</v>
      </c>
      <c r="L55" s="5"/>
      <c r="M55" s="54"/>
      <c r="N55" s="5"/>
      <c r="O55" s="120">
        <v>2</v>
      </c>
      <c r="P55" s="120" t="s">
        <v>4</v>
      </c>
      <c r="Q55" s="120" t="str">
        <f t="shared" si="6"/>
        <v>u2</v>
      </c>
      <c r="R55" s="120" t="str">
        <f t="shared" si="0"/>
        <v>2_u2</v>
      </c>
      <c r="S55" s="71">
        <f t="shared" si="1"/>
        <v>2470</v>
      </c>
      <c r="T55" s="71">
        <f t="shared" si="7"/>
        <v>2550</v>
      </c>
      <c r="U55" s="156">
        <f t="shared" si="8"/>
        <v>2550</v>
      </c>
      <c r="V55" s="47">
        <f t="shared" si="9"/>
        <v>16.346153846153847</v>
      </c>
      <c r="W55" s="6"/>
      <c r="X55" s="6"/>
      <c r="Y55" s="6"/>
      <c r="Z55" s="6"/>
      <c r="AA55" s="6"/>
      <c r="AB55" s="6"/>
      <c r="AC55" s="7"/>
    </row>
    <row r="56" spans="1:29" x14ac:dyDescent="0.15">
      <c r="A56" s="120">
        <v>2</v>
      </c>
      <c r="B56" s="120" t="s">
        <v>5</v>
      </c>
      <c r="C56" s="120" t="str">
        <f t="shared" si="2"/>
        <v>a</v>
      </c>
      <c r="D56" s="120" t="str">
        <f t="shared" si="3"/>
        <v>2_a</v>
      </c>
      <c r="E56" s="122">
        <v>2403</v>
      </c>
      <c r="F56" s="120"/>
      <c r="G56" s="120">
        <v>2</v>
      </c>
      <c r="H56" s="120" t="s">
        <v>5</v>
      </c>
      <c r="I56" s="120" t="str">
        <f t="shared" si="4"/>
        <v>a</v>
      </c>
      <c r="J56" s="120" t="str">
        <f t="shared" si="5"/>
        <v>2_a</v>
      </c>
      <c r="K56" s="122">
        <v>2481</v>
      </c>
      <c r="L56" s="5"/>
      <c r="M56" s="54"/>
      <c r="N56" s="5"/>
      <c r="O56" s="120">
        <v>2</v>
      </c>
      <c r="P56" s="120" t="s">
        <v>5</v>
      </c>
      <c r="Q56" s="120" t="str">
        <f t="shared" si="6"/>
        <v>a</v>
      </c>
      <c r="R56" s="120" t="str">
        <f t="shared" si="0"/>
        <v>2_a</v>
      </c>
      <c r="S56" s="71">
        <f t="shared" si="1"/>
        <v>2403</v>
      </c>
      <c r="T56" s="71">
        <f t="shared" si="7"/>
        <v>2481</v>
      </c>
      <c r="U56" s="156">
        <f t="shared" si="8"/>
        <v>2481</v>
      </c>
      <c r="V56" s="47">
        <f t="shared" si="9"/>
        <v>15.903846153846153</v>
      </c>
      <c r="W56" s="6"/>
      <c r="X56" s="6"/>
      <c r="Y56" s="6"/>
      <c r="Z56" s="6"/>
      <c r="AA56" s="6"/>
      <c r="AB56" s="6"/>
      <c r="AC56" s="7"/>
    </row>
    <row r="57" spans="1:29" x14ac:dyDescent="0.15">
      <c r="A57" s="120">
        <v>2</v>
      </c>
      <c r="B57" s="120" t="s">
        <v>6</v>
      </c>
      <c r="C57" s="120" t="str">
        <f t="shared" si="2"/>
        <v>b</v>
      </c>
      <c r="D57" s="120" t="str">
        <f t="shared" si="3"/>
        <v>2_b</v>
      </c>
      <c r="E57" s="122">
        <v>2470</v>
      </c>
      <c r="F57" s="120"/>
      <c r="G57" s="120">
        <v>2</v>
      </c>
      <c r="H57" s="120" t="s">
        <v>6</v>
      </c>
      <c r="I57" s="120" t="str">
        <f t="shared" si="4"/>
        <v>b</v>
      </c>
      <c r="J57" s="120" t="str">
        <f t="shared" si="5"/>
        <v>2_b</v>
      </c>
      <c r="K57" s="122">
        <v>2550</v>
      </c>
      <c r="L57" s="5"/>
      <c r="M57" s="54"/>
      <c r="N57" s="5"/>
      <c r="O57" s="120">
        <v>2</v>
      </c>
      <c r="P57" s="120" t="s">
        <v>6</v>
      </c>
      <c r="Q57" s="120" t="str">
        <f t="shared" si="6"/>
        <v>b</v>
      </c>
      <c r="R57" s="120" t="str">
        <f t="shared" si="0"/>
        <v>2_b</v>
      </c>
      <c r="S57" s="71">
        <f t="shared" si="1"/>
        <v>2470</v>
      </c>
      <c r="T57" s="71">
        <f t="shared" si="7"/>
        <v>2550</v>
      </c>
      <c r="U57" s="156">
        <f t="shared" si="8"/>
        <v>2550</v>
      </c>
      <c r="V57" s="47">
        <f t="shared" si="9"/>
        <v>16.346153846153847</v>
      </c>
      <c r="W57" s="6"/>
      <c r="X57" s="6"/>
      <c r="Y57" s="6"/>
      <c r="Z57" s="6"/>
      <c r="AA57" s="6"/>
      <c r="AB57" s="6"/>
      <c r="AC57" s="7"/>
    </row>
    <row r="58" spans="1:29" x14ac:dyDescent="0.15">
      <c r="A58" s="120">
        <v>2</v>
      </c>
      <c r="B58" s="120" t="s">
        <v>7</v>
      </c>
      <c r="C58" s="120" t="str">
        <f t="shared" si="2"/>
        <v>c</v>
      </c>
      <c r="D58" s="120" t="str">
        <f t="shared" si="3"/>
        <v>2_c</v>
      </c>
      <c r="E58" s="122">
        <v>2544</v>
      </c>
      <c r="F58" s="120"/>
      <c r="G58" s="120">
        <v>2</v>
      </c>
      <c r="H58" s="120" t="s">
        <v>7</v>
      </c>
      <c r="I58" s="120" t="str">
        <f t="shared" si="4"/>
        <v>c</v>
      </c>
      <c r="J58" s="120" t="str">
        <f t="shared" si="5"/>
        <v>2_c</v>
      </c>
      <c r="K58" s="122">
        <v>2627</v>
      </c>
      <c r="L58" s="5"/>
      <c r="M58" s="54"/>
      <c r="N58" s="5"/>
      <c r="O58" s="120">
        <v>2</v>
      </c>
      <c r="P58" s="120" t="s">
        <v>7</v>
      </c>
      <c r="Q58" s="120" t="str">
        <f t="shared" si="6"/>
        <v>c</v>
      </c>
      <c r="R58" s="120" t="str">
        <f t="shared" si="0"/>
        <v>2_c</v>
      </c>
      <c r="S58" s="71">
        <f t="shared" si="1"/>
        <v>2544</v>
      </c>
      <c r="T58" s="71">
        <f t="shared" si="7"/>
        <v>2627</v>
      </c>
      <c r="U58" s="156">
        <f t="shared" si="8"/>
        <v>2627</v>
      </c>
      <c r="V58" s="47">
        <f t="shared" si="9"/>
        <v>16.839743589743591</v>
      </c>
      <c r="W58" s="6"/>
      <c r="X58" s="6"/>
      <c r="Y58" s="6"/>
      <c r="Z58" s="6"/>
      <c r="AA58" s="6"/>
      <c r="AB58" s="6"/>
      <c r="AC58" s="7"/>
    </row>
    <row r="59" spans="1:29" x14ac:dyDescent="0.15">
      <c r="A59" s="120">
        <v>2</v>
      </c>
      <c r="B59" s="120" t="s">
        <v>8</v>
      </c>
      <c r="C59" s="120" t="str">
        <f t="shared" si="2"/>
        <v>d</v>
      </c>
      <c r="D59" s="120" t="str">
        <f t="shared" si="3"/>
        <v>2_d</v>
      </c>
      <c r="E59" s="122">
        <v>2609</v>
      </c>
      <c r="F59" s="120"/>
      <c r="G59" s="120">
        <v>2</v>
      </c>
      <c r="H59" s="120" t="s">
        <v>8</v>
      </c>
      <c r="I59" s="120" t="str">
        <f t="shared" si="4"/>
        <v>d</v>
      </c>
      <c r="J59" s="120" t="str">
        <f t="shared" si="5"/>
        <v>2_d</v>
      </c>
      <c r="K59" s="122">
        <v>2694</v>
      </c>
      <c r="L59" s="5"/>
      <c r="M59" s="54"/>
      <c r="N59" s="5"/>
      <c r="O59" s="120">
        <v>2</v>
      </c>
      <c r="P59" s="120" t="s">
        <v>8</v>
      </c>
      <c r="Q59" s="120" t="str">
        <f t="shared" si="6"/>
        <v>d</v>
      </c>
      <c r="R59" s="120" t="str">
        <f t="shared" si="0"/>
        <v>2_d</v>
      </c>
      <c r="S59" s="71">
        <f t="shared" si="1"/>
        <v>2609</v>
      </c>
      <c r="T59" s="71">
        <f t="shared" si="7"/>
        <v>2694</v>
      </c>
      <c r="U59" s="156">
        <f t="shared" si="8"/>
        <v>2694</v>
      </c>
      <c r="V59" s="47">
        <f t="shared" si="9"/>
        <v>17.26923076923077</v>
      </c>
      <c r="W59" s="6"/>
      <c r="X59" s="6"/>
      <c r="Y59" s="6"/>
      <c r="Z59" s="6"/>
      <c r="AA59" s="6"/>
      <c r="AB59" s="6"/>
      <c r="AC59" s="7"/>
    </row>
    <row r="60" spans="1:29" x14ac:dyDescent="0.15">
      <c r="A60" s="120">
        <v>2</v>
      </c>
      <c r="B60" s="120" t="s">
        <v>9</v>
      </c>
      <c r="C60" s="120" t="str">
        <f t="shared" si="2"/>
        <v>e</v>
      </c>
      <c r="D60" s="120" t="str">
        <f t="shared" si="3"/>
        <v>2_e</v>
      </c>
      <c r="E60" s="122">
        <v>2676</v>
      </c>
      <c r="F60" s="120"/>
      <c r="G60" s="120">
        <v>2</v>
      </c>
      <c r="H60" s="120" t="s">
        <v>9</v>
      </c>
      <c r="I60" s="120" t="str">
        <f t="shared" si="4"/>
        <v>e</v>
      </c>
      <c r="J60" s="120" t="str">
        <f t="shared" si="5"/>
        <v>2_e</v>
      </c>
      <c r="K60" s="122">
        <v>2763</v>
      </c>
      <c r="L60" s="5"/>
      <c r="M60" s="54"/>
      <c r="N60" s="5"/>
      <c r="O60" s="120">
        <v>2</v>
      </c>
      <c r="P60" s="120" t="s">
        <v>9</v>
      </c>
      <c r="Q60" s="120" t="str">
        <f t="shared" si="6"/>
        <v>e</v>
      </c>
      <c r="R60" s="120" t="str">
        <f t="shared" si="0"/>
        <v>2_e</v>
      </c>
      <c r="S60" s="71">
        <f t="shared" si="1"/>
        <v>2676</v>
      </c>
      <c r="T60" s="71">
        <f t="shared" si="7"/>
        <v>2763</v>
      </c>
      <c r="U60" s="156">
        <f t="shared" si="8"/>
        <v>2763</v>
      </c>
      <c r="V60" s="47">
        <f t="shared" si="9"/>
        <v>17.71153846153846</v>
      </c>
      <c r="W60" s="6"/>
      <c r="X60" s="6"/>
      <c r="Y60" s="6"/>
      <c r="Z60" s="6"/>
      <c r="AA60" s="6"/>
      <c r="AB60" s="6"/>
      <c r="AC60" s="7"/>
    </row>
    <row r="61" spans="1:29" x14ac:dyDescent="0.15">
      <c r="A61" s="120">
        <v>3</v>
      </c>
      <c r="B61" s="120" t="s">
        <v>2</v>
      </c>
      <c r="C61" s="120" t="str">
        <f t="shared" si="2"/>
        <v>Start</v>
      </c>
      <c r="D61" s="120" t="str">
        <f t="shared" si="3"/>
        <v>3_Start</v>
      </c>
      <c r="E61" s="122">
        <v>1814</v>
      </c>
      <c r="F61" s="120"/>
      <c r="G61" s="120">
        <v>3</v>
      </c>
      <c r="H61" s="120" t="s">
        <v>2</v>
      </c>
      <c r="I61" s="120" t="str">
        <f t="shared" si="4"/>
        <v>Start</v>
      </c>
      <c r="J61" s="120" t="str">
        <f t="shared" si="5"/>
        <v>3_Start</v>
      </c>
      <c r="K61" s="122">
        <v>1873</v>
      </c>
      <c r="L61" s="5"/>
      <c r="M61" s="54"/>
      <c r="N61" s="5"/>
      <c r="O61" s="120">
        <v>3</v>
      </c>
      <c r="P61" s="120" t="s">
        <v>2</v>
      </c>
      <c r="Q61" s="120" t="str">
        <f t="shared" si="6"/>
        <v>Start</v>
      </c>
      <c r="R61" s="120" t="str">
        <f t="shared" si="0"/>
        <v>3_Start</v>
      </c>
      <c r="S61" s="71">
        <f t="shared" si="1"/>
        <v>1814</v>
      </c>
      <c r="T61" s="71">
        <f t="shared" si="7"/>
        <v>1873</v>
      </c>
      <c r="U61" s="156">
        <f t="shared" si="8"/>
        <v>1873</v>
      </c>
      <c r="V61" s="47">
        <f t="shared" si="9"/>
        <v>12.006410256410257</v>
      </c>
      <c r="W61" s="6"/>
      <c r="X61" s="6"/>
      <c r="Y61" s="6"/>
      <c r="Z61" s="6"/>
      <c r="AA61" s="6"/>
      <c r="AB61" s="6"/>
      <c r="AC61" s="7"/>
    </row>
    <row r="62" spans="1:29" x14ac:dyDescent="0.15">
      <c r="A62" s="120">
        <v>3</v>
      </c>
      <c r="B62" s="120">
        <v>0</v>
      </c>
      <c r="C62" s="120">
        <f t="shared" si="2"/>
        <v>0</v>
      </c>
      <c r="D62" s="120" t="str">
        <f t="shared" si="3"/>
        <v>3_0</v>
      </c>
      <c r="E62" s="122">
        <v>1855</v>
      </c>
      <c r="F62" s="120"/>
      <c r="G62" s="120">
        <v>3</v>
      </c>
      <c r="H62" s="120">
        <v>0</v>
      </c>
      <c r="I62" s="120">
        <f t="shared" si="4"/>
        <v>0</v>
      </c>
      <c r="J62" s="120" t="str">
        <f t="shared" si="5"/>
        <v>3_0</v>
      </c>
      <c r="K62" s="122">
        <v>1915</v>
      </c>
      <c r="L62" s="5"/>
      <c r="M62" s="54"/>
      <c r="N62" s="5"/>
      <c r="O62" s="120">
        <v>3</v>
      </c>
      <c r="P62" s="120">
        <v>0</v>
      </c>
      <c r="Q62" s="120">
        <f t="shared" si="6"/>
        <v>0</v>
      </c>
      <c r="R62" s="120" t="str">
        <f t="shared" si="0"/>
        <v>3_0</v>
      </c>
      <c r="S62" s="71">
        <f t="shared" si="1"/>
        <v>1855</v>
      </c>
      <c r="T62" s="71">
        <f t="shared" si="7"/>
        <v>1915</v>
      </c>
      <c r="U62" s="156">
        <f t="shared" si="8"/>
        <v>1915</v>
      </c>
      <c r="V62" s="47">
        <f t="shared" si="9"/>
        <v>12.275641025641026</v>
      </c>
      <c r="W62" s="6"/>
      <c r="X62" s="6"/>
      <c r="Y62" s="6"/>
      <c r="Z62" s="6"/>
      <c r="AA62" s="6"/>
      <c r="AB62" s="6"/>
      <c r="AC62" s="7"/>
    </row>
    <row r="63" spans="1:29" x14ac:dyDescent="0.15">
      <c r="A63" s="120">
        <v>3</v>
      </c>
      <c r="B63" s="120">
        <v>1</v>
      </c>
      <c r="C63" s="120">
        <f t="shared" si="2"/>
        <v>1</v>
      </c>
      <c r="D63" s="120" t="str">
        <f t="shared" si="3"/>
        <v>3_1</v>
      </c>
      <c r="E63" s="122">
        <v>1901</v>
      </c>
      <c r="F63" s="120"/>
      <c r="G63" s="120">
        <v>3</v>
      </c>
      <c r="H63" s="120">
        <v>1</v>
      </c>
      <c r="I63" s="120">
        <f t="shared" si="4"/>
        <v>1</v>
      </c>
      <c r="J63" s="120" t="str">
        <f t="shared" si="5"/>
        <v>3_1</v>
      </c>
      <c r="K63" s="122">
        <v>1963</v>
      </c>
      <c r="L63" s="5"/>
      <c r="M63" s="54"/>
      <c r="N63" s="5"/>
      <c r="O63" s="120">
        <v>3</v>
      </c>
      <c r="P63" s="120">
        <v>1</v>
      </c>
      <c r="Q63" s="120">
        <f t="shared" si="6"/>
        <v>1</v>
      </c>
      <c r="R63" s="120" t="str">
        <f t="shared" si="0"/>
        <v>3_1</v>
      </c>
      <c r="S63" s="71">
        <f t="shared" si="1"/>
        <v>1901</v>
      </c>
      <c r="T63" s="71">
        <f t="shared" si="7"/>
        <v>1963</v>
      </c>
      <c r="U63" s="156">
        <f t="shared" si="8"/>
        <v>1963</v>
      </c>
      <c r="V63" s="47">
        <f t="shared" si="9"/>
        <v>12.583333333333334</v>
      </c>
      <c r="W63" s="6"/>
      <c r="X63" s="6"/>
      <c r="Y63" s="6"/>
      <c r="Z63" s="6"/>
      <c r="AA63" s="6"/>
      <c r="AB63" s="6"/>
      <c r="AC63" s="7"/>
    </row>
    <row r="64" spans="1:29" x14ac:dyDescent="0.15">
      <c r="A64" s="120">
        <v>3</v>
      </c>
      <c r="B64" s="120">
        <v>2</v>
      </c>
      <c r="C64" s="120">
        <f t="shared" si="2"/>
        <v>2</v>
      </c>
      <c r="D64" s="120" t="str">
        <f t="shared" si="3"/>
        <v>3_2</v>
      </c>
      <c r="E64" s="122">
        <v>1945</v>
      </c>
      <c r="F64" s="120"/>
      <c r="G64" s="120">
        <v>3</v>
      </c>
      <c r="H64" s="120">
        <v>2</v>
      </c>
      <c r="I64" s="120">
        <f t="shared" si="4"/>
        <v>2</v>
      </c>
      <c r="J64" s="120" t="str">
        <f t="shared" si="5"/>
        <v>3_2</v>
      </c>
      <c r="K64" s="122">
        <v>2008</v>
      </c>
      <c r="L64" s="5"/>
      <c r="M64" s="54"/>
      <c r="N64" s="5"/>
      <c r="O64" s="120">
        <v>3</v>
      </c>
      <c r="P64" s="120">
        <v>2</v>
      </c>
      <c r="Q64" s="120">
        <f t="shared" si="6"/>
        <v>2</v>
      </c>
      <c r="R64" s="120" t="str">
        <f t="shared" si="0"/>
        <v>3_2</v>
      </c>
      <c r="S64" s="71">
        <f t="shared" si="1"/>
        <v>1945</v>
      </c>
      <c r="T64" s="71">
        <f t="shared" si="7"/>
        <v>2008</v>
      </c>
      <c r="U64" s="156">
        <f t="shared" si="8"/>
        <v>2008</v>
      </c>
      <c r="V64" s="47">
        <f t="shared" si="9"/>
        <v>12.871794871794872</v>
      </c>
      <c r="W64" s="6"/>
      <c r="X64" s="6"/>
      <c r="Y64" s="6"/>
      <c r="Z64" s="6"/>
      <c r="AA64" s="6"/>
      <c r="AB64" s="6"/>
      <c r="AC64" s="7"/>
    </row>
    <row r="65" spans="1:29" x14ac:dyDescent="0.15">
      <c r="A65" s="120">
        <v>3</v>
      </c>
      <c r="B65" s="120">
        <v>3</v>
      </c>
      <c r="C65" s="120">
        <f t="shared" si="2"/>
        <v>3</v>
      </c>
      <c r="D65" s="120" t="str">
        <f t="shared" si="3"/>
        <v>3_3</v>
      </c>
      <c r="E65" s="122">
        <v>1989</v>
      </c>
      <c r="F65" s="120"/>
      <c r="G65" s="120">
        <v>3</v>
      </c>
      <c r="H65" s="120">
        <v>3</v>
      </c>
      <c r="I65" s="120">
        <f t="shared" si="4"/>
        <v>3</v>
      </c>
      <c r="J65" s="120" t="str">
        <f t="shared" si="5"/>
        <v>3_3</v>
      </c>
      <c r="K65" s="122">
        <v>2054</v>
      </c>
      <c r="L65" s="5"/>
      <c r="M65" s="54"/>
      <c r="N65" s="5"/>
      <c r="O65" s="120">
        <v>3</v>
      </c>
      <c r="P65" s="120">
        <v>3</v>
      </c>
      <c r="Q65" s="120">
        <f t="shared" si="6"/>
        <v>3</v>
      </c>
      <c r="R65" s="120" t="str">
        <f t="shared" si="0"/>
        <v>3_3</v>
      </c>
      <c r="S65" s="71">
        <f t="shared" si="1"/>
        <v>1989</v>
      </c>
      <c r="T65" s="71">
        <f t="shared" si="7"/>
        <v>2054</v>
      </c>
      <c r="U65" s="156">
        <f t="shared" si="8"/>
        <v>2054</v>
      </c>
      <c r="V65" s="47">
        <f t="shared" si="9"/>
        <v>13.166666666666666</v>
      </c>
      <c r="W65" s="6"/>
      <c r="X65" s="6"/>
      <c r="Y65" s="6"/>
      <c r="Z65" s="6"/>
      <c r="AA65" s="6"/>
      <c r="AB65" s="6"/>
      <c r="AC65" s="7"/>
    </row>
    <row r="66" spans="1:29" x14ac:dyDescent="0.15">
      <c r="A66" s="120">
        <v>3</v>
      </c>
      <c r="B66" s="120">
        <v>4</v>
      </c>
      <c r="C66" s="120">
        <f t="shared" si="2"/>
        <v>4</v>
      </c>
      <c r="D66" s="120" t="str">
        <f t="shared" si="3"/>
        <v>3_4</v>
      </c>
      <c r="E66" s="122">
        <v>2038</v>
      </c>
      <c r="F66" s="120"/>
      <c r="G66" s="120">
        <v>3</v>
      </c>
      <c r="H66" s="120">
        <v>4</v>
      </c>
      <c r="I66" s="120">
        <f t="shared" si="4"/>
        <v>4</v>
      </c>
      <c r="J66" s="120" t="str">
        <f t="shared" si="5"/>
        <v>3_4</v>
      </c>
      <c r="K66" s="122">
        <v>2104</v>
      </c>
      <c r="L66" s="5"/>
      <c r="M66" s="54"/>
      <c r="N66" s="5"/>
      <c r="O66" s="120">
        <v>3</v>
      </c>
      <c r="P66" s="120">
        <v>4</v>
      </c>
      <c r="Q66" s="120">
        <f t="shared" si="6"/>
        <v>4</v>
      </c>
      <c r="R66" s="120" t="str">
        <f t="shared" si="0"/>
        <v>3_4</v>
      </c>
      <c r="S66" s="71">
        <f t="shared" si="1"/>
        <v>2038</v>
      </c>
      <c r="T66" s="71">
        <f t="shared" si="7"/>
        <v>2104</v>
      </c>
      <c r="U66" s="156">
        <f t="shared" si="8"/>
        <v>2104</v>
      </c>
      <c r="V66" s="47">
        <f t="shared" si="9"/>
        <v>13.487179487179487</v>
      </c>
      <c r="W66" s="6"/>
      <c r="X66" s="6"/>
      <c r="Y66" s="6"/>
      <c r="Z66" s="6"/>
      <c r="AA66" s="6"/>
      <c r="AB66" s="6"/>
      <c r="AC66" s="7"/>
    </row>
    <row r="67" spans="1:29" x14ac:dyDescent="0.15">
      <c r="A67" s="120">
        <v>3</v>
      </c>
      <c r="B67" s="120">
        <v>5</v>
      </c>
      <c r="C67" s="120">
        <f t="shared" si="2"/>
        <v>5</v>
      </c>
      <c r="D67" s="120" t="str">
        <f t="shared" si="3"/>
        <v>3_5</v>
      </c>
      <c r="E67" s="122">
        <v>2089</v>
      </c>
      <c r="F67" s="120"/>
      <c r="G67" s="120">
        <v>3</v>
      </c>
      <c r="H67" s="120">
        <v>5</v>
      </c>
      <c r="I67" s="120">
        <f t="shared" si="4"/>
        <v>5</v>
      </c>
      <c r="J67" s="120" t="str">
        <f t="shared" si="5"/>
        <v>3_5</v>
      </c>
      <c r="K67" s="122">
        <v>2157</v>
      </c>
      <c r="L67" s="5"/>
      <c r="M67" s="54"/>
      <c r="N67" s="5"/>
      <c r="O67" s="120">
        <v>3</v>
      </c>
      <c r="P67" s="120">
        <v>5</v>
      </c>
      <c r="Q67" s="120">
        <f t="shared" si="6"/>
        <v>5</v>
      </c>
      <c r="R67" s="120" t="str">
        <f t="shared" si="0"/>
        <v>3_5</v>
      </c>
      <c r="S67" s="71">
        <f t="shared" si="1"/>
        <v>2089</v>
      </c>
      <c r="T67" s="71">
        <f t="shared" si="7"/>
        <v>2157</v>
      </c>
      <c r="U67" s="156">
        <f t="shared" si="8"/>
        <v>2157</v>
      </c>
      <c r="V67" s="47">
        <f t="shared" si="9"/>
        <v>13.826923076923077</v>
      </c>
      <c r="W67" s="6"/>
      <c r="X67" s="6"/>
      <c r="Y67" s="6"/>
      <c r="Z67" s="6"/>
      <c r="AA67" s="6"/>
      <c r="AB67" s="6"/>
      <c r="AC67" s="7"/>
    </row>
    <row r="68" spans="1:29" x14ac:dyDescent="0.15">
      <c r="A68" s="120">
        <v>3</v>
      </c>
      <c r="B68" s="120">
        <v>6</v>
      </c>
      <c r="C68" s="120">
        <f t="shared" si="2"/>
        <v>6</v>
      </c>
      <c r="D68" s="120" t="str">
        <f t="shared" si="3"/>
        <v>3_6</v>
      </c>
      <c r="E68" s="122">
        <v>2138</v>
      </c>
      <c r="F68" s="120"/>
      <c r="G68" s="120">
        <v>3</v>
      </c>
      <c r="H68" s="120">
        <v>6</v>
      </c>
      <c r="I68" s="120">
        <f t="shared" si="4"/>
        <v>6</v>
      </c>
      <c r="J68" s="120" t="str">
        <f t="shared" si="5"/>
        <v>3_6</v>
      </c>
      <c r="K68" s="122">
        <v>2207</v>
      </c>
      <c r="L68" s="5"/>
      <c r="M68" s="54"/>
      <c r="N68" s="5"/>
      <c r="O68" s="120">
        <v>3</v>
      </c>
      <c r="P68" s="120">
        <v>6</v>
      </c>
      <c r="Q68" s="120">
        <f t="shared" si="6"/>
        <v>6</v>
      </c>
      <c r="R68" s="120" t="str">
        <f t="shared" si="0"/>
        <v>3_6</v>
      </c>
      <c r="S68" s="71">
        <f t="shared" si="1"/>
        <v>2138</v>
      </c>
      <c r="T68" s="71">
        <f t="shared" si="7"/>
        <v>2207</v>
      </c>
      <c r="U68" s="156">
        <f t="shared" si="8"/>
        <v>2207</v>
      </c>
      <c r="V68" s="47">
        <f t="shared" si="9"/>
        <v>14.147435897435898</v>
      </c>
      <c r="W68" s="6"/>
      <c r="X68" s="6"/>
      <c r="Y68" s="6"/>
      <c r="Z68" s="6"/>
      <c r="AA68" s="6"/>
      <c r="AB68" s="6"/>
      <c r="AC68" s="7"/>
    </row>
    <row r="69" spans="1:29" x14ac:dyDescent="0.15">
      <c r="A69" s="120">
        <v>3</v>
      </c>
      <c r="B69" s="120">
        <v>7</v>
      </c>
      <c r="C69" s="120">
        <f t="shared" si="2"/>
        <v>7</v>
      </c>
      <c r="D69" s="120" t="str">
        <f t="shared" si="3"/>
        <v>3_7</v>
      </c>
      <c r="E69" s="122">
        <v>2191</v>
      </c>
      <c r="F69" s="120"/>
      <c r="G69" s="120">
        <v>3</v>
      </c>
      <c r="H69" s="120">
        <v>7</v>
      </c>
      <c r="I69" s="120">
        <f t="shared" si="4"/>
        <v>7</v>
      </c>
      <c r="J69" s="120" t="str">
        <f t="shared" si="5"/>
        <v>3_7</v>
      </c>
      <c r="K69" s="122">
        <v>2262</v>
      </c>
      <c r="L69" s="5"/>
      <c r="M69" s="54"/>
      <c r="N69" s="5"/>
      <c r="O69" s="120">
        <v>3</v>
      </c>
      <c r="P69" s="120">
        <v>7</v>
      </c>
      <c r="Q69" s="120">
        <f t="shared" si="6"/>
        <v>7</v>
      </c>
      <c r="R69" s="120" t="str">
        <f t="shared" si="0"/>
        <v>3_7</v>
      </c>
      <c r="S69" s="71">
        <f t="shared" si="1"/>
        <v>2191</v>
      </c>
      <c r="T69" s="71">
        <f t="shared" si="7"/>
        <v>2262</v>
      </c>
      <c r="U69" s="156">
        <f t="shared" si="8"/>
        <v>2262</v>
      </c>
      <c r="V69" s="47">
        <f t="shared" si="9"/>
        <v>14.5</v>
      </c>
      <c r="W69" s="6"/>
      <c r="X69" s="6"/>
      <c r="Y69" s="6"/>
      <c r="Z69" s="6"/>
      <c r="AA69" s="6"/>
      <c r="AB69" s="6"/>
      <c r="AC69" s="7"/>
    </row>
    <row r="70" spans="1:29" x14ac:dyDescent="0.15">
      <c r="A70" s="120">
        <v>3</v>
      </c>
      <c r="B70" s="120">
        <v>8</v>
      </c>
      <c r="C70" s="120">
        <f t="shared" si="2"/>
        <v>8</v>
      </c>
      <c r="D70" s="120" t="str">
        <f t="shared" si="3"/>
        <v>3_8</v>
      </c>
      <c r="E70" s="122">
        <v>2264</v>
      </c>
      <c r="F70" s="120"/>
      <c r="G70" s="120">
        <v>3</v>
      </c>
      <c r="H70" s="120">
        <v>8</v>
      </c>
      <c r="I70" s="120">
        <f t="shared" si="4"/>
        <v>8</v>
      </c>
      <c r="J70" s="120" t="str">
        <f t="shared" si="5"/>
        <v>3_8</v>
      </c>
      <c r="K70" s="122">
        <v>2338</v>
      </c>
      <c r="L70" s="5"/>
      <c r="M70" s="54"/>
      <c r="N70" s="5"/>
      <c r="O70" s="120">
        <v>3</v>
      </c>
      <c r="P70" s="120">
        <v>8</v>
      </c>
      <c r="Q70" s="120">
        <f t="shared" si="6"/>
        <v>8</v>
      </c>
      <c r="R70" s="120" t="str">
        <f t="shared" si="0"/>
        <v>3_8</v>
      </c>
      <c r="S70" s="71">
        <f t="shared" si="1"/>
        <v>2264</v>
      </c>
      <c r="T70" s="71">
        <f t="shared" si="7"/>
        <v>2338</v>
      </c>
      <c r="U70" s="156">
        <f t="shared" si="8"/>
        <v>2338</v>
      </c>
      <c r="V70" s="47">
        <f t="shared" si="9"/>
        <v>14.987179487179487</v>
      </c>
      <c r="W70" s="6"/>
      <c r="X70" s="6"/>
      <c r="Y70" s="6"/>
      <c r="Z70" s="6"/>
      <c r="AA70" s="6"/>
      <c r="AB70" s="6"/>
      <c r="AC70" s="7"/>
    </row>
    <row r="71" spans="1:29" x14ac:dyDescent="0.15">
      <c r="A71" s="120">
        <v>3</v>
      </c>
      <c r="B71" s="120">
        <v>9</v>
      </c>
      <c r="C71" s="120">
        <f t="shared" si="2"/>
        <v>9</v>
      </c>
      <c r="D71" s="120" t="str">
        <f t="shared" si="3"/>
        <v>3_9</v>
      </c>
      <c r="E71" s="122">
        <v>2327</v>
      </c>
      <c r="F71" s="120"/>
      <c r="G71" s="120">
        <v>3</v>
      </c>
      <c r="H71" s="120">
        <v>9</v>
      </c>
      <c r="I71" s="120">
        <f t="shared" si="4"/>
        <v>9</v>
      </c>
      <c r="J71" s="120" t="str">
        <f t="shared" si="5"/>
        <v>3_9</v>
      </c>
      <c r="K71" s="122">
        <v>2403</v>
      </c>
      <c r="L71" s="5"/>
      <c r="M71" s="54"/>
      <c r="N71" s="5"/>
      <c r="O71" s="120">
        <v>3</v>
      </c>
      <c r="P71" s="120">
        <v>9</v>
      </c>
      <c r="Q71" s="120">
        <f t="shared" si="6"/>
        <v>9</v>
      </c>
      <c r="R71" s="120" t="str">
        <f t="shared" si="0"/>
        <v>3_9</v>
      </c>
      <c r="S71" s="71">
        <f t="shared" si="1"/>
        <v>2327</v>
      </c>
      <c r="T71" s="71">
        <f t="shared" si="7"/>
        <v>2403</v>
      </c>
      <c r="U71" s="156">
        <f t="shared" si="8"/>
        <v>2403</v>
      </c>
      <c r="V71" s="47">
        <f t="shared" si="9"/>
        <v>15.403846153846153</v>
      </c>
      <c r="W71" s="6"/>
      <c r="X71" s="6"/>
      <c r="Y71" s="6"/>
      <c r="Z71" s="6"/>
      <c r="AA71" s="6"/>
      <c r="AB71" s="6"/>
      <c r="AC71" s="7"/>
    </row>
    <row r="72" spans="1:29" x14ac:dyDescent="0.15">
      <c r="A72" s="120">
        <v>3</v>
      </c>
      <c r="B72" s="120">
        <v>10</v>
      </c>
      <c r="C72" s="120">
        <f t="shared" si="2"/>
        <v>10</v>
      </c>
      <c r="D72" s="120" t="str">
        <f t="shared" si="3"/>
        <v>3_10</v>
      </c>
      <c r="E72" s="122">
        <v>2403</v>
      </c>
      <c r="F72" s="120"/>
      <c r="G72" s="120">
        <v>3</v>
      </c>
      <c r="H72" s="120">
        <v>10</v>
      </c>
      <c r="I72" s="120">
        <f t="shared" si="4"/>
        <v>10</v>
      </c>
      <c r="J72" s="120" t="str">
        <f t="shared" si="5"/>
        <v>3_10</v>
      </c>
      <c r="K72" s="122">
        <v>2481</v>
      </c>
      <c r="L72" s="5"/>
      <c r="M72" s="54"/>
      <c r="N72" s="5"/>
      <c r="O72" s="120">
        <v>3</v>
      </c>
      <c r="P72" s="120">
        <v>10</v>
      </c>
      <c r="Q72" s="120">
        <f t="shared" si="6"/>
        <v>10</v>
      </c>
      <c r="R72" s="120" t="str">
        <f t="shared" si="0"/>
        <v>3_10</v>
      </c>
      <c r="S72" s="71">
        <f t="shared" si="1"/>
        <v>2403</v>
      </c>
      <c r="T72" s="71">
        <f t="shared" si="7"/>
        <v>2481</v>
      </c>
      <c r="U72" s="156">
        <f t="shared" si="8"/>
        <v>2481</v>
      </c>
      <c r="V72" s="47">
        <f t="shared" si="9"/>
        <v>15.903846153846153</v>
      </c>
      <c r="W72" s="6"/>
      <c r="X72" s="6"/>
      <c r="Y72" s="6"/>
      <c r="Z72" s="6"/>
      <c r="AA72" s="6"/>
      <c r="AB72" s="6"/>
      <c r="AC72" s="7"/>
    </row>
    <row r="73" spans="1:29" x14ac:dyDescent="0.15">
      <c r="A73" s="120">
        <v>3</v>
      </c>
      <c r="B73" s="120">
        <v>11</v>
      </c>
      <c r="C73" s="120">
        <f t="shared" si="2"/>
        <v>11</v>
      </c>
      <c r="D73" s="120" t="str">
        <f t="shared" si="3"/>
        <v>3_11</v>
      </c>
      <c r="E73" s="122">
        <v>2470</v>
      </c>
      <c r="F73" s="120"/>
      <c r="G73" s="120">
        <v>3</v>
      </c>
      <c r="H73" s="120">
        <v>11</v>
      </c>
      <c r="I73" s="120">
        <f t="shared" si="4"/>
        <v>11</v>
      </c>
      <c r="J73" s="120" t="str">
        <f t="shared" si="5"/>
        <v>3_11</v>
      </c>
      <c r="K73" s="122">
        <v>2550</v>
      </c>
      <c r="L73" s="5"/>
      <c r="M73" s="208"/>
      <c r="N73" s="5"/>
      <c r="O73" s="120">
        <v>3</v>
      </c>
      <c r="P73" s="120">
        <v>11</v>
      </c>
      <c r="Q73" s="120">
        <f t="shared" si="6"/>
        <v>11</v>
      </c>
      <c r="R73" s="120" t="str">
        <f t="shared" si="0"/>
        <v>3_11</v>
      </c>
      <c r="S73" s="71">
        <f t="shared" si="1"/>
        <v>2470</v>
      </c>
      <c r="T73" s="71">
        <f t="shared" si="7"/>
        <v>2550</v>
      </c>
      <c r="U73" s="156">
        <f t="shared" si="8"/>
        <v>2550</v>
      </c>
      <c r="V73" s="47">
        <f t="shared" si="9"/>
        <v>16.346153846153847</v>
      </c>
      <c r="W73" s="6"/>
      <c r="X73" s="6"/>
      <c r="Y73" s="6"/>
      <c r="Z73" s="6"/>
      <c r="AA73" s="6"/>
      <c r="AB73" s="6"/>
      <c r="AC73" s="7"/>
    </row>
    <row r="74" spans="1:29" x14ac:dyDescent="0.15">
      <c r="A74" s="120">
        <v>3</v>
      </c>
      <c r="B74" s="120">
        <v>12</v>
      </c>
      <c r="C74" s="120">
        <f t="shared" si="2"/>
        <v>12</v>
      </c>
      <c r="D74" s="120" t="str">
        <f t="shared" si="3"/>
        <v>3_12</v>
      </c>
      <c r="E74" s="120"/>
      <c r="F74" s="120"/>
      <c r="G74" s="120">
        <v>3</v>
      </c>
      <c r="H74" s="120">
        <v>12</v>
      </c>
      <c r="I74" s="120">
        <f t="shared" si="4"/>
        <v>12</v>
      </c>
      <c r="J74" s="120" t="str">
        <f t="shared" si="5"/>
        <v>3_12</v>
      </c>
      <c r="K74" s="120"/>
      <c r="L74" s="5"/>
      <c r="M74" s="208"/>
      <c r="N74" s="5"/>
      <c r="O74" s="120">
        <v>3</v>
      </c>
      <c r="P74" s="120">
        <v>12</v>
      </c>
      <c r="Q74" s="120">
        <f t="shared" si="6"/>
        <v>12</v>
      </c>
      <c r="R74" s="120" t="str">
        <f t="shared" si="0"/>
        <v>3_12</v>
      </c>
      <c r="S74" s="71">
        <f t="shared" si="1"/>
        <v>0</v>
      </c>
      <c r="T74" s="71">
        <f t="shared" si="7"/>
        <v>0</v>
      </c>
      <c r="U74" s="156">
        <f t="shared" si="8"/>
        <v>0</v>
      </c>
      <c r="V74" s="47">
        <f t="shared" si="9"/>
        <v>0</v>
      </c>
      <c r="W74" s="6"/>
      <c r="X74" s="6"/>
      <c r="Y74" s="6"/>
      <c r="Z74" s="6"/>
      <c r="AA74" s="6"/>
      <c r="AB74" s="6"/>
      <c r="AC74" s="7"/>
    </row>
    <row r="75" spans="1:29" x14ac:dyDescent="0.15">
      <c r="A75" s="120">
        <v>3</v>
      </c>
      <c r="B75" s="120">
        <v>13</v>
      </c>
      <c r="C75" s="120">
        <f t="shared" si="2"/>
        <v>13</v>
      </c>
      <c r="D75" s="120" t="str">
        <f t="shared" si="3"/>
        <v>3_13</v>
      </c>
      <c r="E75" s="120"/>
      <c r="F75" s="120"/>
      <c r="G75" s="120">
        <v>3</v>
      </c>
      <c r="H75" s="120">
        <v>13</v>
      </c>
      <c r="I75" s="120">
        <f t="shared" si="4"/>
        <v>13</v>
      </c>
      <c r="J75" s="120" t="str">
        <f t="shared" si="5"/>
        <v>3_13</v>
      </c>
      <c r="K75" s="120"/>
      <c r="L75" s="5"/>
      <c r="M75" s="54"/>
      <c r="N75" s="5"/>
      <c r="O75" s="120">
        <v>3</v>
      </c>
      <c r="P75" s="120">
        <v>13</v>
      </c>
      <c r="Q75" s="120">
        <f t="shared" si="6"/>
        <v>13</v>
      </c>
      <c r="R75" s="120" t="str">
        <f t="shared" si="0"/>
        <v>3_13</v>
      </c>
      <c r="S75" s="71">
        <f t="shared" si="1"/>
        <v>0</v>
      </c>
      <c r="T75" s="71">
        <f t="shared" si="7"/>
        <v>0</v>
      </c>
      <c r="U75" s="156">
        <f t="shared" si="8"/>
        <v>0</v>
      </c>
      <c r="V75" s="47">
        <f t="shared" si="9"/>
        <v>0</v>
      </c>
      <c r="W75" s="6"/>
      <c r="X75" s="6"/>
      <c r="Y75" s="6"/>
      <c r="Z75" s="6"/>
      <c r="AA75" s="6"/>
      <c r="AB75" s="6"/>
      <c r="AC75" s="7"/>
    </row>
    <row r="76" spans="1:29" x14ac:dyDescent="0.15">
      <c r="A76" s="120">
        <v>3</v>
      </c>
      <c r="B76" s="120" t="s">
        <v>3</v>
      </c>
      <c r="C76" s="120" t="str">
        <f t="shared" si="2"/>
        <v>u1</v>
      </c>
      <c r="D76" s="120" t="str">
        <f t="shared" si="3"/>
        <v>3_u1</v>
      </c>
      <c r="E76" s="122">
        <v>2544</v>
      </c>
      <c r="F76" s="120"/>
      <c r="G76" s="120">
        <v>3</v>
      </c>
      <c r="H76" s="120" t="s">
        <v>3</v>
      </c>
      <c r="I76" s="120" t="str">
        <f t="shared" si="4"/>
        <v>u1</v>
      </c>
      <c r="J76" s="120" t="str">
        <f t="shared" si="5"/>
        <v>3_u1</v>
      </c>
      <c r="K76" s="122">
        <v>2627</v>
      </c>
      <c r="L76" s="5"/>
      <c r="M76" s="54"/>
      <c r="N76" s="5"/>
      <c r="O76" s="120">
        <v>3</v>
      </c>
      <c r="P76" s="120" t="s">
        <v>3</v>
      </c>
      <c r="Q76" s="120" t="str">
        <f t="shared" si="6"/>
        <v>u1</v>
      </c>
      <c r="R76" s="120" t="str">
        <f t="shared" si="0"/>
        <v>3_u1</v>
      </c>
      <c r="S76" s="71">
        <f t="shared" si="1"/>
        <v>2544</v>
      </c>
      <c r="T76" s="71">
        <f t="shared" si="7"/>
        <v>2627</v>
      </c>
      <c r="U76" s="156">
        <f t="shared" si="8"/>
        <v>2627</v>
      </c>
      <c r="V76" s="47">
        <f t="shared" si="9"/>
        <v>16.839743589743591</v>
      </c>
      <c r="W76" s="6"/>
      <c r="X76" s="6"/>
      <c r="Y76" s="6"/>
      <c r="Z76" s="6"/>
      <c r="AA76" s="6"/>
      <c r="AB76" s="6"/>
      <c r="AC76" s="7"/>
    </row>
    <row r="77" spans="1:29" x14ac:dyDescent="0.15">
      <c r="A77" s="120">
        <v>3</v>
      </c>
      <c r="B77" s="120" t="s">
        <v>4</v>
      </c>
      <c r="C77" s="120" t="str">
        <f t="shared" si="2"/>
        <v>u2</v>
      </c>
      <c r="D77" s="120" t="str">
        <f t="shared" si="3"/>
        <v>3_u2</v>
      </c>
      <c r="E77" s="122">
        <v>2609</v>
      </c>
      <c r="F77" s="120"/>
      <c r="G77" s="120">
        <v>3</v>
      </c>
      <c r="H77" s="120" t="s">
        <v>4</v>
      </c>
      <c r="I77" s="120" t="str">
        <f t="shared" si="4"/>
        <v>u2</v>
      </c>
      <c r="J77" s="120" t="str">
        <f t="shared" si="5"/>
        <v>3_u2</v>
      </c>
      <c r="K77" s="122">
        <v>2694</v>
      </c>
      <c r="L77" s="5"/>
      <c r="M77" s="54"/>
      <c r="N77" s="5"/>
      <c r="O77" s="120">
        <v>3</v>
      </c>
      <c r="P77" s="120" t="s">
        <v>4</v>
      </c>
      <c r="Q77" s="120" t="str">
        <f t="shared" si="6"/>
        <v>u2</v>
      </c>
      <c r="R77" s="120" t="str">
        <f t="shared" si="0"/>
        <v>3_u2</v>
      </c>
      <c r="S77" s="71">
        <f t="shared" si="1"/>
        <v>2609</v>
      </c>
      <c r="T77" s="71">
        <f t="shared" si="7"/>
        <v>2694</v>
      </c>
      <c r="U77" s="156">
        <f t="shared" si="8"/>
        <v>2694</v>
      </c>
      <c r="V77" s="47">
        <f t="shared" si="9"/>
        <v>17.26923076923077</v>
      </c>
      <c r="W77" s="6"/>
      <c r="X77" s="6"/>
      <c r="Y77" s="6"/>
      <c r="Z77" s="6"/>
      <c r="AA77" s="6"/>
      <c r="AB77" s="6"/>
      <c r="AC77" s="7"/>
    </row>
    <row r="78" spans="1:29" x14ac:dyDescent="0.15">
      <c r="A78" s="120">
        <v>3</v>
      </c>
      <c r="B78" s="120" t="s">
        <v>5</v>
      </c>
      <c r="C78" s="120" t="str">
        <f t="shared" si="2"/>
        <v>a</v>
      </c>
      <c r="D78" s="120" t="str">
        <f t="shared" si="3"/>
        <v>3_a</v>
      </c>
      <c r="E78" s="122">
        <v>2544</v>
      </c>
      <c r="F78" s="120"/>
      <c r="G78" s="120">
        <v>3</v>
      </c>
      <c r="H78" s="120" t="s">
        <v>5</v>
      </c>
      <c r="I78" s="120" t="str">
        <f t="shared" si="4"/>
        <v>a</v>
      </c>
      <c r="J78" s="120" t="str">
        <f t="shared" si="5"/>
        <v>3_a</v>
      </c>
      <c r="K78" s="122">
        <v>2627</v>
      </c>
      <c r="L78" s="5"/>
      <c r="M78" s="54"/>
      <c r="N78" s="5"/>
      <c r="O78" s="120">
        <v>3</v>
      </c>
      <c r="P78" s="120" t="s">
        <v>5</v>
      </c>
      <c r="Q78" s="120" t="str">
        <f t="shared" si="6"/>
        <v>a</v>
      </c>
      <c r="R78" s="120" t="str">
        <f t="shared" si="0"/>
        <v>3_a</v>
      </c>
      <c r="S78" s="71">
        <f t="shared" si="1"/>
        <v>2544</v>
      </c>
      <c r="T78" s="71">
        <f t="shared" si="7"/>
        <v>2627</v>
      </c>
      <c r="U78" s="156">
        <f t="shared" si="8"/>
        <v>2627</v>
      </c>
      <c r="V78" s="47">
        <f t="shared" si="9"/>
        <v>16.839743589743591</v>
      </c>
      <c r="W78" s="6"/>
      <c r="X78" s="6"/>
      <c r="Y78" s="6"/>
      <c r="Z78" s="6"/>
      <c r="AA78" s="6"/>
      <c r="AB78" s="6"/>
      <c r="AC78" s="7"/>
    </row>
    <row r="79" spans="1:29" x14ac:dyDescent="0.15">
      <c r="A79" s="120">
        <v>3</v>
      </c>
      <c r="B79" s="120" t="s">
        <v>6</v>
      </c>
      <c r="C79" s="120" t="str">
        <f t="shared" si="2"/>
        <v>b</v>
      </c>
      <c r="D79" s="120" t="str">
        <f t="shared" si="3"/>
        <v>3_b</v>
      </c>
      <c r="E79" s="122">
        <v>2609</v>
      </c>
      <c r="F79" s="120"/>
      <c r="G79" s="120">
        <v>3</v>
      </c>
      <c r="H79" s="120" t="s">
        <v>6</v>
      </c>
      <c r="I79" s="120" t="str">
        <f t="shared" si="4"/>
        <v>b</v>
      </c>
      <c r="J79" s="120" t="str">
        <f t="shared" si="5"/>
        <v>3_b</v>
      </c>
      <c r="K79" s="122">
        <v>2694</v>
      </c>
      <c r="L79" s="5"/>
      <c r="M79" s="54"/>
      <c r="N79" s="5"/>
      <c r="O79" s="120">
        <v>3</v>
      </c>
      <c r="P79" s="120" t="s">
        <v>6</v>
      </c>
      <c r="Q79" s="120" t="str">
        <f t="shared" si="6"/>
        <v>b</v>
      </c>
      <c r="R79" s="120" t="str">
        <f t="shared" si="0"/>
        <v>3_b</v>
      </c>
      <c r="S79" s="71">
        <f t="shared" si="1"/>
        <v>2609</v>
      </c>
      <c r="T79" s="71">
        <f t="shared" si="7"/>
        <v>2694</v>
      </c>
      <c r="U79" s="156">
        <f t="shared" si="8"/>
        <v>2694</v>
      </c>
      <c r="V79" s="47">
        <f t="shared" si="9"/>
        <v>17.26923076923077</v>
      </c>
      <c r="W79" s="6"/>
      <c r="X79" s="6"/>
      <c r="Y79" s="6"/>
      <c r="Z79" s="6"/>
      <c r="AA79" s="6"/>
      <c r="AB79" s="6"/>
      <c r="AC79" s="7"/>
    </row>
    <row r="80" spans="1:29" x14ac:dyDescent="0.15">
      <c r="A80" s="120">
        <v>3</v>
      </c>
      <c r="B80" s="120" t="s">
        <v>7</v>
      </c>
      <c r="C80" s="120" t="str">
        <f t="shared" si="2"/>
        <v>c</v>
      </c>
      <c r="D80" s="120" t="str">
        <f t="shared" si="3"/>
        <v>3_c</v>
      </c>
      <c r="E80" s="122">
        <v>2676</v>
      </c>
      <c r="F80" s="120"/>
      <c r="G80" s="120">
        <v>3</v>
      </c>
      <c r="H80" s="120" t="s">
        <v>7</v>
      </c>
      <c r="I80" s="120" t="str">
        <f t="shared" si="4"/>
        <v>c</v>
      </c>
      <c r="J80" s="120" t="str">
        <f t="shared" si="5"/>
        <v>3_c</v>
      </c>
      <c r="K80" s="122">
        <v>2763</v>
      </c>
      <c r="L80" s="5"/>
      <c r="M80" s="54"/>
      <c r="N80" s="5"/>
      <c r="O80" s="120">
        <v>3</v>
      </c>
      <c r="P80" s="120" t="s">
        <v>7</v>
      </c>
      <c r="Q80" s="120" t="str">
        <f t="shared" si="6"/>
        <v>c</v>
      </c>
      <c r="R80" s="120" t="str">
        <f t="shared" si="0"/>
        <v>3_c</v>
      </c>
      <c r="S80" s="71">
        <f t="shared" si="1"/>
        <v>2676</v>
      </c>
      <c r="T80" s="71">
        <f t="shared" si="7"/>
        <v>2763</v>
      </c>
      <c r="U80" s="156">
        <f t="shared" si="8"/>
        <v>2763</v>
      </c>
      <c r="V80" s="47">
        <f t="shared" si="9"/>
        <v>17.71153846153846</v>
      </c>
      <c r="W80" s="6"/>
      <c r="X80" s="6"/>
      <c r="Y80" s="6"/>
      <c r="Z80" s="6"/>
      <c r="AA80" s="6"/>
      <c r="AB80" s="6"/>
      <c r="AC80" s="7"/>
    </row>
    <row r="81" spans="1:29" x14ac:dyDescent="0.15">
      <c r="A81" s="120">
        <v>3</v>
      </c>
      <c r="B81" s="120" t="s">
        <v>8</v>
      </c>
      <c r="C81" s="120" t="str">
        <f t="shared" si="2"/>
        <v>d</v>
      </c>
      <c r="D81" s="120" t="str">
        <f t="shared" si="3"/>
        <v>3_d</v>
      </c>
      <c r="E81" s="122">
        <v>2729</v>
      </c>
      <c r="F81" s="120"/>
      <c r="G81" s="120">
        <v>3</v>
      </c>
      <c r="H81" s="120" t="s">
        <v>8</v>
      </c>
      <c r="I81" s="120" t="str">
        <f t="shared" si="4"/>
        <v>d</v>
      </c>
      <c r="J81" s="120" t="str">
        <f t="shared" si="5"/>
        <v>3_d</v>
      </c>
      <c r="K81" s="122">
        <v>2818</v>
      </c>
      <c r="L81" s="5"/>
      <c r="M81" s="54"/>
      <c r="N81" s="5"/>
      <c r="O81" s="120">
        <v>3</v>
      </c>
      <c r="P81" s="120" t="s">
        <v>8</v>
      </c>
      <c r="Q81" s="120" t="str">
        <f t="shared" si="6"/>
        <v>d</v>
      </c>
      <c r="R81" s="120" t="str">
        <f t="shared" ref="R81:R144" si="10">O81&amp;"_"&amp;P81</f>
        <v>3_d</v>
      </c>
      <c r="S81" s="71">
        <f t="shared" ref="S81:S144" si="11">INDEX($E$17:$E$346,MATCH($R81,$D$17:$D$346,0))</f>
        <v>2729</v>
      </c>
      <c r="T81" s="71">
        <f t="shared" ref="T81:T144" si="12">INDEX($K$17:$K$346,MATCH(R81,$J$17:$J$346,0))</f>
        <v>2818</v>
      </c>
      <c r="U81" s="156">
        <f t="shared" ref="U81:U144" si="13">$D$6*S81+$D$7*T81</f>
        <v>2818</v>
      </c>
      <c r="V81" s="47">
        <f t="shared" si="9"/>
        <v>18.064102564102566</v>
      </c>
      <c r="W81" s="6"/>
      <c r="X81" s="6"/>
      <c r="Y81" s="6"/>
      <c r="Z81" s="6"/>
      <c r="AA81" s="6"/>
      <c r="AB81" s="6"/>
      <c r="AC81" s="7"/>
    </row>
    <row r="82" spans="1:29" x14ac:dyDescent="0.15">
      <c r="A82" s="120">
        <v>3</v>
      </c>
      <c r="B82" s="120" t="s">
        <v>9</v>
      </c>
      <c r="C82" s="120" t="str">
        <f t="shared" ref="C82:C145" si="14">B82</f>
        <v>e</v>
      </c>
      <c r="D82" s="120" t="str">
        <f t="shared" ref="D82:D145" si="15">A82&amp;"_"&amp;B82</f>
        <v>3_e</v>
      </c>
      <c r="E82" s="122">
        <v>2789</v>
      </c>
      <c r="F82" s="120"/>
      <c r="G82" s="120">
        <v>3</v>
      </c>
      <c r="H82" s="120" t="s">
        <v>9</v>
      </c>
      <c r="I82" s="120" t="str">
        <f t="shared" ref="I82:I145" si="16">H82</f>
        <v>e</v>
      </c>
      <c r="J82" s="120" t="str">
        <f t="shared" ref="J82:J145" si="17">G82&amp;"_"&amp;H82</f>
        <v>3_e</v>
      </c>
      <c r="K82" s="122">
        <v>2880</v>
      </c>
      <c r="L82" s="5"/>
      <c r="M82" s="54"/>
      <c r="N82" s="5"/>
      <c r="O82" s="120">
        <v>3</v>
      </c>
      <c r="P82" s="120" t="s">
        <v>9</v>
      </c>
      <c r="Q82" s="120" t="str">
        <f t="shared" ref="Q82:Q145" si="18">P82</f>
        <v>e</v>
      </c>
      <c r="R82" s="120" t="str">
        <f t="shared" si="10"/>
        <v>3_e</v>
      </c>
      <c r="S82" s="71">
        <f t="shared" si="11"/>
        <v>2789</v>
      </c>
      <c r="T82" s="71">
        <f t="shared" si="12"/>
        <v>2880</v>
      </c>
      <c r="U82" s="156">
        <f t="shared" si="13"/>
        <v>2880</v>
      </c>
      <c r="V82" s="47">
        <f t="shared" ref="V82:V145" si="19">U82/$D$10</f>
        <v>18.46153846153846</v>
      </c>
      <c r="W82" s="6"/>
      <c r="X82" s="6"/>
      <c r="Y82" s="6"/>
      <c r="Z82" s="6"/>
      <c r="AA82" s="6"/>
      <c r="AB82" s="6"/>
      <c r="AC82" s="7"/>
    </row>
    <row r="83" spans="1:29" x14ac:dyDescent="0.15">
      <c r="A83" s="120">
        <v>4</v>
      </c>
      <c r="B83" s="120" t="s">
        <v>2</v>
      </c>
      <c r="C83" s="120" t="str">
        <f t="shared" si="14"/>
        <v>Start</v>
      </c>
      <c r="D83" s="120" t="str">
        <f t="shared" si="15"/>
        <v>4_Start</v>
      </c>
      <c r="E83" s="122">
        <v>1946</v>
      </c>
      <c r="F83" s="120"/>
      <c r="G83" s="120">
        <v>4</v>
      </c>
      <c r="H83" s="120" t="s">
        <v>2</v>
      </c>
      <c r="I83" s="120" t="str">
        <f t="shared" si="16"/>
        <v>Start</v>
      </c>
      <c r="J83" s="120" t="str">
        <f t="shared" si="17"/>
        <v>4_Start</v>
      </c>
      <c r="K83" s="122">
        <v>2009</v>
      </c>
      <c r="L83" s="5"/>
      <c r="M83" s="54"/>
      <c r="N83" s="5"/>
      <c r="O83" s="120">
        <v>4</v>
      </c>
      <c r="P83" s="120" t="s">
        <v>2</v>
      </c>
      <c r="Q83" s="120" t="str">
        <f t="shared" si="18"/>
        <v>Start</v>
      </c>
      <c r="R83" s="120" t="str">
        <f t="shared" si="10"/>
        <v>4_Start</v>
      </c>
      <c r="S83" s="71">
        <f t="shared" si="11"/>
        <v>1946</v>
      </c>
      <c r="T83" s="71">
        <f t="shared" si="12"/>
        <v>2009</v>
      </c>
      <c r="U83" s="156">
        <f t="shared" si="13"/>
        <v>2009</v>
      </c>
      <c r="V83" s="47">
        <f t="shared" si="19"/>
        <v>12.878205128205128</v>
      </c>
      <c r="W83" s="6"/>
      <c r="X83" s="6"/>
      <c r="Y83" s="6"/>
      <c r="Z83" s="6"/>
      <c r="AA83" s="6"/>
      <c r="AB83" s="6"/>
      <c r="AC83" s="7"/>
    </row>
    <row r="84" spans="1:29" x14ac:dyDescent="0.15">
      <c r="A84" s="120">
        <v>4</v>
      </c>
      <c r="B84" s="120">
        <v>0</v>
      </c>
      <c r="C84" s="120">
        <f t="shared" si="14"/>
        <v>0</v>
      </c>
      <c r="D84" s="120" t="str">
        <f t="shared" si="15"/>
        <v>4_0</v>
      </c>
      <c r="E84" s="122">
        <v>1989</v>
      </c>
      <c r="F84" s="120"/>
      <c r="G84" s="120">
        <v>4</v>
      </c>
      <c r="H84" s="120">
        <v>0</v>
      </c>
      <c r="I84" s="120">
        <f t="shared" si="16"/>
        <v>0</v>
      </c>
      <c r="J84" s="120" t="str">
        <f t="shared" si="17"/>
        <v>4_0</v>
      </c>
      <c r="K84" s="122">
        <v>2054</v>
      </c>
      <c r="L84" s="5"/>
      <c r="M84" s="54"/>
      <c r="N84" s="5"/>
      <c r="O84" s="120">
        <v>4</v>
      </c>
      <c r="P84" s="120">
        <v>0</v>
      </c>
      <c r="Q84" s="120">
        <f t="shared" si="18"/>
        <v>0</v>
      </c>
      <c r="R84" s="120" t="str">
        <f t="shared" si="10"/>
        <v>4_0</v>
      </c>
      <c r="S84" s="71">
        <f t="shared" si="11"/>
        <v>1989</v>
      </c>
      <c r="T84" s="71">
        <f t="shared" si="12"/>
        <v>2054</v>
      </c>
      <c r="U84" s="156">
        <f t="shared" si="13"/>
        <v>2054</v>
      </c>
      <c r="V84" s="47">
        <f t="shared" si="19"/>
        <v>13.166666666666666</v>
      </c>
      <c r="W84" s="6"/>
      <c r="X84" s="6"/>
      <c r="Y84" s="6"/>
      <c r="Z84" s="6"/>
      <c r="AA84" s="6"/>
      <c r="AB84" s="6"/>
      <c r="AC84" s="7"/>
    </row>
    <row r="85" spans="1:29" x14ac:dyDescent="0.15">
      <c r="A85" s="120">
        <v>4</v>
      </c>
      <c r="B85" s="120">
        <v>1</v>
      </c>
      <c r="C85" s="120">
        <f t="shared" si="14"/>
        <v>1</v>
      </c>
      <c r="D85" s="120" t="str">
        <f t="shared" si="15"/>
        <v>4_1</v>
      </c>
      <c r="E85" s="122">
        <v>2038</v>
      </c>
      <c r="F85" s="120"/>
      <c r="G85" s="120">
        <v>4</v>
      </c>
      <c r="H85" s="120">
        <v>1</v>
      </c>
      <c r="I85" s="120">
        <f t="shared" si="16"/>
        <v>1</v>
      </c>
      <c r="J85" s="120" t="str">
        <f t="shared" si="17"/>
        <v>4_1</v>
      </c>
      <c r="K85" s="122">
        <v>2104</v>
      </c>
      <c r="L85" s="5"/>
      <c r="M85" s="54"/>
      <c r="N85" s="5"/>
      <c r="O85" s="120">
        <v>4</v>
      </c>
      <c r="P85" s="120">
        <v>1</v>
      </c>
      <c r="Q85" s="120">
        <f t="shared" si="18"/>
        <v>1</v>
      </c>
      <c r="R85" s="120" t="str">
        <f t="shared" si="10"/>
        <v>4_1</v>
      </c>
      <c r="S85" s="71">
        <f t="shared" si="11"/>
        <v>2038</v>
      </c>
      <c r="T85" s="71">
        <f t="shared" si="12"/>
        <v>2104</v>
      </c>
      <c r="U85" s="156">
        <f t="shared" si="13"/>
        <v>2104</v>
      </c>
      <c r="V85" s="47">
        <f t="shared" si="19"/>
        <v>13.487179487179487</v>
      </c>
      <c r="W85" s="6"/>
      <c r="X85" s="6"/>
      <c r="Y85" s="6"/>
      <c r="Z85" s="6"/>
      <c r="AA85" s="6"/>
      <c r="AB85" s="6"/>
      <c r="AC85" s="7"/>
    </row>
    <row r="86" spans="1:29" x14ac:dyDescent="0.15">
      <c r="A86" s="120">
        <v>4</v>
      </c>
      <c r="B86" s="120">
        <v>2</v>
      </c>
      <c r="C86" s="120">
        <f t="shared" si="14"/>
        <v>2</v>
      </c>
      <c r="D86" s="120" t="str">
        <f t="shared" si="15"/>
        <v>4_2</v>
      </c>
      <c r="E86" s="122">
        <v>2089</v>
      </c>
      <c r="F86" s="120"/>
      <c r="G86" s="120">
        <v>4</v>
      </c>
      <c r="H86" s="120">
        <v>2</v>
      </c>
      <c r="I86" s="120">
        <f t="shared" si="16"/>
        <v>2</v>
      </c>
      <c r="J86" s="120" t="str">
        <f t="shared" si="17"/>
        <v>4_2</v>
      </c>
      <c r="K86" s="122">
        <v>2157</v>
      </c>
      <c r="L86" s="5"/>
      <c r="M86" s="54"/>
      <c r="N86" s="5"/>
      <c r="O86" s="120">
        <v>4</v>
      </c>
      <c r="P86" s="120">
        <v>2</v>
      </c>
      <c r="Q86" s="120">
        <f t="shared" si="18"/>
        <v>2</v>
      </c>
      <c r="R86" s="120" t="str">
        <f t="shared" si="10"/>
        <v>4_2</v>
      </c>
      <c r="S86" s="71">
        <f t="shared" si="11"/>
        <v>2089</v>
      </c>
      <c r="T86" s="71">
        <f t="shared" si="12"/>
        <v>2157</v>
      </c>
      <c r="U86" s="156">
        <f t="shared" si="13"/>
        <v>2157</v>
      </c>
      <c r="V86" s="47">
        <f t="shared" si="19"/>
        <v>13.826923076923077</v>
      </c>
      <c r="W86" s="6"/>
      <c r="X86" s="6"/>
      <c r="Y86" s="6"/>
      <c r="Z86" s="6"/>
      <c r="AA86" s="6"/>
      <c r="AB86" s="6"/>
      <c r="AC86" s="7"/>
    </row>
    <row r="87" spans="1:29" x14ac:dyDescent="0.15">
      <c r="A87" s="120">
        <v>4</v>
      </c>
      <c r="B87" s="120">
        <v>3</v>
      </c>
      <c r="C87" s="120">
        <f t="shared" si="14"/>
        <v>3</v>
      </c>
      <c r="D87" s="120" t="str">
        <f t="shared" si="15"/>
        <v>4_3</v>
      </c>
      <c r="E87" s="122">
        <v>2138</v>
      </c>
      <c r="F87" s="120"/>
      <c r="G87" s="120">
        <v>4</v>
      </c>
      <c r="H87" s="120">
        <v>3</v>
      </c>
      <c r="I87" s="120">
        <f t="shared" si="16"/>
        <v>3</v>
      </c>
      <c r="J87" s="120" t="str">
        <f t="shared" si="17"/>
        <v>4_3</v>
      </c>
      <c r="K87" s="122">
        <v>2207</v>
      </c>
      <c r="L87" s="5"/>
      <c r="M87" s="54"/>
      <c r="N87" s="5"/>
      <c r="O87" s="120">
        <v>4</v>
      </c>
      <c r="P87" s="120">
        <v>3</v>
      </c>
      <c r="Q87" s="120">
        <f t="shared" si="18"/>
        <v>3</v>
      </c>
      <c r="R87" s="120" t="str">
        <f t="shared" si="10"/>
        <v>4_3</v>
      </c>
      <c r="S87" s="71">
        <f t="shared" si="11"/>
        <v>2138</v>
      </c>
      <c r="T87" s="71">
        <f t="shared" si="12"/>
        <v>2207</v>
      </c>
      <c r="U87" s="156">
        <f t="shared" si="13"/>
        <v>2207</v>
      </c>
      <c r="V87" s="47">
        <f t="shared" si="19"/>
        <v>14.147435897435898</v>
      </c>
      <c r="W87" s="6"/>
      <c r="X87" s="6"/>
      <c r="Y87" s="6"/>
      <c r="Z87" s="6"/>
      <c r="AA87" s="6"/>
      <c r="AB87" s="6"/>
      <c r="AC87" s="7"/>
    </row>
    <row r="88" spans="1:29" x14ac:dyDescent="0.15">
      <c r="A88" s="120">
        <v>4</v>
      </c>
      <c r="B88" s="120">
        <v>4</v>
      </c>
      <c r="C88" s="120">
        <f t="shared" si="14"/>
        <v>4</v>
      </c>
      <c r="D88" s="120" t="str">
        <f t="shared" si="15"/>
        <v>4_4</v>
      </c>
      <c r="E88" s="122">
        <v>2191</v>
      </c>
      <c r="F88" s="120"/>
      <c r="G88" s="120">
        <v>4</v>
      </c>
      <c r="H88" s="120">
        <v>4</v>
      </c>
      <c r="I88" s="120">
        <f t="shared" si="16"/>
        <v>4</v>
      </c>
      <c r="J88" s="120" t="str">
        <f t="shared" si="17"/>
        <v>4_4</v>
      </c>
      <c r="K88" s="122">
        <v>2262</v>
      </c>
      <c r="L88" s="5"/>
      <c r="M88" s="54"/>
      <c r="N88" s="5"/>
      <c r="O88" s="120">
        <v>4</v>
      </c>
      <c r="P88" s="120">
        <v>4</v>
      </c>
      <c r="Q88" s="120">
        <f t="shared" si="18"/>
        <v>4</v>
      </c>
      <c r="R88" s="120" t="str">
        <f t="shared" si="10"/>
        <v>4_4</v>
      </c>
      <c r="S88" s="71">
        <f t="shared" si="11"/>
        <v>2191</v>
      </c>
      <c r="T88" s="71">
        <f t="shared" si="12"/>
        <v>2262</v>
      </c>
      <c r="U88" s="156">
        <f t="shared" si="13"/>
        <v>2262</v>
      </c>
      <c r="V88" s="47">
        <f t="shared" si="19"/>
        <v>14.5</v>
      </c>
      <c r="W88" s="6"/>
      <c r="X88" s="6"/>
      <c r="Y88" s="6"/>
      <c r="Z88" s="6"/>
      <c r="AA88" s="6"/>
      <c r="AB88" s="6"/>
      <c r="AC88" s="7"/>
    </row>
    <row r="89" spans="1:29" x14ac:dyDescent="0.15">
      <c r="A89" s="120">
        <v>4</v>
      </c>
      <c r="B89" s="120">
        <v>5</v>
      </c>
      <c r="C89" s="120">
        <f t="shared" si="14"/>
        <v>5</v>
      </c>
      <c r="D89" s="120" t="str">
        <f t="shared" si="15"/>
        <v>4_5</v>
      </c>
      <c r="E89" s="122">
        <v>2264</v>
      </c>
      <c r="F89" s="120"/>
      <c r="G89" s="120">
        <v>4</v>
      </c>
      <c r="H89" s="120">
        <v>5</v>
      </c>
      <c r="I89" s="120">
        <f t="shared" si="16"/>
        <v>5</v>
      </c>
      <c r="J89" s="120" t="str">
        <f t="shared" si="17"/>
        <v>4_5</v>
      </c>
      <c r="K89" s="122">
        <v>2338</v>
      </c>
      <c r="L89" s="5"/>
      <c r="M89" s="54"/>
      <c r="N89" s="5"/>
      <c r="O89" s="120">
        <v>4</v>
      </c>
      <c r="P89" s="120">
        <v>5</v>
      </c>
      <c r="Q89" s="120">
        <f t="shared" si="18"/>
        <v>5</v>
      </c>
      <c r="R89" s="120" t="str">
        <f t="shared" si="10"/>
        <v>4_5</v>
      </c>
      <c r="S89" s="71">
        <f t="shared" si="11"/>
        <v>2264</v>
      </c>
      <c r="T89" s="71">
        <f t="shared" si="12"/>
        <v>2338</v>
      </c>
      <c r="U89" s="156">
        <f t="shared" si="13"/>
        <v>2338</v>
      </c>
      <c r="V89" s="47">
        <f t="shared" si="19"/>
        <v>14.987179487179487</v>
      </c>
      <c r="W89" s="6"/>
      <c r="X89" s="6"/>
      <c r="Y89" s="6"/>
      <c r="Z89" s="6"/>
      <c r="AA89" s="6"/>
      <c r="AB89" s="6"/>
      <c r="AC89" s="7"/>
    </row>
    <row r="90" spans="1:29" x14ac:dyDescent="0.15">
      <c r="A90" s="120">
        <v>4</v>
      </c>
      <c r="B90" s="120">
        <v>6</v>
      </c>
      <c r="C90" s="120">
        <f t="shared" si="14"/>
        <v>6</v>
      </c>
      <c r="D90" s="120" t="str">
        <f t="shared" si="15"/>
        <v>4_6</v>
      </c>
      <c r="E90" s="122">
        <v>2327</v>
      </c>
      <c r="F90" s="120"/>
      <c r="G90" s="120">
        <v>4</v>
      </c>
      <c r="H90" s="120">
        <v>6</v>
      </c>
      <c r="I90" s="120">
        <f t="shared" si="16"/>
        <v>6</v>
      </c>
      <c r="J90" s="120" t="str">
        <f t="shared" si="17"/>
        <v>4_6</v>
      </c>
      <c r="K90" s="122">
        <v>2403</v>
      </c>
      <c r="L90" s="5"/>
      <c r="M90" s="54"/>
      <c r="N90" s="5"/>
      <c r="O90" s="120">
        <v>4</v>
      </c>
      <c r="P90" s="120">
        <v>6</v>
      </c>
      <c r="Q90" s="120">
        <f t="shared" si="18"/>
        <v>6</v>
      </c>
      <c r="R90" s="120" t="str">
        <f t="shared" si="10"/>
        <v>4_6</v>
      </c>
      <c r="S90" s="71">
        <f t="shared" si="11"/>
        <v>2327</v>
      </c>
      <c r="T90" s="71">
        <f t="shared" si="12"/>
        <v>2403</v>
      </c>
      <c r="U90" s="156">
        <f t="shared" si="13"/>
        <v>2403</v>
      </c>
      <c r="V90" s="47">
        <f t="shared" si="19"/>
        <v>15.403846153846153</v>
      </c>
      <c r="W90" s="6"/>
      <c r="X90" s="6"/>
      <c r="Y90" s="6"/>
      <c r="Z90" s="6"/>
      <c r="AA90" s="6"/>
      <c r="AB90" s="6"/>
      <c r="AC90" s="7"/>
    </row>
    <row r="91" spans="1:29" x14ac:dyDescent="0.15">
      <c r="A91" s="120">
        <v>4</v>
      </c>
      <c r="B91" s="120">
        <v>7</v>
      </c>
      <c r="C91" s="120">
        <f t="shared" si="14"/>
        <v>7</v>
      </c>
      <c r="D91" s="120" t="str">
        <f t="shared" si="15"/>
        <v>4_7</v>
      </c>
      <c r="E91" s="122">
        <v>2403</v>
      </c>
      <c r="F91" s="120"/>
      <c r="G91" s="120">
        <v>4</v>
      </c>
      <c r="H91" s="120">
        <v>7</v>
      </c>
      <c r="I91" s="120">
        <f t="shared" si="16"/>
        <v>7</v>
      </c>
      <c r="J91" s="120" t="str">
        <f t="shared" si="17"/>
        <v>4_7</v>
      </c>
      <c r="K91" s="122">
        <v>2481</v>
      </c>
      <c r="L91" s="5"/>
      <c r="M91" s="54"/>
      <c r="N91" s="5"/>
      <c r="O91" s="120">
        <v>4</v>
      </c>
      <c r="P91" s="120">
        <v>7</v>
      </c>
      <c r="Q91" s="120">
        <f t="shared" si="18"/>
        <v>7</v>
      </c>
      <c r="R91" s="120" t="str">
        <f t="shared" si="10"/>
        <v>4_7</v>
      </c>
      <c r="S91" s="71">
        <f t="shared" si="11"/>
        <v>2403</v>
      </c>
      <c r="T91" s="71">
        <f t="shared" si="12"/>
        <v>2481</v>
      </c>
      <c r="U91" s="156">
        <f t="shared" si="13"/>
        <v>2481</v>
      </c>
      <c r="V91" s="47">
        <f t="shared" si="19"/>
        <v>15.903846153846153</v>
      </c>
      <c r="W91" s="6"/>
      <c r="X91" s="6"/>
      <c r="Y91" s="6"/>
      <c r="Z91" s="6"/>
      <c r="AA91" s="6"/>
      <c r="AB91" s="6"/>
      <c r="AC91" s="7"/>
    </row>
    <row r="92" spans="1:29" x14ac:dyDescent="0.15">
      <c r="A92" s="120">
        <v>4</v>
      </c>
      <c r="B92" s="120">
        <v>8</v>
      </c>
      <c r="C92" s="120">
        <f t="shared" si="14"/>
        <v>8</v>
      </c>
      <c r="D92" s="120" t="str">
        <f t="shared" si="15"/>
        <v>4_8</v>
      </c>
      <c r="E92" s="122">
        <v>2470</v>
      </c>
      <c r="F92" s="120"/>
      <c r="G92" s="120">
        <v>4</v>
      </c>
      <c r="H92" s="120">
        <v>8</v>
      </c>
      <c r="I92" s="120">
        <f t="shared" si="16"/>
        <v>8</v>
      </c>
      <c r="J92" s="120" t="str">
        <f t="shared" si="17"/>
        <v>4_8</v>
      </c>
      <c r="K92" s="122">
        <v>2550</v>
      </c>
      <c r="L92" s="5"/>
      <c r="M92" s="54"/>
      <c r="N92" s="5"/>
      <c r="O92" s="120">
        <v>4</v>
      </c>
      <c r="P92" s="120">
        <v>8</v>
      </c>
      <c r="Q92" s="120">
        <f t="shared" si="18"/>
        <v>8</v>
      </c>
      <c r="R92" s="120" t="str">
        <f t="shared" si="10"/>
        <v>4_8</v>
      </c>
      <c r="S92" s="71">
        <f t="shared" si="11"/>
        <v>2470</v>
      </c>
      <c r="T92" s="71">
        <f t="shared" si="12"/>
        <v>2550</v>
      </c>
      <c r="U92" s="156">
        <f t="shared" si="13"/>
        <v>2550</v>
      </c>
      <c r="V92" s="47">
        <f t="shared" si="19"/>
        <v>16.346153846153847</v>
      </c>
      <c r="W92" s="6"/>
      <c r="X92" s="6"/>
      <c r="Y92" s="6"/>
      <c r="Z92" s="6"/>
      <c r="AA92" s="6"/>
      <c r="AB92" s="6"/>
      <c r="AC92" s="7"/>
    </row>
    <row r="93" spans="1:29" x14ac:dyDescent="0.15">
      <c r="A93" s="120">
        <v>4</v>
      </c>
      <c r="B93" s="120">
        <v>9</v>
      </c>
      <c r="C93" s="120">
        <f t="shared" si="14"/>
        <v>9</v>
      </c>
      <c r="D93" s="120" t="str">
        <f t="shared" si="15"/>
        <v>4_9</v>
      </c>
      <c r="E93" s="122">
        <v>2544</v>
      </c>
      <c r="F93" s="120"/>
      <c r="G93" s="120">
        <v>4</v>
      </c>
      <c r="H93" s="120">
        <v>9</v>
      </c>
      <c r="I93" s="120">
        <f t="shared" si="16"/>
        <v>9</v>
      </c>
      <c r="J93" s="120" t="str">
        <f t="shared" si="17"/>
        <v>4_9</v>
      </c>
      <c r="K93" s="122">
        <v>2627</v>
      </c>
      <c r="L93" s="5"/>
      <c r="M93" s="54"/>
      <c r="N93" s="5"/>
      <c r="O93" s="120">
        <v>4</v>
      </c>
      <c r="P93" s="120">
        <v>9</v>
      </c>
      <c r="Q93" s="120">
        <f t="shared" si="18"/>
        <v>9</v>
      </c>
      <c r="R93" s="120" t="str">
        <f t="shared" si="10"/>
        <v>4_9</v>
      </c>
      <c r="S93" s="71">
        <f t="shared" si="11"/>
        <v>2544</v>
      </c>
      <c r="T93" s="71">
        <f t="shared" si="12"/>
        <v>2627</v>
      </c>
      <c r="U93" s="156">
        <f t="shared" si="13"/>
        <v>2627</v>
      </c>
      <c r="V93" s="47">
        <f t="shared" si="19"/>
        <v>16.839743589743591</v>
      </c>
      <c r="W93" s="6"/>
      <c r="X93" s="6"/>
      <c r="Y93" s="6"/>
      <c r="Z93" s="6"/>
      <c r="AA93" s="6"/>
      <c r="AB93" s="6"/>
      <c r="AC93" s="7"/>
    </row>
    <row r="94" spans="1:29" x14ac:dyDescent="0.15">
      <c r="A94" s="120">
        <v>4</v>
      </c>
      <c r="B94" s="120">
        <v>10</v>
      </c>
      <c r="C94" s="120">
        <f t="shared" si="14"/>
        <v>10</v>
      </c>
      <c r="D94" s="120" t="str">
        <f t="shared" si="15"/>
        <v>4_10</v>
      </c>
      <c r="E94" s="122">
        <v>2609</v>
      </c>
      <c r="F94" s="120"/>
      <c r="G94" s="120">
        <v>4</v>
      </c>
      <c r="H94" s="120">
        <v>10</v>
      </c>
      <c r="I94" s="120">
        <f t="shared" si="16"/>
        <v>10</v>
      </c>
      <c r="J94" s="120" t="str">
        <f t="shared" si="17"/>
        <v>4_10</v>
      </c>
      <c r="K94" s="122">
        <v>2694</v>
      </c>
      <c r="L94" s="5"/>
      <c r="M94" s="54"/>
      <c r="N94" s="5"/>
      <c r="O94" s="120">
        <v>4</v>
      </c>
      <c r="P94" s="120">
        <v>10</v>
      </c>
      <c r="Q94" s="120">
        <f t="shared" si="18"/>
        <v>10</v>
      </c>
      <c r="R94" s="120" t="str">
        <f t="shared" si="10"/>
        <v>4_10</v>
      </c>
      <c r="S94" s="71">
        <f t="shared" si="11"/>
        <v>2609</v>
      </c>
      <c r="T94" s="71">
        <f t="shared" si="12"/>
        <v>2694</v>
      </c>
      <c r="U94" s="156">
        <f t="shared" si="13"/>
        <v>2694</v>
      </c>
      <c r="V94" s="47">
        <f t="shared" si="19"/>
        <v>17.26923076923077</v>
      </c>
      <c r="W94" s="6"/>
      <c r="X94" s="6"/>
      <c r="Y94" s="6"/>
      <c r="Z94" s="6"/>
      <c r="AA94" s="6"/>
      <c r="AB94" s="6"/>
      <c r="AC94" s="7"/>
    </row>
    <row r="95" spans="1:29" x14ac:dyDescent="0.15">
      <c r="A95" s="120">
        <v>4</v>
      </c>
      <c r="B95" s="120">
        <v>11</v>
      </c>
      <c r="C95" s="120">
        <f t="shared" si="14"/>
        <v>11</v>
      </c>
      <c r="D95" s="120" t="str">
        <f t="shared" si="15"/>
        <v>4_11</v>
      </c>
      <c r="E95" s="122">
        <v>2676</v>
      </c>
      <c r="F95" s="120"/>
      <c r="G95" s="120">
        <v>4</v>
      </c>
      <c r="H95" s="120">
        <v>11</v>
      </c>
      <c r="I95" s="120">
        <f t="shared" si="16"/>
        <v>11</v>
      </c>
      <c r="J95" s="120" t="str">
        <f t="shared" si="17"/>
        <v>4_11</v>
      </c>
      <c r="K95" s="122">
        <v>2763</v>
      </c>
      <c r="L95" s="5"/>
      <c r="M95" s="54"/>
      <c r="N95" s="5"/>
      <c r="O95" s="120">
        <v>4</v>
      </c>
      <c r="P95" s="120">
        <v>11</v>
      </c>
      <c r="Q95" s="120">
        <f t="shared" si="18"/>
        <v>11</v>
      </c>
      <c r="R95" s="120" t="str">
        <f t="shared" si="10"/>
        <v>4_11</v>
      </c>
      <c r="S95" s="71">
        <f t="shared" si="11"/>
        <v>2676</v>
      </c>
      <c r="T95" s="71">
        <f t="shared" si="12"/>
        <v>2763</v>
      </c>
      <c r="U95" s="156">
        <f t="shared" si="13"/>
        <v>2763</v>
      </c>
      <c r="V95" s="47">
        <f t="shared" si="19"/>
        <v>17.71153846153846</v>
      </c>
      <c r="W95" s="6"/>
      <c r="X95" s="6"/>
      <c r="Y95" s="6"/>
      <c r="Z95" s="6"/>
      <c r="AA95" s="6"/>
      <c r="AB95" s="6"/>
      <c r="AC95" s="7"/>
    </row>
    <row r="96" spans="1:29" x14ac:dyDescent="0.15">
      <c r="A96" s="120">
        <v>4</v>
      </c>
      <c r="B96" s="120">
        <v>12</v>
      </c>
      <c r="C96" s="120">
        <f t="shared" si="14"/>
        <v>12</v>
      </c>
      <c r="D96" s="120" t="str">
        <f t="shared" si="15"/>
        <v>4_12</v>
      </c>
      <c r="E96" s="120"/>
      <c r="F96" s="120"/>
      <c r="G96" s="120">
        <v>4</v>
      </c>
      <c r="H96" s="120">
        <v>12</v>
      </c>
      <c r="I96" s="120">
        <f t="shared" si="16"/>
        <v>12</v>
      </c>
      <c r="J96" s="120" t="str">
        <f t="shared" si="17"/>
        <v>4_12</v>
      </c>
      <c r="K96" s="120"/>
      <c r="L96" s="5"/>
      <c r="M96" s="54"/>
      <c r="N96" s="5"/>
      <c r="O96" s="120">
        <v>4</v>
      </c>
      <c r="P96" s="120">
        <v>12</v>
      </c>
      <c r="Q96" s="120">
        <f t="shared" si="18"/>
        <v>12</v>
      </c>
      <c r="R96" s="120" t="str">
        <f t="shared" si="10"/>
        <v>4_12</v>
      </c>
      <c r="S96" s="71">
        <f t="shared" si="11"/>
        <v>0</v>
      </c>
      <c r="T96" s="71">
        <f t="shared" si="12"/>
        <v>0</v>
      </c>
      <c r="U96" s="156">
        <f t="shared" si="13"/>
        <v>0</v>
      </c>
      <c r="V96" s="47">
        <f t="shared" si="19"/>
        <v>0</v>
      </c>
      <c r="W96" s="6"/>
      <c r="X96" s="6"/>
      <c r="Y96" s="6"/>
      <c r="Z96" s="6"/>
      <c r="AA96" s="6"/>
      <c r="AB96" s="6"/>
      <c r="AC96" s="7"/>
    </row>
    <row r="97" spans="1:29" x14ac:dyDescent="0.15">
      <c r="A97" s="120">
        <v>4</v>
      </c>
      <c r="B97" s="120">
        <v>13</v>
      </c>
      <c r="C97" s="120">
        <f t="shared" si="14"/>
        <v>13</v>
      </c>
      <c r="D97" s="120" t="str">
        <f t="shared" si="15"/>
        <v>4_13</v>
      </c>
      <c r="E97" s="120"/>
      <c r="F97" s="120"/>
      <c r="G97" s="120">
        <v>4</v>
      </c>
      <c r="H97" s="120">
        <v>13</v>
      </c>
      <c r="I97" s="120">
        <f t="shared" si="16"/>
        <v>13</v>
      </c>
      <c r="J97" s="120" t="str">
        <f t="shared" si="17"/>
        <v>4_13</v>
      </c>
      <c r="K97" s="120"/>
      <c r="L97" s="5"/>
      <c r="M97" s="54"/>
      <c r="N97" s="5"/>
      <c r="O97" s="120">
        <v>4</v>
      </c>
      <c r="P97" s="120">
        <v>13</v>
      </c>
      <c r="Q97" s="120">
        <f t="shared" si="18"/>
        <v>13</v>
      </c>
      <c r="R97" s="120" t="str">
        <f t="shared" si="10"/>
        <v>4_13</v>
      </c>
      <c r="S97" s="71">
        <f t="shared" si="11"/>
        <v>0</v>
      </c>
      <c r="T97" s="71">
        <f t="shared" si="12"/>
        <v>0</v>
      </c>
      <c r="U97" s="156">
        <f t="shared" si="13"/>
        <v>0</v>
      </c>
      <c r="V97" s="47">
        <f t="shared" si="19"/>
        <v>0</v>
      </c>
      <c r="W97" s="6"/>
      <c r="X97" s="6"/>
      <c r="Y97" s="6"/>
      <c r="Z97" s="6"/>
      <c r="AA97" s="6"/>
      <c r="AB97" s="6"/>
      <c r="AC97" s="7"/>
    </row>
    <row r="98" spans="1:29" x14ac:dyDescent="0.15">
      <c r="A98" s="120">
        <v>4</v>
      </c>
      <c r="B98" s="120" t="s">
        <v>3</v>
      </c>
      <c r="C98" s="120" t="str">
        <f t="shared" si="14"/>
        <v>u1</v>
      </c>
      <c r="D98" s="120" t="str">
        <f t="shared" si="15"/>
        <v>4_u1</v>
      </c>
      <c r="E98" s="122">
        <v>2729</v>
      </c>
      <c r="F98" s="120"/>
      <c r="G98" s="120">
        <v>4</v>
      </c>
      <c r="H98" s="120" t="s">
        <v>3</v>
      </c>
      <c r="I98" s="120" t="str">
        <f t="shared" si="16"/>
        <v>u1</v>
      </c>
      <c r="J98" s="120" t="str">
        <f t="shared" si="17"/>
        <v>4_u1</v>
      </c>
      <c r="K98" s="122">
        <v>2818</v>
      </c>
      <c r="L98" s="5"/>
      <c r="M98" s="54"/>
      <c r="N98" s="5"/>
      <c r="O98" s="120">
        <v>4</v>
      </c>
      <c r="P98" s="120" t="s">
        <v>3</v>
      </c>
      <c r="Q98" s="120" t="str">
        <f t="shared" si="18"/>
        <v>u1</v>
      </c>
      <c r="R98" s="120" t="str">
        <f t="shared" si="10"/>
        <v>4_u1</v>
      </c>
      <c r="S98" s="71">
        <f t="shared" si="11"/>
        <v>2729</v>
      </c>
      <c r="T98" s="71">
        <f t="shared" si="12"/>
        <v>2818</v>
      </c>
      <c r="U98" s="156">
        <f t="shared" si="13"/>
        <v>2818</v>
      </c>
      <c r="V98" s="47">
        <f t="shared" si="19"/>
        <v>18.064102564102566</v>
      </c>
      <c r="W98" s="6"/>
      <c r="X98" s="6"/>
      <c r="Y98" s="6"/>
      <c r="Z98" s="6"/>
      <c r="AA98" s="6"/>
      <c r="AB98" s="6"/>
      <c r="AC98" s="7"/>
    </row>
    <row r="99" spans="1:29" x14ac:dyDescent="0.15">
      <c r="A99" s="120">
        <v>4</v>
      </c>
      <c r="B99" s="120" t="s">
        <v>4</v>
      </c>
      <c r="C99" s="120" t="str">
        <f t="shared" si="14"/>
        <v>u2</v>
      </c>
      <c r="D99" s="120" t="str">
        <f t="shared" si="15"/>
        <v>4_u2</v>
      </c>
      <c r="E99" s="122">
        <v>2789</v>
      </c>
      <c r="F99" s="120"/>
      <c r="G99" s="120">
        <v>4</v>
      </c>
      <c r="H99" s="120" t="s">
        <v>4</v>
      </c>
      <c r="I99" s="120" t="str">
        <f t="shared" si="16"/>
        <v>u2</v>
      </c>
      <c r="J99" s="120" t="str">
        <f t="shared" si="17"/>
        <v>4_u2</v>
      </c>
      <c r="K99" s="122">
        <v>2880</v>
      </c>
      <c r="L99" s="5"/>
      <c r="M99" s="54"/>
      <c r="N99" s="5"/>
      <c r="O99" s="120">
        <v>4</v>
      </c>
      <c r="P99" s="120" t="s">
        <v>4</v>
      </c>
      <c r="Q99" s="120" t="str">
        <f t="shared" si="18"/>
        <v>u2</v>
      </c>
      <c r="R99" s="120" t="str">
        <f t="shared" si="10"/>
        <v>4_u2</v>
      </c>
      <c r="S99" s="71">
        <f t="shared" si="11"/>
        <v>2789</v>
      </c>
      <c r="T99" s="71">
        <f t="shared" si="12"/>
        <v>2880</v>
      </c>
      <c r="U99" s="156">
        <f t="shared" si="13"/>
        <v>2880</v>
      </c>
      <c r="V99" s="47">
        <f t="shared" si="19"/>
        <v>18.46153846153846</v>
      </c>
      <c r="W99" s="6"/>
      <c r="X99" s="6"/>
      <c r="Y99" s="6"/>
      <c r="Z99" s="6"/>
      <c r="AA99" s="6"/>
      <c r="AB99" s="6"/>
      <c r="AC99" s="7"/>
    </row>
    <row r="100" spans="1:29" x14ac:dyDescent="0.15">
      <c r="A100" s="120">
        <v>4</v>
      </c>
      <c r="B100" s="120" t="s">
        <v>5</v>
      </c>
      <c r="C100" s="120" t="str">
        <f t="shared" si="14"/>
        <v>a</v>
      </c>
      <c r="D100" s="120" t="str">
        <f t="shared" si="15"/>
        <v>4_a</v>
      </c>
      <c r="E100" s="122">
        <v>2729</v>
      </c>
      <c r="F100" s="120"/>
      <c r="G100" s="120">
        <v>4</v>
      </c>
      <c r="H100" s="120" t="s">
        <v>5</v>
      </c>
      <c r="I100" s="120" t="str">
        <f t="shared" si="16"/>
        <v>a</v>
      </c>
      <c r="J100" s="120" t="str">
        <f t="shared" si="17"/>
        <v>4_a</v>
      </c>
      <c r="K100" s="122">
        <v>2818</v>
      </c>
      <c r="L100" s="5"/>
      <c r="M100" s="54"/>
      <c r="N100" s="5"/>
      <c r="O100" s="120">
        <v>4</v>
      </c>
      <c r="P100" s="120" t="s">
        <v>5</v>
      </c>
      <c r="Q100" s="120" t="str">
        <f t="shared" si="18"/>
        <v>a</v>
      </c>
      <c r="R100" s="120" t="str">
        <f t="shared" si="10"/>
        <v>4_a</v>
      </c>
      <c r="S100" s="71">
        <f t="shared" si="11"/>
        <v>2729</v>
      </c>
      <c r="T100" s="71">
        <f t="shared" si="12"/>
        <v>2818</v>
      </c>
      <c r="U100" s="156">
        <f t="shared" si="13"/>
        <v>2818</v>
      </c>
      <c r="V100" s="47">
        <f t="shared" si="19"/>
        <v>18.064102564102566</v>
      </c>
      <c r="W100" s="6"/>
      <c r="X100" s="6"/>
      <c r="Y100" s="6"/>
      <c r="Z100" s="6"/>
      <c r="AA100" s="6"/>
      <c r="AB100" s="6"/>
      <c r="AC100" s="7"/>
    </row>
    <row r="101" spans="1:29" x14ac:dyDescent="0.15">
      <c r="A101" s="120">
        <v>4</v>
      </c>
      <c r="B101" s="120" t="s">
        <v>6</v>
      </c>
      <c r="C101" s="120" t="str">
        <f t="shared" si="14"/>
        <v>b</v>
      </c>
      <c r="D101" s="120" t="str">
        <f t="shared" si="15"/>
        <v>4_b</v>
      </c>
      <c r="E101" s="122">
        <v>2789</v>
      </c>
      <c r="F101" s="120"/>
      <c r="G101" s="120">
        <v>4</v>
      </c>
      <c r="H101" s="120" t="s">
        <v>6</v>
      </c>
      <c r="I101" s="120" t="str">
        <f t="shared" si="16"/>
        <v>b</v>
      </c>
      <c r="J101" s="120" t="str">
        <f t="shared" si="17"/>
        <v>4_b</v>
      </c>
      <c r="K101" s="122">
        <v>2880</v>
      </c>
      <c r="L101" s="5"/>
      <c r="M101" s="208"/>
      <c r="N101" s="5"/>
      <c r="O101" s="120">
        <v>4</v>
      </c>
      <c r="P101" s="120" t="s">
        <v>6</v>
      </c>
      <c r="Q101" s="120" t="str">
        <f t="shared" si="18"/>
        <v>b</v>
      </c>
      <c r="R101" s="120" t="str">
        <f t="shared" si="10"/>
        <v>4_b</v>
      </c>
      <c r="S101" s="71">
        <f t="shared" si="11"/>
        <v>2789</v>
      </c>
      <c r="T101" s="71">
        <f t="shared" si="12"/>
        <v>2880</v>
      </c>
      <c r="U101" s="156">
        <f t="shared" si="13"/>
        <v>2880</v>
      </c>
      <c r="V101" s="47">
        <f t="shared" si="19"/>
        <v>18.46153846153846</v>
      </c>
      <c r="W101" s="6"/>
      <c r="X101" s="6"/>
      <c r="Y101" s="6"/>
      <c r="Z101" s="6"/>
      <c r="AA101" s="6"/>
      <c r="AB101" s="6"/>
      <c r="AC101" s="7"/>
    </row>
    <row r="102" spans="1:29" x14ac:dyDescent="0.15">
      <c r="A102" s="120">
        <v>4</v>
      </c>
      <c r="B102" s="120" t="s">
        <v>7</v>
      </c>
      <c r="C102" s="120" t="str">
        <f t="shared" si="14"/>
        <v>c</v>
      </c>
      <c r="D102" s="120" t="str">
        <f t="shared" si="15"/>
        <v>4_c</v>
      </c>
      <c r="E102" s="122">
        <v>2844</v>
      </c>
      <c r="F102" s="120"/>
      <c r="G102" s="120">
        <v>4</v>
      </c>
      <c r="H102" s="120" t="s">
        <v>7</v>
      </c>
      <c r="I102" s="120" t="str">
        <f t="shared" si="16"/>
        <v>c</v>
      </c>
      <c r="J102" s="120" t="str">
        <f t="shared" si="17"/>
        <v>4_c</v>
      </c>
      <c r="K102" s="122">
        <v>2936</v>
      </c>
      <c r="L102" s="5"/>
      <c r="M102" s="208">
        <v>13</v>
      </c>
      <c r="N102" s="5"/>
      <c r="O102" s="120">
        <v>4</v>
      </c>
      <c r="P102" s="120" t="s">
        <v>7</v>
      </c>
      <c r="Q102" s="120" t="str">
        <f t="shared" si="18"/>
        <v>c</v>
      </c>
      <c r="R102" s="120" t="str">
        <f t="shared" si="10"/>
        <v>4_c</v>
      </c>
      <c r="S102" s="71">
        <f t="shared" si="11"/>
        <v>2844</v>
      </c>
      <c r="T102" s="71">
        <f t="shared" si="12"/>
        <v>2936</v>
      </c>
      <c r="U102" s="156">
        <f t="shared" si="13"/>
        <v>2936</v>
      </c>
      <c r="V102" s="47">
        <f t="shared" si="19"/>
        <v>18.820512820512821</v>
      </c>
      <c r="W102" s="6"/>
      <c r="X102" s="6"/>
      <c r="Y102" s="6"/>
      <c r="Z102" s="6"/>
      <c r="AA102" s="6"/>
      <c r="AB102" s="6"/>
      <c r="AC102" s="7"/>
    </row>
    <row r="103" spans="1:29" x14ac:dyDescent="0.15">
      <c r="A103" s="120">
        <v>4</v>
      </c>
      <c r="B103" s="120" t="s">
        <v>8</v>
      </c>
      <c r="C103" s="120" t="str">
        <f t="shared" si="14"/>
        <v>d</v>
      </c>
      <c r="D103" s="120" t="str">
        <f t="shared" si="15"/>
        <v>4_d</v>
      </c>
      <c r="E103" s="122">
        <v>2951</v>
      </c>
      <c r="F103" s="120"/>
      <c r="G103" s="120">
        <v>4</v>
      </c>
      <c r="H103" s="120" t="s">
        <v>8</v>
      </c>
      <c r="I103" s="120" t="str">
        <f t="shared" si="16"/>
        <v>d</v>
      </c>
      <c r="J103" s="120" t="str">
        <f t="shared" si="17"/>
        <v>4_d</v>
      </c>
      <c r="K103" s="122">
        <v>3047</v>
      </c>
      <c r="L103" s="5"/>
      <c r="M103" s="54"/>
      <c r="N103" s="5"/>
      <c r="O103" s="120">
        <v>4</v>
      </c>
      <c r="P103" s="120" t="s">
        <v>8</v>
      </c>
      <c r="Q103" s="120" t="str">
        <f t="shared" si="18"/>
        <v>d</v>
      </c>
      <c r="R103" s="120" t="str">
        <f t="shared" si="10"/>
        <v>4_d</v>
      </c>
      <c r="S103" s="71">
        <f t="shared" si="11"/>
        <v>2951</v>
      </c>
      <c r="T103" s="71">
        <f t="shared" si="12"/>
        <v>3047</v>
      </c>
      <c r="U103" s="156">
        <f t="shared" si="13"/>
        <v>3047</v>
      </c>
      <c r="V103" s="47">
        <f t="shared" si="19"/>
        <v>19.532051282051281</v>
      </c>
      <c r="W103" s="6"/>
      <c r="X103" s="6"/>
      <c r="Y103" s="6"/>
      <c r="Z103" s="6"/>
      <c r="AA103" s="6"/>
      <c r="AB103" s="6"/>
      <c r="AC103" s="7"/>
    </row>
    <row r="104" spans="1:29" x14ac:dyDescent="0.15">
      <c r="A104" s="120">
        <v>4</v>
      </c>
      <c r="B104" s="120" t="s">
        <v>9</v>
      </c>
      <c r="C104" s="120" t="str">
        <f t="shared" si="14"/>
        <v>e</v>
      </c>
      <c r="D104" s="120" t="str">
        <f t="shared" si="15"/>
        <v>4_e</v>
      </c>
      <c r="E104" s="122">
        <v>3021</v>
      </c>
      <c r="F104" s="120"/>
      <c r="G104" s="120">
        <v>4</v>
      </c>
      <c r="H104" s="120" t="s">
        <v>9</v>
      </c>
      <c r="I104" s="120" t="str">
        <f t="shared" si="16"/>
        <v>e</v>
      </c>
      <c r="J104" s="120" t="str">
        <f t="shared" si="17"/>
        <v>4_e</v>
      </c>
      <c r="K104" s="122">
        <v>3119</v>
      </c>
      <c r="L104" s="5"/>
      <c r="M104" s="54"/>
      <c r="N104" s="5"/>
      <c r="O104" s="120">
        <v>4</v>
      </c>
      <c r="P104" s="120" t="s">
        <v>9</v>
      </c>
      <c r="Q104" s="120" t="str">
        <f t="shared" si="18"/>
        <v>e</v>
      </c>
      <c r="R104" s="120" t="str">
        <f t="shared" si="10"/>
        <v>4_e</v>
      </c>
      <c r="S104" s="71">
        <f t="shared" si="11"/>
        <v>3021</v>
      </c>
      <c r="T104" s="71">
        <f t="shared" si="12"/>
        <v>3119</v>
      </c>
      <c r="U104" s="156">
        <f t="shared" si="13"/>
        <v>3119</v>
      </c>
      <c r="V104" s="47">
        <f t="shared" si="19"/>
        <v>19.993589743589745</v>
      </c>
      <c r="W104" s="6"/>
      <c r="X104" s="6"/>
      <c r="Y104" s="6"/>
      <c r="Z104" s="6"/>
      <c r="AA104" s="6"/>
      <c r="AB104" s="6"/>
      <c r="AC104" s="7"/>
    </row>
    <row r="105" spans="1:29" x14ac:dyDescent="0.15">
      <c r="A105" s="120">
        <v>5</v>
      </c>
      <c r="B105" s="120" t="s">
        <v>2</v>
      </c>
      <c r="C105" s="120" t="str">
        <f t="shared" si="14"/>
        <v>Start</v>
      </c>
      <c r="D105" s="120" t="str">
        <f t="shared" si="15"/>
        <v>5_Start</v>
      </c>
      <c r="E105" s="122">
        <v>1996</v>
      </c>
      <c r="F105" s="120"/>
      <c r="G105" s="120">
        <v>5</v>
      </c>
      <c r="H105" s="120" t="s">
        <v>2</v>
      </c>
      <c r="I105" s="120" t="str">
        <f t="shared" si="16"/>
        <v>Start</v>
      </c>
      <c r="J105" s="120" t="str">
        <f t="shared" si="17"/>
        <v>5_Start</v>
      </c>
      <c r="K105" s="122">
        <v>2061</v>
      </c>
      <c r="L105" s="5"/>
      <c r="M105" s="54"/>
      <c r="N105" s="5"/>
      <c r="O105" s="120">
        <v>5</v>
      </c>
      <c r="P105" s="120" t="s">
        <v>2</v>
      </c>
      <c r="Q105" s="120" t="str">
        <f t="shared" si="18"/>
        <v>Start</v>
      </c>
      <c r="R105" s="120" t="str">
        <f t="shared" si="10"/>
        <v>5_Start</v>
      </c>
      <c r="S105" s="71">
        <f t="shared" si="11"/>
        <v>1996</v>
      </c>
      <c r="T105" s="71">
        <f t="shared" si="12"/>
        <v>2061</v>
      </c>
      <c r="U105" s="156">
        <f t="shared" si="13"/>
        <v>2061</v>
      </c>
      <c r="V105" s="47">
        <f t="shared" si="19"/>
        <v>13.211538461538462</v>
      </c>
      <c r="W105" s="6"/>
      <c r="X105" s="6"/>
      <c r="Y105" s="6"/>
      <c r="Z105" s="6"/>
      <c r="AA105" s="6"/>
      <c r="AB105" s="6"/>
      <c r="AC105" s="7"/>
    </row>
    <row r="106" spans="1:29" x14ac:dyDescent="0.15">
      <c r="A106" s="120">
        <v>5</v>
      </c>
      <c r="B106" s="120">
        <v>0</v>
      </c>
      <c r="C106" s="120">
        <f t="shared" si="14"/>
        <v>0</v>
      </c>
      <c r="D106" s="120" t="str">
        <f t="shared" si="15"/>
        <v>5_0</v>
      </c>
      <c r="E106" s="122">
        <v>2038</v>
      </c>
      <c r="F106" s="120"/>
      <c r="G106" s="120">
        <v>5</v>
      </c>
      <c r="H106" s="120">
        <v>0</v>
      </c>
      <c r="I106" s="120">
        <f t="shared" si="16"/>
        <v>0</v>
      </c>
      <c r="J106" s="120" t="str">
        <f t="shared" si="17"/>
        <v>5_0</v>
      </c>
      <c r="K106" s="122">
        <v>2104</v>
      </c>
      <c r="L106" s="5"/>
      <c r="M106" s="54"/>
      <c r="N106" s="5"/>
      <c r="O106" s="120">
        <v>5</v>
      </c>
      <c r="P106" s="120">
        <v>0</v>
      </c>
      <c r="Q106" s="120">
        <f t="shared" si="18"/>
        <v>0</v>
      </c>
      <c r="R106" s="120" t="str">
        <f t="shared" si="10"/>
        <v>5_0</v>
      </c>
      <c r="S106" s="71">
        <f t="shared" si="11"/>
        <v>2038</v>
      </c>
      <c r="T106" s="71">
        <f t="shared" si="12"/>
        <v>2104</v>
      </c>
      <c r="U106" s="156">
        <f t="shared" si="13"/>
        <v>2104</v>
      </c>
      <c r="V106" s="47">
        <f t="shared" si="19"/>
        <v>13.487179487179487</v>
      </c>
      <c r="W106" s="6"/>
      <c r="X106" s="6"/>
      <c r="Y106" s="6"/>
      <c r="Z106" s="6"/>
      <c r="AA106" s="6"/>
      <c r="AB106" s="6"/>
      <c r="AC106" s="7"/>
    </row>
    <row r="107" spans="1:29" x14ac:dyDescent="0.15">
      <c r="A107" s="120">
        <v>5</v>
      </c>
      <c r="B107" s="120">
        <v>1</v>
      </c>
      <c r="C107" s="120">
        <f t="shared" si="14"/>
        <v>1</v>
      </c>
      <c r="D107" s="120" t="str">
        <f t="shared" si="15"/>
        <v>5_1</v>
      </c>
      <c r="E107" s="122">
        <v>2089</v>
      </c>
      <c r="F107" s="120"/>
      <c r="G107" s="120">
        <v>5</v>
      </c>
      <c r="H107" s="120">
        <v>1</v>
      </c>
      <c r="I107" s="120">
        <f t="shared" si="16"/>
        <v>1</v>
      </c>
      <c r="J107" s="120" t="str">
        <f t="shared" si="17"/>
        <v>5_1</v>
      </c>
      <c r="K107" s="122">
        <v>2157</v>
      </c>
      <c r="L107" s="5"/>
      <c r="M107" s="54"/>
      <c r="N107" s="5"/>
      <c r="O107" s="120">
        <v>5</v>
      </c>
      <c r="P107" s="120">
        <v>1</v>
      </c>
      <c r="Q107" s="120">
        <f t="shared" si="18"/>
        <v>1</v>
      </c>
      <c r="R107" s="120" t="str">
        <f t="shared" si="10"/>
        <v>5_1</v>
      </c>
      <c r="S107" s="71">
        <f t="shared" si="11"/>
        <v>2089</v>
      </c>
      <c r="T107" s="71">
        <f t="shared" si="12"/>
        <v>2157</v>
      </c>
      <c r="U107" s="156">
        <f t="shared" si="13"/>
        <v>2157</v>
      </c>
      <c r="V107" s="47">
        <f t="shared" si="19"/>
        <v>13.826923076923077</v>
      </c>
      <c r="W107" s="6"/>
      <c r="X107" s="6"/>
      <c r="Y107" s="6"/>
      <c r="Z107" s="6"/>
      <c r="AA107" s="6"/>
      <c r="AB107" s="6"/>
      <c r="AC107" s="7"/>
    </row>
    <row r="108" spans="1:29" x14ac:dyDescent="0.15">
      <c r="A108" s="120">
        <v>5</v>
      </c>
      <c r="B108" s="120">
        <v>2</v>
      </c>
      <c r="C108" s="120">
        <f t="shared" si="14"/>
        <v>2</v>
      </c>
      <c r="D108" s="120" t="str">
        <f t="shared" si="15"/>
        <v>5_2</v>
      </c>
      <c r="E108" s="122">
        <v>2138</v>
      </c>
      <c r="F108" s="120"/>
      <c r="G108" s="120">
        <v>5</v>
      </c>
      <c r="H108" s="120">
        <v>2</v>
      </c>
      <c r="I108" s="120">
        <f t="shared" si="16"/>
        <v>2</v>
      </c>
      <c r="J108" s="120" t="str">
        <f t="shared" si="17"/>
        <v>5_2</v>
      </c>
      <c r="K108" s="122">
        <v>2207</v>
      </c>
      <c r="L108" s="5"/>
      <c r="M108" s="54"/>
      <c r="N108" s="5"/>
      <c r="O108" s="120">
        <v>5</v>
      </c>
      <c r="P108" s="120">
        <v>2</v>
      </c>
      <c r="Q108" s="120">
        <f t="shared" si="18"/>
        <v>2</v>
      </c>
      <c r="R108" s="120" t="str">
        <f t="shared" si="10"/>
        <v>5_2</v>
      </c>
      <c r="S108" s="71">
        <f t="shared" si="11"/>
        <v>2138</v>
      </c>
      <c r="T108" s="71">
        <f t="shared" si="12"/>
        <v>2207</v>
      </c>
      <c r="U108" s="156">
        <f t="shared" si="13"/>
        <v>2207</v>
      </c>
      <c r="V108" s="47">
        <f t="shared" si="19"/>
        <v>14.147435897435898</v>
      </c>
      <c r="W108" s="6"/>
      <c r="X108" s="6"/>
      <c r="Y108" s="6"/>
      <c r="Z108" s="6"/>
      <c r="AA108" s="6"/>
      <c r="AB108" s="6"/>
      <c r="AC108" s="7"/>
    </row>
    <row r="109" spans="1:29" x14ac:dyDescent="0.15">
      <c r="A109" s="120">
        <v>5</v>
      </c>
      <c r="B109" s="120">
        <v>3</v>
      </c>
      <c r="C109" s="120">
        <f t="shared" si="14"/>
        <v>3</v>
      </c>
      <c r="D109" s="120" t="str">
        <f t="shared" si="15"/>
        <v>5_3</v>
      </c>
      <c r="E109" s="122">
        <v>2191</v>
      </c>
      <c r="F109" s="120"/>
      <c r="G109" s="120">
        <v>5</v>
      </c>
      <c r="H109" s="120">
        <v>3</v>
      </c>
      <c r="I109" s="120">
        <f t="shared" si="16"/>
        <v>3</v>
      </c>
      <c r="J109" s="120" t="str">
        <f t="shared" si="17"/>
        <v>5_3</v>
      </c>
      <c r="K109" s="122">
        <v>2262</v>
      </c>
      <c r="L109" s="5"/>
      <c r="M109" s="54"/>
      <c r="N109" s="5"/>
      <c r="O109" s="120">
        <v>5</v>
      </c>
      <c r="P109" s="120">
        <v>3</v>
      </c>
      <c r="Q109" s="120">
        <f t="shared" si="18"/>
        <v>3</v>
      </c>
      <c r="R109" s="120" t="str">
        <f t="shared" si="10"/>
        <v>5_3</v>
      </c>
      <c r="S109" s="71">
        <f t="shared" si="11"/>
        <v>2191</v>
      </c>
      <c r="T109" s="71">
        <f t="shared" si="12"/>
        <v>2262</v>
      </c>
      <c r="U109" s="156">
        <f t="shared" si="13"/>
        <v>2262</v>
      </c>
      <c r="V109" s="47">
        <f t="shared" si="19"/>
        <v>14.5</v>
      </c>
      <c r="W109" s="6"/>
      <c r="X109" s="6"/>
      <c r="Y109" s="6"/>
      <c r="Z109" s="6"/>
      <c r="AA109" s="6"/>
      <c r="AB109" s="6"/>
      <c r="AC109" s="7"/>
    </row>
    <row r="110" spans="1:29" x14ac:dyDescent="0.15">
      <c r="A110" s="120">
        <v>5</v>
      </c>
      <c r="B110" s="120">
        <v>4</v>
      </c>
      <c r="C110" s="120">
        <f t="shared" si="14"/>
        <v>4</v>
      </c>
      <c r="D110" s="120" t="str">
        <f t="shared" si="15"/>
        <v>5_4</v>
      </c>
      <c r="E110" s="122">
        <v>2264</v>
      </c>
      <c r="F110" s="120"/>
      <c r="G110" s="120">
        <v>5</v>
      </c>
      <c r="H110" s="120">
        <v>4</v>
      </c>
      <c r="I110" s="120">
        <f t="shared" si="16"/>
        <v>4</v>
      </c>
      <c r="J110" s="120" t="str">
        <f t="shared" si="17"/>
        <v>5_4</v>
      </c>
      <c r="K110" s="122">
        <v>2338</v>
      </c>
      <c r="L110" s="5"/>
      <c r="M110" s="54"/>
      <c r="N110" s="5"/>
      <c r="O110" s="120">
        <v>5</v>
      </c>
      <c r="P110" s="120">
        <v>4</v>
      </c>
      <c r="Q110" s="120">
        <f t="shared" si="18"/>
        <v>4</v>
      </c>
      <c r="R110" s="120" t="str">
        <f t="shared" si="10"/>
        <v>5_4</v>
      </c>
      <c r="S110" s="71">
        <f t="shared" si="11"/>
        <v>2264</v>
      </c>
      <c r="T110" s="71">
        <f t="shared" si="12"/>
        <v>2338</v>
      </c>
      <c r="U110" s="156">
        <f t="shared" si="13"/>
        <v>2338</v>
      </c>
      <c r="V110" s="47">
        <f t="shared" si="19"/>
        <v>14.987179487179487</v>
      </c>
      <c r="W110" s="6"/>
      <c r="X110" s="6"/>
      <c r="Y110" s="6"/>
      <c r="Z110" s="6"/>
      <c r="AA110" s="6"/>
      <c r="AB110" s="6"/>
      <c r="AC110" s="7"/>
    </row>
    <row r="111" spans="1:29" x14ac:dyDescent="0.15">
      <c r="A111" s="120">
        <v>5</v>
      </c>
      <c r="B111" s="120">
        <v>5</v>
      </c>
      <c r="C111" s="120">
        <f t="shared" si="14"/>
        <v>5</v>
      </c>
      <c r="D111" s="120" t="str">
        <f t="shared" si="15"/>
        <v>5_5</v>
      </c>
      <c r="E111" s="122">
        <v>2327</v>
      </c>
      <c r="F111" s="120"/>
      <c r="G111" s="120">
        <v>5</v>
      </c>
      <c r="H111" s="120">
        <v>5</v>
      </c>
      <c r="I111" s="120">
        <f t="shared" si="16"/>
        <v>5</v>
      </c>
      <c r="J111" s="120" t="str">
        <f t="shared" si="17"/>
        <v>5_5</v>
      </c>
      <c r="K111" s="122">
        <v>2403</v>
      </c>
      <c r="L111" s="5"/>
      <c r="M111" s="54"/>
      <c r="N111" s="5"/>
      <c r="O111" s="120">
        <v>5</v>
      </c>
      <c r="P111" s="120">
        <v>5</v>
      </c>
      <c r="Q111" s="120">
        <f t="shared" si="18"/>
        <v>5</v>
      </c>
      <c r="R111" s="120" t="str">
        <f t="shared" si="10"/>
        <v>5_5</v>
      </c>
      <c r="S111" s="71">
        <f t="shared" si="11"/>
        <v>2327</v>
      </c>
      <c r="T111" s="71">
        <f t="shared" si="12"/>
        <v>2403</v>
      </c>
      <c r="U111" s="156">
        <f t="shared" si="13"/>
        <v>2403</v>
      </c>
      <c r="V111" s="47">
        <f t="shared" si="19"/>
        <v>15.403846153846153</v>
      </c>
      <c r="W111" s="6"/>
      <c r="X111" s="6"/>
      <c r="Y111" s="6"/>
      <c r="Z111" s="6"/>
      <c r="AA111" s="6"/>
      <c r="AB111" s="6"/>
      <c r="AC111" s="7"/>
    </row>
    <row r="112" spans="1:29" x14ac:dyDescent="0.15">
      <c r="A112" s="120">
        <v>5</v>
      </c>
      <c r="B112" s="120">
        <v>6</v>
      </c>
      <c r="C112" s="120">
        <f t="shared" si="14"/>
        <v>6</v>
      </c>
      <c r="D112" s="120" t="str">
        <f t="shared" si="15"/>
        <v>5_6</v>
      </c>
      <c r="E112" s="122">
        <v>2403</v>
      </c>
      <c r="F112" s="120"/>
      <c r="G112" s="120">
        <v>5</v>
      </c>
      <c r="H112" s="120">
        <v>6</v>
      </c>
      <c r="I112" s="120">
        <f t="shared" si="16"/>
        <v>6</v>
      </c>
      <c r="J112" s="120" t="str">
        <f t="shared" si="17"/>
        <v>5_6</v>
      </c>
      <c r="K112" s="122">
        <v>2481</v>
      </c>
      <c r="L112" s="5"/>
      <c r="M112" s="54"/>
      <c r="N112" s="5"/>
      <c r="O112" s="120">
        <v>5</v>
      </c>
      <c r="P112" s="120">
        <v>6</v>
      </c>
      <c r="Q112" s="120">
        <f t="shared" si="18"/>
        <v>6</v>
      </c>
      <c r="R112" s="120" t="str">
        <f t="shared" si="10"/>
        <v>5_6</v>
      </c>
      <c r="S112" s="71">
        <f t="shared" si="11"/>
        <v>2403</v>
      </c>
      <c r="T112" s="71">
        <f t="shared" si="12"/>
        <v>2481</v>
      </c>
      <c r="U112" s="156">
        <f t="shared" si="13"/>
        <v>2481</v>
      </c>
      <c r="V112" s="47">
        <f t="shared" si="19"/>
        <v>15.903846153846153</v>
      </c>
      <c r="W112" s="6"/>
      <c r="X112" s="6"/>
      <c r="Y112" s="6"/>
      <c r="Z112" s="6"/>
      <c r="AA112" s="6"/>
      <c r="AB112" s="6"/>
      <c r="AC112" s="7"/>
    </row>
    <row r="113" spans="1:29" x14ac:dyDescent="0.15">
      <c r="A113" s="120">
        <v>5</v>
      </c>
      <c r="B113" s="120">
        <v>7</v>
      </c>
      <c r="C113" s="120">
        <f t="shared" si="14"/>
        <v>7</v>
      </c>
      <c r="D113" s="120" t="str">
        <f t="shared" si="15"/>
        <v>5_7</v>
      </c>
      <c r="E113" s="122">
        <v>2470</v>
      </c>
      <c r="F113" s="120"/>
      <c r="G113" s="120">
        <v>5</v>
      </c>
      <c r="H113" s="120">
        <v>7</v>
      </c>
      <c r="I113" s="120">
        <f t="shared" si="16"/>
        <v>7</v>
      </c>
      <c r="J113" s="120" t="str">
        <f t="shared" si="17"/>
        <v>5_7</v>
      </c>
      <c r="K113" s="122">
        <v>2550</v>
      </c>
      <c r="L113" s="5"/>
      <c r="M113" s="54"/>
      <c r="N113" s="5"/>
      <c r="O113" s="120">
        <v>5</v>
      </c>
      <c r="P113" s="120">
        <v>7</v>
      </c>
      <c r="Q113" s="120">
        <f t="shared" si="18"/>
        <v>7</v>
      </c>
      <c r="R113" s="120" t="str">
        <f t="shared" si="10"/>
        <v>5_7</v>
      </c>
      <c r="S113" s="71">
        <f t="shared" si="11"/>
        <v>2470</v>
      </c>
      <c r="T113" s="71">
        <f t="shared" si="12"/>
        <v>2550</v>
      </c>
      <c r="U113" s="156">
        <f t="shared" si="13"/>
        <v>2550</v>
      </c>
      <c r="V113" s="47">
        <f t="shared" si="19"/>
        <v>16.346153846153847</v>
      </c>
      <c r="W113" s="6"/>
      <c r="X113" s="6"/>
      <c r="Y113" s="6"/>
      <c r="Z113" s="6"/>
      <c r="AA113" s="6"/>
      <c r="AB113" s="6"/>
      <c r="AC113" s="7"/>
    </row>
    <row r="114" spans="1:29" x14ac:dyDescent="0.15">
      <c r="A114" s="120">
        <v>5</v>
      </c>
      <c r="B114" s="120">
        <v>8</v>
      </c>
      <c r="C114" s="120">
        <f t="shared" si="14"/>
        <v>8</v>
      </c>
      <c r="D114" s="120" t="str">
        <f t="shared" si="15"/>
        <v>5_8</v>
      </c>
      <c r="E114" s="122">
        <v>2544</v>
      </c>
      <c r="F114" s="120"/>
      <c r="G114" s="120">
        <v>5</v>
      </c>
      <c r="H114" s="120">
        <v>8</v>
      </c>
      <c r="I114" s="120">
        <f t="shared" si="16"/>
        <v>8</v>
      </c>
      <c r="J114" s="120" t="str">
        <f t="shared" si="17"/>
        <v>5_8</v>
      </c>
      <c r="K114" s="122">
        <v>2627</v>
      </c>
      <c r="L114" s="5"/>
      <c r="M114" s="54"/>
      <c r="N114" s="5"/>
      <c r="O114" s="120">
        <v>5</v>
      </c>
      <c r="P114" s="120">
        <v>8</v>
      </c>
      <c r="Q114" s="120">
        <f t="shared" si="18"/>
        <v>8</v>
      </c>
      <c r="R114" s="120" t="str">
        <f t="shared" si="10"/>
        <v>5_8</v>
      </c>
      <c r="S114" s="71">
        <f t="shared" si="11"/>
        <v>2544</v>
      </c>
      <c r="T114" s="71">
        <f t="shared" si="12"/>
        <v>2627</v>
      </c>
      <c r="U114" s="156">
        <f t="shared" si="13"/>
        <v>2627</v>
      </c>
      <c r="V114" s="47">
        <f t="shared" si="19"/>
        <v>16.839743589743591</v>
      </c>
      <c r="W114" s="6"/>
      <c r="X114" s="6"/>
      <c r="Y114" s="6"/>
      <c r="Z114" s="6"/>
      <c r="AA114" s="6"/>
      <c r="AB114" s="6"/>
      <c r="AC114" s="7"/>
    </row>
    <row r="115" spans="1:29" x14ac:dyDescent="0.15">
      <c r="A115" s="120">
        <v>5</v>
      </c>
      <c r="B115" s="120">
        <v>9</v>
      </c>
      <c r="C115" s="120">
        <f t="shared" si="14"/>
        <v>9</v>
      </c>
      <c r="D115" s="120" t="str">
        <f t="shared" si="15"/>
        <v>5_9</v>
      </c>
      <c r="E115" s="122">
        <v>2609</v>
      </c>
      <c r="F115" s="120"/>
      <c r="G115" s="120">
        <v>5</v>
      </c>
      <c r="H115" s="120">
        <v>9</v>
      </c>
      <c r="I115" s="120">
        <f t="shared" si="16"/>
        <v>9</v>
      </c>
      <c r="J115" s="120" t="str">
        <f t="shared" si="17"/>
        <v>5_9</v>
      </c>
      <c r="K115" s="122">
        <v>2694</v>
      </c>
      <c r="L115" s="5"/>
      <c r="M115" s="54"/>
      <c r="N115" s="5"/>
      <c r="O115" s="120">
        <v>5</v>
      </c>
      <c r="P115" s="120">
        <v>9</v>
      </c>
      <c r="Q115" s="120">
        <f t="shared" si="18"/>
        <v>9</v>
      </c>
      <c r="R115" s="120" t="str">
        <f t="shared" si="10"/>
        <v>5_9</v>
      </c>
      <c r="S115" s="71">
        <f t="shared" si="11"/>
        <v>2609</v>
      </c>
      <c r="T115" s="71">
        <f t="shared" si="12"/>
        <v>2694</v>
      </c>
      <c r="U115" s="156">
        <f t="shared" si="13"/>
        <v>2694</v>
      </c>
      <c r="V115" s="47">
        <f t="shared" si="19"/>
        <v>17.26923076923077</v>
      </c>
      <c r="W115" s="6"/>
      <c r="X115" s="6"/>
      <c r="Y115" s="6"/>
      <c r="Z115" s="6"/>
      <c r="AA115" s="6"/>
      <c r="AB115" s="6"/>
      <c r="AC115" s="7"/>
    </row>
    <row r="116" spans="1:29" x14ac:dyDescent="0.15">
      <c r="A116" s="120">
        <v>5</v>
      </c>
      <c r="B116" s="120">
        <v>10</v>
      </c>
      <c r="C116" s="120">
        <f t="shared" si="14"/>
        <v>10</v>
      </c>
      <c r="D116" s="120" t="str">
        <f t="shared" si="15"/>
        <v>5_10</v>
      </c>
      <c r="E116" s="122">
        <v>2676</v>
      </c>
      <c r="F116" s="120"/>
      <c r="G116" s="120">
        <v>5</v>
      </c>
      <c r="H116" s="120">
        <v>10</v>
      </c>
      <c r="I116" s="120">
        <f t="shared" si="16"/>
        <v>10</v>
      </c>
      <c r="J116" s="120" t="str">
        <f t="shared" si="17"/>
        <v>5_10</v>
      </c>
      <c r="K116" s="122">
        <v>2763</v>
      </c>
      <c r="L116" s="5"/>
      <c r="M116" s="54"/>
      <c r="N116" s="5"/>
      <c r="O116" s="120">
        <v>5</v>
      </c>
      <c r="P116" s="120">
        <v>10</v>
      </c>
      <c r="Q116" s="120">
        <f t="shared" si="18"/>
        <v>10</v>
      </c>
      <c r="R116" s="120" t="str">
        <f t="shared" si="10"/>
        <v>5_10</v>
      </c>
      <c r="S116" s="71">
        <f t="shared" si="11"/>
        <v>2676</v>
      </c>
      <c r="T116" s="71">
        <f t="shared" si="12"/>
        <v>2763</v>
      </c>
      <c r="U116" s="156">
        <f t="shared" si="13"/>
        <v>2763</v>
      </c>
      <c r="V116" s="47">
        <f t="shared" si="19"/>
        <v>17.71153846153846</v>
      </c>
      <c r="W116" s="6"/>
      <c r="X116" s="6"/>
      <c r="Y116" s="6"/>
      <c r="Z116" s="6"/>
      <c r="AA116" s="6"/>
      <c r="AB116" s="6"/>
      <c r="AC116" s="7"/>
    </row>
    <row r="117" spans="1:29" x14ac:dyDescent="0.15">
      <c r="A117" s="120">
        <v>5</v>
      </c>
      <c r="B117" s="120">
        <v>11</v>
      </c>
      <c r="C117" s="120">
        <f t="shared" si="14"/>
        <v>11</v>
      </c>
      <c r="D117" s="120" t="str">
        <f t="shared" si="15"/>
        <v>5_11</v>
      </c>
      <c r="E117" s="122">
        <v>2729</v>
      </c>
      <c r="F117" s="120"/>
      <c r="G117" s="120">
        <v>5</v>
      </c>
      <c r="H117" s="120">
        <v>11</v>
      </c>
      <c r="I117" s="120">
        <f t="shared" si="16"/>
        <v>11</v>
      </c>
      <c r="J117" s="120" t="str">
        <f t="shared" si="17"/>
        <v>5_11</v>
      </c>
      <c r="K117" s="122">
        <v>2818</v>
      </c>
      <c r="L117" s="5"/>
      <c r="M117" s="54"/>
      <c r="N117" s="5"/>
      <c r="O117" s="120">
        <v>5</v>
      </c>
      <c r="P117" s="120">
        <v>11</v>
      </c>
      <c r="Q117" s="120">
        <f t="shared" si="18"/>
        <v>11</v>
      </c>
      <c r="R117" s="120" t="str">
        <f t="shared" si="10"/>
        <v>5_11</v>
      </c>
      <c r="S117" s="71">
        <f t="shared" si="11"/>
        <v>2729</v>
      </c>
      <c r="T117" s="71">
        <f t="shared" si="12"/>
        <v>2818</v>
      </c>
      <c r="U117" s="156">
        <f t="shared" si="13"/>
        <v>2818</v>
      </c>
      <c r="V117" s="47">
        <f t="shared" si="19"/>
        <v>18.064102564102566</v>
      </c>
      <c r="W117" s="6"/>
      <c r="X117" s="6"/>
      <c r="Y117" s="6"/>
      <c r="Z117" s="6"/>
      <c r="AA117" s="6"/>
      <c r="AB117" s="6"/>
      <c r="AC117" s="7"/>
    </row>
    <row r="118" spans="1:29" x14ac:dyDescent="0.15">
      <c r="A118" s="120">
        <v>5</v>
      </c>
      <c r="B118" s="120">
        <v>12</v>
      </c>
      <c r="C118" s="120">
        <f t="shared" si="14"/>
        <v>12</v>
      </c>
      <c r="D118" s="120" t="str">
        <f t="shared" si="15"/>
        <v>5_12</v>
      </c>
      <c r="E118" s="122">
        <v>2789</v>
      </c>
      <c r="F118" s="120"/>
      <c r="G118" s="120">
        <v>5</v>
      </c>
      <c r="H118" s="120">
        <v>12</v>
      </c>
      <c r="I118" s="120">
        <f t="shared" si="16"/>
        <v>12</v>
      </c>
      <c r="J118" s="120" t="str">
        <f t="shared" si="17"/>
        <v>5_12</v>
      </c>
      <c r="K118" s="122">
        <v>2880</v>
      </c>
      <c r="L118" s="5"/>
      <c r="M118" s="54"/>
      <c r="N118" s="5"/>
      <c r="O118" s="120">
        <v>5</v>
      </c>
      <c r="P118" s="120">
        <v>12</v>
      </c>
      <c r="Q118" s="120">
        <f t="shared" si="18"/>
        <v>12</v>
      </c>
      <c r="R118" s="120" t="str">
        <f t="shared" si="10"/>
        <v>5_12</v>
      </c>
      <c r="S118" s="71">
        <f t="shared" si="11"/>
        <v>2789</v>
      </c>
      <c r="T118" s="71">
        <f t="shared" si="12"/>
        <v>2880</v>
      </c>
      <c r="U118" s="156">
        <f t="shared" si="13"/>
        <v>2880</v>
      </c>
      <c r="V118" s="47">
        <f t="shared" si="19"/>
        <v>18.46153846153846</v>
      </c>
      <c r="W118" s="6"/>
      <c r="X118" s="6"/>
      <c r="Y118" s="6"/>
      <c r="Z118" s="6"/>
      <c r="AA118" s="6"/>
      <c r="AB118" s="6"/>
      <c r="AC118" s="7"/>
    </row>
    <row r="119" spans="1:29" x14ac:dyDescent="0.15">
      <c r="A119" s="120">
        <v>5</v>
      </c>
      <c r="B119" s="120">
        <v>13</v>
      </c>
      <c r="C119" s="120">
        <f t="shared" si="14"/>
        <v>13</v>
      </c>
      <c r="D119" s="120" t="str">
        <f t="shared" si="15"/>
        <v>5_13</v>
      </c>
      <c r="E119" s="122">
        <v>2844</v>
      </c>
      <c r="F119" s="120"/>
      <c r="G119" s="120">
        <v>5</v>
      </c>
      <c r="H119" s="120">
        <v>13</v>
      </c>
      <c r="I119" s="120">
        <f t="shared" si="16"/>
        <v>13</v>
      </c>
      <c r="J119" s="120" t="str">
        <f t="shared" si="17"/>
        <v>5_13</v>
      </c>
      <c r="K119" s="122">
        <v>2936</v>
      </c>
      <c r="L119" s="5"/>
      <c r="M119" s="54"/>
      <c r="N119" s="5"/>
      <c r="O119" s="120">
        <v>5</v>
      </c>
      <c r="P119" s="120">
        <v>13</v>
      </c>
      <c r="Q119" s="120">
        <f t="shared" si="18"/>
        <v>13</v>
      </c>
      <c r="R119" s="120" t="str">
        <f t="shared" si="10"/>
        <v>5_13</v>
      </c>
      <c r="S119" s="71">
        <f t="shared" si="11"/>
        <v>2844</v>
      </c>
      <c r="T119" s="71">
        <f t="shared" si="12"/>
        <v>2936</v>
      </c>
      <c r="U119" s="156">
        <f t="shared" si="13"/>
        <v>2936</v>
      </c>
      <c r="V119" s="47">
        <f t="shared" si="19"/>
        <v>18.820512820512821</v>
      </c>
      <c r="W119" s="6"/>
      <c r="X119" s="6"/>
      <c r="Y119" s="6"/>
      <c r="Z119" s="6"/>
      <c r="AA119" s="6"/>
      <c r="AB119" s="6"/>
      <c r="AC119" s="7"/>
    </row>
    <row r="120" spans="1:29" x14ac:dyDescent="0.15">
      <c r="A120" s="120">
        <v>5</v>
      </c>
      <c r="B120" s="120" t="s">
        <v>3</v>
      </c>
      <c r="C120" s="120" t="str">
        <f t="shared" si="14"/>
        <v>u1</v>
      </c>
      <c r="D120" s="120" t="str">
        <f t="shared" si="15"/>
        <v>5_u1</v>
      </c>
      <c r="E120" s="122">
        <v>2951</v>
      </c>
      <c r="F120" s="120"/>
      <c r="G120" s="120">
        <v>5</v>
      </c>
      <c r="H120" s="120" t="s">
        <v>3</v>
      </c>
      <c r="I120" s="120" t="str">
        <f t="shared" si="16"/>
        <v>u1</v>
      </c>
      <c r="J120" s="120" t="str">
        <f t="shared" si="17"/>
        <v>5_u1</v>
      </c>
      <c r="K120" s="122">
        <v>3047</v>
      </c>
      <c r="L120" s="5"/>
      <c r="M120" s="54"/>
      <c r="N120" s="5"/>
      <c r="O120" s="120">
        <v>5</v>
      </c>
      <c r="P120" s="120" t="s">
        <v>3</v>
      </c>
      <c r="Q120" s="120" t="str">
        <f t="shared" si="18"/>
        <v>u1</v>
      </c>
      <c r="R120" s="120" t="str">
        <f t="shared" si="10"/>
        <v>5_u1</v>
      </c>
      <c r="S120" s="71">
        <f t="shared" si="11"/>
        <v>2951</v>
      </c>
      <c r="T120" s="71">
        <f t="shared" si="12"/>
        <v>3047</v>
      </c>
      <c r="U120" s="156">
        <f t="shared" si="13"/>
        <v>3047</v>
      </c>
      <c r="V120" s="47">
        <f t="shared" si="19"/>
        <v>19.532051282051281</v>
      </c>
      <c r="W120" s="6"/>
      <c r="X120" s="6"/>
      <c r="Y120" s="6"/>
      <c r="Z120" s="6"/>
      <c r="AA120" s="6"/>
      <c r="AB120" s="6"/>
      <c r="AC120" s="7"/>
    </row>
    <row r="121" spans="1:29" x14ac:dyDescent="0.15">
      <c r="A121" s="120">
        <v>5</v>
      </c>
      <c r="B121" s="120" t="s">
        <v>4</v>
      </c>
      <c r="C121" s="120" t="str">
        <f t="shared" si="14"/>
        <v>u2</v>
      </c>
      <c r="D121" s="120" t="str">
        <f t="shared" si="15"/>
        <v>5_u2</v>
      </c>
      <c r="E121" s="122">
        <v>3021</v>
      </c>
      <c r="F121" s="120"/>
      <c r="G121" s="120">
        <v>5</v>
      </c>
      <c r="H121" s="120" t="s">
        <v>4</v>
      </c>
      <c r="I121" s="120" t="str">
        <f t="shared" si="16"/>
        <v>u2</v>
      </c>
      <c r="J121" s="120" t="str">
        <f t="shared" si="17"/>
        <v>5_u2</v>
      </c>
      <c r="K121" s="122">
        <v>3119</v>
      </c>
      <c r="L121" s="5"/>
      <c r="M121" s="54"/>
      <c r="N121" s="5"/>
      <c r="O121" s="120">
        <v>5</v>
      </c>
      <c r="P121" s="120" t="s">
        <v>4</v>
      </c>
      <c r="Q121" s="120" t="str">
        <f t="shared" si="18"/>
        <v>u2</v>
      </c>
      <c r="R121" s="120" t="str">
        <f t="shared" si="10"/>
        <v>5_u2</v>
      </c>
      <c r="S121" s="71">
        <f t="shared" si="11"/>
        <v>3021</v>
      </c>
      <c r="T121" s="71">
        <f t="shared" si="12"/>
        <v>3119</v>
      </c>
      <c r="U121" s="156">
        <f t="shared" si="13"/>
        <v>3119</v>
      </c>
      <c r="V121" s="47">
        <f t="shared" si="19"/>
        <v>19.993589743589745</v>
      </c>
      <c r="W121" s="6"/>
      <c r="X121" s="6"/>
      <c r="Y121" s="6"/>
      <c r="Z121" s="6"/>
      <c r="AA121" s="6"/>
      <c r="AB121" s="6"/>
      <c r="AC121" s="7"/>
    </row>
    <row r="122" spans="1:29" x14ac:dyDescent="0.15">
      <c r="A122" s="120">
        <v>5</v>
      </c>
      <c r="B122" s="120" t="s">
        <v>5</v>
      </c>
      <c r="C122" s="120" t="str">
        <f t="shared" si="14"/>
        <v>a</v>
      </c>
      <c r="D122" s="120" t="str">
        <f t="shared" si="15"/>
        <v>5_a</v>
      </c>
      <c r="E122" s="122">
        <v>2951</v>
      </c>
      <c r="F122" s="120"/>
      <c r="G122" s="120">
        <v>5</v>
      </c>
      <c r="H122" s="120" t="s">
        <v>5</v>
      </c>
      <c r="I122" s="120" t="str">
        <f t="shared" si="16"/>
        <v>a</v>
      </c>
      <c r="J122" s="120" t="str">
        <f t="shared" si="17"/>
        <v>5_a</v>
      </c>
      <c r="K122" s="122">
        <v>3047</v>
      </c>
      <c r="L122" s="5"/>
      <c r="M122" s="54"/>
      <c r="N122" s="5"/>
      <c r="O122" s="120">
        <v>5</v>
      </c>
      <c r="P122" s="120" t="s">
        <v>5</v>
      </c>
      <c r="Q122" s="120" t="str">
        <f t="shared" si="18"/>
        <v>a</v>
      </c>
      <c r="R122" s="120" t="str">
        <f t="shared" si="10"/>
        <v>5_a</v>
      </c>
      <c r="S122" s="71">
        <f t="shared" si="11"/>
        <v>2951</v>
      </c>
      <c r="T122" s="71">
        <f t="shared" si="12"/>
        <v>3047</v>
      </c>
      <c r="U122" s="156">
        <f t="shared" si="13"/>
        <v>3047</v>
      </c>
      <c r="V122" s="47">
        <f t="shared" si="19"/>
        <v>19.532051282051281</v>
      </c>
      <c r="W122" s="6"/>
      <c r="X122" s="6"/>
      <c r="Y122" s="6"/>
      <c r="Z122" s="6"/>
      <c r="AA122" s="6"/>
      <c r="AB122" s="6"/>
      <c r="AC122" s="7"/>
    </row>
    <row r="123" spans="1:29" x14ac:dyDescent="0.15">
      <c r="A123" s="120">
        <v>5</v>
      </c>
      <c r="B123" s="120" t="s">
        <v>6</v>
      </c>
      <c r="C123" s="120" t="str">
        <f t="shared" si="14"/>
        <v>b</v>
      </c>
      <c r="D123" s="120" t="str">
        <f t="shared" si="15"/>
        <v>5_b</v>
      </c>
      <c r="E123" s="122">
        <v>3021</v>
      </c>
      <c r="F123" s="120"/>
      <c r="G123" s="120">
        <v>5</v>
      </c>
      <c r="H123" s="120" t="s">
        <v>6</v>
      </c>
      <c r="I123" s="120" t="str">
        <f t="shared" si="16"/>
        <v>b</v>
      </c>
      <c r="J123" s="120" t="str">
        <f t="shared" si="17"/>
        <v>5_b</v>
      </c>
      <c r="K123" s="122">
        <v>3119</v>
      </c>
      <c r="L123" s="5"/>
      <c r="M123" s="54"/>
      <c r="N123" s="5"/>
      <c r="O123" s="120">
        <v>5</v>
      </c>
      <c r="P123" s="120" t="s">
        <v>6</v>
      </c>
      <c r="Q123" s="120" t="str">
        <f t="shared" si="18"/>
        <v>b</v>
      </c>
      <c r="R123" s="120" t="str">
        <f t="shared" si="10"/>
        <v>5_b</v>
      </c>
      <c r="S123" s="71">
        <f t="shared" si="11"/>
        <v>3021</v>
      </c>
      <c r="T123" s="71">
        <f t="shared" si="12"/>
        <v>3119</v>
      </c>
      <c r="U123" s="156">
        <f t="shared" si="13"/>
        <v>3119</v>
      </c>
      <c r="V123" s="47">
        <f t="shared" si="19"/>
        <v>19.993589743589745</v>
      </c>
      <c r="W123" s="6"/>
      <c r="X123" s="6"/>
      <c r="Y123" s="6"/>
      <c r="Z123" s="6"/>
      <c r="AA123" s="6"/>
      <c r="AB123" s="6"/>
      <c r="AC123" s="7"/>
    </row>
    <row r="124" spans="1:29" x14ac:dyDescent="0.15">
      <c r="A124" s="120">
        <v>5</v>
      </c>
      <c r="B124" s="120" t="s">
        <v>7</v>
      </c>
      <c r="C124" s="120" t="str">
        <f t="shared" si="14"/>
        <v>c</v>
      </c>
      <c r="D124" s="120" t="str">
        <f t="shared" si="15"/>
        <v>5_c</v>
      </c>
      <c r="E124" s="122">
        <v>3096</v>
      </c>
      <c r="F124" s="120"/>
      <c r="G124" s="120">
        <v>5</v>
      </c>
      <c r="H124" s="120" t="s">
        <v>7</v>
      </c>
      <c r="I124" s="120" t="str">
        <f t="shared" si="16"/>
        <v>c</v>
      </c>
      <c r="J124" s="120" t="str">
        <f t="shared" si="17"/>
        <v>5_c</v>
      </c>
      <c r="K124" s="122">
        <v>3197</v>
      </c>
      <c r="L124" s="5"/>
      <c r="M124" s="54"/>
      <c r="N124" s="5"/>
      <c r="O124" s="120">
        <v>5</v>
      </c>
      <c r="P124" s="120" t="s">
        <v>7</v>
      </c>
      <c r="Q124" s="120" t="str">
        <f t="shared" si="18"/>
        <v>c</v>
      </c>
      <c r="R124" s="120" t="str">
        <f t="shared" si="10"/>
        <v>5_c</v>
      </c>
      <c r="S124" s="71">
        <f t="shared" si="11"/>
        <v>3096</v>
      </c>
      <c r="T124" s="71">
        <f t="shared" si="12"/>
        <v>3197</v>
      </c>
      <c r="U124" s="156">
        <f t="shared" si="13"/>
        <v>3197</v>
      </c>
      <c r="V124" s="47">
        <f t="shared" si="19"/>
        <v>20.493589743589745</v>
      </c>
      <c r="W124" s="6"/>
      <c r="X124" s="6"/>
      <c r="Y124" s="6"/>
      <c r="Z124" s="6"/>
      <c r="AA124" s="6"/>
      <c r="AB124" s="6"/>
      <c r="AC124" s="7"/>
    </row>
    <row r="125" spans="1:29" x14ac:dyDescent="0.15">
      <c r="A125" s="120">
        <v>5</v>
      </c>
      <c r="B125" s="120" t="s">
        <v>8</v>
      </c>
      <c r="C125" s="120" t="str">
        <f t="shared" si="14"/>
        <v>d</v>
      </c>
      <c r="D125" s="120" t="str">
        <f t="shared" si="15"/>
        <v>5_d</v>
      </c>
      <c r="E125" s="122">
        <v>3176</v>
      </c>
      <c r="F125" s="120"/>
      <c r="G125" s="120">
        <v>5</v>
      </c>
      <c r="H125" s="120" t="s">
        <v>8</v>
      </c>
      <c r="I125" s="120" t="str">
        <f t="shared" si="16"/>
        <v>d</v>
      </c>
      <c r="J125" s="120" t="str">
        <f t="shared" si="17"/>
        <v>5_d</v>
      </c>
      <c r="K125" s="122">
        <v>3279</v>
      </c>
      <c r="L125" s="5"/>
      <c r="M125" s="54"/>
      <c r="N125" s="5"/>
      <c r="O125" s="120">
        <v>5</v>
      </c>
      <c r="P125" s="120" t="s">
        <v>8</v>
      </c>
      <c r="Q125" s="120" t="str">
        <f t="shared" si="18"/>
        <v>d</v>
      </c>
      <c r="R125" s="120" t="str">
        <f t="shared" si="10"/>
        <v>5_d</v>
      </c>
      <c r="S125" s="71">
        <f t="shared" si="11"/>
        <v>3176</v>
      </c>
      <c r="T125" s="71">
        <f t="shared" si="12"/>
        <v>3279</v>
      </c>
      <c r="U125" s="156">
        <f t="shared" si="13"/>
        <v>3279</v>
      </c>
      <c r="V125" s="47">
        <f t="shared" si="19"/>
        <v>21.01923076923077</v>
      </c>
      <c r="W125" s="6"/>
      <c r="X125" s="6"/>
      <c r="Y125" s="6"/>
      <c r="Z125" s="6"/>
      <c r="AA125" s="6"/>
      <c r="AB125" s="6"/>
      <c r="AC125" s="7"/>
    </row>
    <row r="126" spans="1:29" x14ac:dyDescent="0.15">
      <c r="A126" s="120">
        <v>5</v>
      </c>
      <c r="B126" s="120" t="s">
        <v>9</v>
      </c>
      <c r="C126" s="120" t="str">
        <f t="shared" si="14"/>
        <v>e</v>
      </c>
      <c r="D126" s="120" t="str">
        <f t="shared" si="15"/>
        <v>5_e</v>
      </c>
      <c r="E126" s="122">
        <v>3242</v>
      </c>
      <c r="F126" s="120"/>
      <c r="G126" s="120">
        <v>5</v>
      </c>
      <c r="H126" s="120" t="s">
        <v>9</v>
      </c>
      <c r="I126" s="120" t="str">
        <f t="shared" si="16"/>
        <v>e</v>
      </c>
      <c r="J126" s="120" t="str">
        <f t="shared" si="17"/>
        <v>5_e</v>
      </c>
      <c r="K126" s="122">
        <v>3347</v>
      </c>
      <c r="L126" s="5"/>
      <c r="M126" s="54"/>
      <c r="N126" s="5"/>
      <c r="O126" s="120">
        <v>5</v>
      </c>
      <c r="P126" s="120" t="s">
        <v>9</v>
      </c>
      <c r="Q126" s="120" t="str">
        <f t="shared" si="18"/>
        <v>e</v>
      </c>
      <c r="R126" s="120" t="str">
        <f t="shared" si="10"/>
        <v>5_e</v>
      </c>
      <c r="S126" s="71">
        <f t="shared" si="11"/>
        <v>3242</v>
      </c>
      <c r="T126" s="71">
        <f t="shared" si="12"/>
        <v>3347</v>
      </c>
      <c r="U126" s="156">
        <f t="shared" si="13"/>
        <v>3347</v>
      </c>
      <c r="V126" s="47">
        <f t="shared" si="19"/>
        <v>21.455128205128204</v>
      </c>
      <c r="W126" s="6"/>
      <c r="X126" s="6"/>
      <c r="Y126" s="6"/>
      <c r="Z126" s="6"/>
      <c r="AA126" s="6"/>
      <c r="AB126" s="6"/>
      <c r="AC126" s="7"/>
    </row>
    <row r="127" spans="1:29" x14ac:dyDescent="0.15">
      <c r="A127" s="120">
        <v>6</v>
      </c>
      <c r="B127" s="120" t="s">
        <v>2</v>
      </c>
      <c r="C127" s="120" t="str">
        <f t="shared" si="14"/>
        <v>Start</v>
      </c>
      <c r="D127" s="120" t="str">
        <f t="shared" si="15"/>
        <v>6_Start</v>
      </c>
      <c r="E127" s="122">
        <v>2219</v>
      </c>
      <c r="F127" s="120"/>
      <c r="G127" s="120">
        <v>6</v>
      </c>
      <c r="H127" s="120" t="s">
        <v>2</v>
      </c>
      <c r="I127" s="120" t="str">
        <f t="shared" si="16"/>
        <v>Start</v>
      </c>
      <c r="J127" s="120" t="str">
        <f t="shared" si="17"/>
        <v>6_Start</v>
      </c>
      <c r="K127" s="122">
        <v>2291</v>
      </c>
      <c r="L127" s="5"/>
      <c r="M127" s="54"/>
      <c r="N127" s="5"/>
      <c r="O127" s="120">
        <v>6</v>
      </c>
      <c r="P127" s="120" t="s">
        <v>2</v>
      </c>
      <c r="Q127" s="120" t="str">
        <f t="shared" si="18"/>
        <v>Start</v>
      </c>
      <c r="R127" s="120" t="str">
        <f t="shared" si="10"/>
        <v>6_Start</v>
      </c>
      <c r="S127" s="71">
        <f t="shared" si="11"/>
        <v>2219</v>
      </c>
      <c r="T127" s="71">
        <f t="shared" si="12"/>
        <v>2291</v>
      </c>
      <c r="U127" s="156">
        <f t="shared" si="13"/>
        <v>2291</v>
      </c>
      <c r="V127" s="47">
        <f t="shared" si="19"/>
        <v>14.685897435897436</v>
      </c>
      <c r="W127" s="6"/>
      <c r="X127" s="6"/>
      <c r="Y127" s="6"/>
      <c r="Z127" s="6"/>
      <c r="AA127" s="6"/>
      <c r="AB127" s="6"/>
      <c r="AC127" s="7"/>
    </row>
    <row r="128" spans="1:29" x14ac:dyDescent="0.15">
      <c r="A128" s="120">
        <v>6</v>
      </c>
      <c r="B128" s="120">
        <v>0</v>
      </c>
      <c r="C128" s="120">
        <f t="shared" si="14"/>
        <v>0</v>
      </c>
      <c r="D128" s="120" t="str">
        <f t="shared" si="15"/>
        <v>6_0</v>
      </c>
      <c r="E128" s="122">
        <v>2264</v>
      </c>
      <c r="F128" s="120"/>
      <c r="G128" s="120">
        <v>6</v>
      </c>
      <c r="H128" s="120">
        <v>0</v>
      </c>
      <c r="I128" s="120">
        <f t="shared" si="16"/>
        <v>0</v>
      </c>
      <c r="J128" s="120" t="str">
        <f t="shared" si="17"/>
        <v>6_0</v>
      </c>
      <c r="K128" s="122">
        <v>2338</v>
      </c>
      <c r="L128" s="5"/>
      <c r="M128" s="54"/>
      <c r="N128" s="5"/>
      <c r="O128" s="120">
        <v>6</v>
      </c>
      <c r="P128" s="120">
        <v>0</v>
      </c>
      <c r="Q128" s="120">
        <f t="shared" si="18"/>
        <v>0</v>
      </c>
      <c r="R128" s="120" t="str">
        <f t="shared" si="10"/>
        <v>6_0</v>
      </c>
      <c r="S128" s="71">
        <f t="shared" si="11"/>
        <v>2264</v>
      </c>
      <c r="T128" s="71">
        <f t="shared" si="12"/>
        <v>2338</v>
      </c>
      <c r="U128" s="156">
        <f t="shared" si="13"/>
        <v>2338</v>
      </c>
      <c r="V128" s="47">
        <f t="shared" si="19"/>
        <v>14.987179487179487</v>
      </c>
      <c r="W128" s="6"/>
      <c r="X128" s="6"/>
      <c r="Y128" s="6"/>
      <c r="Z128" s="6"/>
      <c r="AA128" s="6"/>
      <c r="AB128" s="6"/>
      <c r="AC128" s="7"/>
    </row>
    <row r="129" spans="1:29" x14ac:dyDescent="0.15">
      <c r="A129" s="120">
        <v>6</v>
      </c>
      <c r="B129" s="120">
        <v>1</v>
      </c>
      <c r="C129" s="120">
        <f t="shared" si="14"/>
        <v>1</v>
      </c>
      <c r="D129" s="120" t="str">
        <f t="shared" si="15"/>
        <v>6_1</v>
      </c>
      <c r="E129" s="122">
        <v>2327</v>
      </c>
      <c r="F129" s="120"/>
      <c r="G129" s="120">
        <v>6</v>
      </c>
      <c r="H129" s="120">
        <v>1</v>
      </c>
      <c r="I129" s="120">
        <f t="shared" si="16"/>
        <v>1</v>
      </c>
      <c r="J129" s="120" t="str">
        <f t="shared" si="17"/>
        <v>6_1</v>
      </c>
      <c r="K129" s="122">
        <v>2403</v>
      </c>
      <c r="L129" s="5"/>
      <c r="M129" s="54"/>
      <c r="N129" s="5"/>
      <c r="O129" s="120">
        <v>6</v>
      </c>
      <c r="P129" s="120">
        <v>1</v>
      </c>
      <c r="Q129" s="120">
        <f t="shared" si="18"/>
        <v>1</v>
      </c>
      <c r="R129" s="120" t="str">
        <f t="shared" si="10"/>
        <v>6_1</v>
      </c>
      <c r="S129" s="71">
        <f t="shared" si="11"/>
        <v>2327</v>
      </c>
      <c r="T129" s="71">
        <f t="shared" si="12"/>
        <v>2403</v>
      </c>
      <c r="U129" s="156">
        <f t="shared" si="13"/>
        <v>2403</v>
      </c>
      <c r="V129" s="47">
        <f t="shared" si="19"/>
        <v>15.403846153846153</v>
      </c>
      <c r="W129" s="6"/>
      <c r="X129" s="6"/>
      <c r="Y129" s="6"/>
      <c r="Z129" s="6"/>
      <c r="AA129" s="6"/>
      <c r="AB129" s="6"/>
      <c r="AC129" s="7"/>
    </row>
    <row r="130" spans="1:29" x14ac:dyDescent="0.15">
      <c r="A130" s="120">
        <v>6</v>
      </c>
      <c r="B130" s="120">
        <v>2</v>
      </c>
      <c r="C130" s="120">
        <f t="shared" si="14"/>
        <v>2</v>
      </c>
      <c r="D130" s="120" t="str">
        <f t="shared" si="15"/>
        <v>6_2</v>
      </c>
      <c r="E130" s="122">
        <v>2403</v>
      </c>
      <c r="F130" s="120"/>
      <c r="G130" s="120">
        <v>6</v>
      </c>
      <c r="H130" s="120">
        <v>2</v>
      </c>
      <c r="I130" s="120">
        <f t="shared" si="16"/>
        <v>2</v>
      </c>
      <c r="J130" s="120" t="str">
        <f t="shared" si="17"/>
        <v>6_2</v>
      </c>
      <c r="K130" s="122">
        <v>2481</v>
      </c>
      <c r="L130" s="5"/>
      <c r="M130" s="54"/>
      <c r="N130" s="5"/>
      <c r="O130" s="120">
        <v>6</v>
      </c>
      <c r="P130" s="120">
        <v>2</v>
      </c>
      <c r="Q130" s="120">
        <f t="shared" si="18"/>
        <v>2</v>
      </c>
      <c r="R130" s="120" t="str">
        <f t="shared" si="10"/>
        <v>6_2</v>
      </c>
      <c r="S130" s="71">
        <f t="shared" si="11"/>
        <v>2403</v>
      </c>
      <c r="T130" s="71">
        <f t="shared" si="12"/>
        <v>2481</v>
      </c>
      <c r="U130" s="156">
        <f t="shared" si="13"/>
        <v>2481</v>
      </c>
      <c r="V130" s="47">
        <f t="shared" si="19"/>
        <v>15.903846153846153</v>
      </c>
      <c r="W130" s="6"/>
      <c r="X130" s="6"/>
      <c r="Y130" s="6"/>
      <c r="Z130" s="6"/>
      <c r="AA130" s="6"/>
      <c r="AB130" s="6"/>
      <c r="AC130" s="7"/>
    </row>
    <row r="131" spans="1:29" x14ac:dyDescent="0.15">
      <c r="A131" s="120">
        <v>6</v>
      </c>
      <c r="B131" s="120">
        <v>3</v>
      </c>
      <c r="C131" s="120">
        <f t="shared" si="14"/>
        <v>3</v>
      </c>
      <c r="D131" s="120" t="str">
        <f t="shared" si="15"/>
        <v>6_3</v>
      </c>
      <c r="E131" s="122">
        <v>2470</v>
      </c>
      <c r="F131" s="120"/>
      <c r="G131" s="120">
        <v>6</v>
      </c>
      <c r="H131" s="120">
        <v>3</v>
      </c>
      <c r="I131" s="120">
        <f t="shared" si="16"/>
        <v>3</v>
      </c>
      <c r="J131" s="120" t="str">
        <f t="shared" si="17"/>
        <v>6_3</v>
      </c>
      <c r="K131" s="122">
        <v>2550</v>
      </c>
      <c r="L131" s="5"/>
      <c r="M131" s="54"/>
      <c r="N131" s="5"/>
      <c r="O131" s="120">
        <v>6</v>
      </c>
      <c r="P131" s="120">
        <v>3</v>
      </c>
      <c r="Q131" s="120">
        <f t="shared" si="18"/>
        <v>3</v>
      </c>
      <c r="R131" s="120" t="str">
        <f t="shared" si="10"/>
        <v>6_3</v>
      </c>
      <c r="S131" s="71">
        <f t="shared" si="11"/>
        <v>2470</v>
      </c>
      <c r="T131" s="71">
        <f t="shared" si="12"/>
        <v>2550</v>
      </c>
      <c r="U131" s="156">
        <f t="shared" si="13"/>
        <v>2550</v>
      </c>
      <c r="V131" s="47">
        <f t="shared" si="19"/>
        <v>16.346153846153847</v>
      </c>
      <c r="W131" s="6"/>
      <c r="X131" s="6"/>
      <c r="Y131" s="6"/>
      <c r="Z131" s="6"/>
      <c r="AA131" s="6"/>
      <c r="AB131" s="6"/>
      <c r="AC131" s="7"/>
    </row>
    <row r="132" spans="1:29" x14ac:dyDescent="0.15">
      <c r="A132" s="120">
        <v>6</v>
      </c>
      <c r="B132" s="120">
        <v>4</v>
      </c>
      <c r="C132" s="120">
        <f t="shared" si="14"/>
        <v>4</v>
      </c>
      <c r="D132" s="120" t="str">
        <f t="shared" si="15"/>
        <v>6_4</v>
      </c>
      <c r="E132" s="122">
        <v>2544</v>
      </c>
      <c r="F132" s="120"/>
      <c r="G132" s="120">
        <v>6</v>
      </c>
      <c r="H132" s="120">
        <v>4</v>
      </c>
      <c r="I132" s="120">
        <f t="shared" si="16"/>
        <v>4</v>
      </c>
      <c r="J132" s="120" t="str">
        <f t="shared" si="17"/>
        <v>6_4</v>
      </c>
      <c r="K132" s="122">
        <v>2627</v>
      </c>
      <c r="L132" s="5"/>
      <c r="M132" s="54"/>
      <c r="N132" s="5"/>
      <c r="O132" s="120">
        <v>6</v>
      </c>
      <c r="P132" s="120">
        <v>4</v>
      </c>
      <c r="Q132" s="120">
        <f t="shared" si="18"/>
        <v>4</v>
      </c>
      <c r="R132" s="120" t="str">
        <f t="shared" si="10"/>
        <v>6_4</v>
      </c>
      <c r="S132" s="71">
        <f t="shared" si="11"/>
        <v>2544</v>
      </c>
      <c r="T132" s="71">
        <f t="shared" si="12"/>
        <v>2627</v>
      </c>
      <c r="U132" s="156">
        <f t="shared" si="13"/>
        <v>2627</v>
      </c>
      <c r="V132" s="47">
        <f t="shared" si="19"/>
        <v>16.839743589743591</v>
      </c>
      <c r="W132" s="6"/>
      <c r="X132" s="6"/>
      <c r="Y132" s="6"/>
      <c r="Z132" s="6"/>
      <c r="AA132" s="6"/>
      <c r="AB132" s="6"/>
      <c r="AC132" s="7"/>
    </row>
    <row r="133" spans="1:29" x14ac:dyDescent="0.15">
      <c r="A133" s="120">
        <v>6</v>
      </c>
      <c r="B133" s="120">
        <v>5</v>
      </c>
      <c r="C133" s="120">
        <f t="shared" si="14"/>
        <v>5</v>
      </c>
      <c r="D133" s="120" t="str">
        <f t="shared" si="15"/>
        <v>6_5</v>
      </c>
      <c r="E133" s="122">
        <v>2609</v>
      </c>
      <c r="F133" s="120"/>
      <c r="G133" s="120">
        <v>6</v>
      </c>
      <c r="H133" s="120">
        <v>5</v>
      </c>
      <c r="I133" s="120">
        <f t="shared" si="16"/>
        <v>5</v>
      </c>
      <c r="J133" s="120" t="str">
        <f t="shared" si="17"/>
        <v>6_5</v>
      </c>
      <c r="K133" s="122">
        <v>2694</v>
      </c>
      <c r="L133" s="5"/>
      <c r="M133" s="54"/>
      <c r="N133" s="5"/>
      <c r="O133" s="120">
        <v>6</v>
      </c>
      <c r="P133" s="120">
        <v>5</v>
      </c>
      <c r="Q133" s="120">
        <f t="shared" si="18"/>
        <v>5</v>
      </c>
      <c r="R133" s="120" t="str">
        <f t="shared" si="10"/>
        <v>6_5</v>
      </c>
      <c r="S133" s="71">
        <f t="shared" si="11"/>
        <v>2609</v>
      </c>
      <c r="T133" s="71">
        <f t="shared" si="12"/>
        <v>2694</v>
      </c>
      <c r="U133" s="156">
        <f t="shared" si="13"/>
        <v>2694</v>
      </c>
      <c r="V133" s="47">
        <f t="shared" si="19"/>
        <v>17.26923076923077</v>
      </c>
      <c r="W133" s="6"/>
      <c r="X133" s="6"/>
      <c r="Y133" s="6"/>
      <c r="Z133" s="6"/>
      <c r="AA133" s="6"/>
      <c r="AB133" s="6"/>
      <c r="AC133" s="7"/>
    </row>
    <row r="134" spans="1:29" x14ac:dyDescent="0.15">
      <c r="A134" s="120">
        <v>6</v>
      </c>
      <c r="B134" s="120">
        <v>6</v>
      </c>
      <c r="C134" s="120">
        <f t="shared" si="14"/>
        <v>6</v>
      </c>
      <c r="D134" s="120" t="str">
        <f t="shared" si="15"/>
        <v>6_6</v>
      </c>
      <c r="E134" s="122">
        <v>2676</v>
      </c>
      <c r="F134" s="120"/>
      <c r="G134" s="120">
        <v>6</v>
      </c>
      <c r="H134" s="120">
        <v>6</v>
      </c>
      <c r="I134" s="120">
        <f t="shared" si="16"/>
        <v>6</v>
      </c>
      <c r="J134" s="120" t="str">
        <f t="shared" si="17"/>
        <v>6_6</v>
      </c>
      <c r="K134" s="122">
        <v>2763</v>
      </c>
      <c r="L134" s="5"/>
      <c r="M134" s="54"/>
      <c r="N134" s="5"/>
      <c r="O134" s="120">
        <v>6</v>
      </c>
      <c r="P134" s="120">
        <v>6</v>
      </c>
      <c r="Q134" s="120">
        <f t="shared" si="18"/>
        <v>6</v>
      </c>
      <c r="R134" s="120" t="str">
        <f t="shared" si="10"/>
        <v>6_6</v>
      </c>
      <c r="S134" s="71">
        <f t="shared" si="11"/>
        <v>2676</v>
      </c>
      <c r="T134" s="71">
        <f t="shared" si="12"/>
        <v>2763</v>
      </c>
      <c r="U134" s="156">
        <f t="shared" si="13"/>
        <v>2763</v>
      </c>
      <c r="V134" s="47">
        <f t="shared" si="19"/>
        <v>17.71153846153846</v>
      </c>
      <c r="W134" s="6"/>
      <c r="X134" s="6"/>
      <c r="Y134" s="6"/>
      <c r="Z134" s="6"/>
      <c r="AA134" s="6"/>
      <c r="AB134" s="6"/>
      <c r="AC134" s="7"/>
    </row>
    <row r="135" spans="1:29" x14ac:dyDescent="0.15">
      <c r="A135" s="120">
        <v>6</v>
      </c>
      <c r="B135" s="120">
        <v>7</v>
      </c>
      <c r="C135" s="120">
        <f t="shared" si="14"/>
        <v>7</v>
      </c>
      <c r="D135" s="120" t="str">
        <f t="shared" si="15"/>
        <v>6_7</v>
      </c>
      <c r="E135" s="122">
        <v>2729</v>
      </c>
      <c r="F135" s="120"/>
      <c r="G135" s="120">
        <v>6</v>
      </c>
      <c r="H135" s="120">
        <v>7</v>
      </c>
      <c r="I135" s="120">
        <f t="shared" si="16"/>
        <v>7</v>
      </c>
      <c r="J135" s="120" t="str">
        <f t="shared" si="17"/>
        <v>6_7</v>
      </c>
      <c r="K135" s="122">
        <v>2818</v>
      </c>
      <c r="L135" s="5"/>
      <c r="M135" s="54"/>
      <c r="N135" s="5"/>
      <c r="O135" s="120">
        <v>6</v>
      </c>
      <c r="P135" s="120">
        <v>7</v>
      </c>
      <c r="Q135" s="120">
        <f t="shared" si="18"/>
        <v>7</v>
      </c>
      <c r="R135" s="120" t="str">
        <f t="shared" si="10"/>
        <v>6_7</v>
      </c>
      <c r="S135" s="71">
        <f t="shared" si="11"/>
        <v>2729</v>
      </c>
      <c r="T135" s="71">
        <f t="shared" si="12"/>
        <v>2818</v>
      </c>
      <c r="U135" s="156">
        <f t="shared" si="13"/>
        <v>2818</v>
      </c>
      <c r="V135" s="47">
        <f t="shared" si="19"/>
        <v>18.064102564102566</v>
      </c>
      <c r="W135" s="6"/>
      <c r="X135" s="6"/>
      <c r="Y135" s="6"/>
      <c r="Z135" s="6"/>
      <c r="AA135" s="6"/>
      <c r="AB135" s="6"/>
      <c r="AC135" s="7"/>
    </row>
    <row r="136" spans="1:29" x14ac:dyDescent="0.15">
      <c r="A136" s="120">
        <v>6</v>
      </c>
      <c r="B136" s="120">
        <v>8</v>
      </c>
      <c r="C136" s="120">
        <f t="shared" si="14"/>
        <v>8</v>
      </c>
      <c r="D136" s="120" t="str">
        <f t="shared" si="15"/>
        <v>6_8</v>
      </c>
      <c r="E136" s="122">
        <v>2789</v>
      </c>
      <c r="F136" s="120"/>
      <c r="G136" s="120">
        <v>6</v>
      </c>
      <c r="H136" s="120">
        <v>8</v>
      </c>
      <c r="I136" s="120">
        <f t="shared" si="16"/>
        <v>8</v>
      </c>
      <c r="J136" s="120" t="str">
        <f t="shared" si="17"/>
        <v>6_8</v>
      </c>
      <c r="K136" s="122">
        <v>2880</v>
      </c>
      <c r="L136" s="5"/>
      <c r="M136" s="54"/>
      <c r="N136" s="5"/>
      <c r="O136" s="120">
        <v>6</v>
      </c>
      <c r="P136" s="120">
        <v>8</v>
      </c>
      <c r="Q136" s="120">
        <f t="shared" si="18"/>
        <v>8</v>
      </c>
      <c r="R136" s="120" t="str">
        <f t="shared" si="10"/>
        <v>6_8</v>
      </c>
      <c r="S136" s="71">
        <f t="shared" si="11"/>
        <v>2789</v>
      </c>
      <c r="T136" s="71">
        <f t="shared" si="12"/>
        <v>2880</v>
      </c>
      <c r="U136" s="156">
        <f t="shared" si="13"/>
        <v>2880</v>
      </c>
      <c r="V136" s="47">
        <f t="shared" si="19"/>
        <v>18.46153846153846</v>
      </c>
      <c r="W136" s="6"/>
      <c r="X136" s="6"/>
      <c r="Y136" s="6"/>
      <c r="Z136" s="6"/>
      <c r="AA136" s="6"/>
      <c r="AB136" s="6"/>
      <c r="AC136" s="7"/>
    </row>
    <row r="137" spans="1:29" x14ac:dyDescent="0.15">
      <c r="A137" s="120">
        <v>6</v>
      </c>
      <c r="B137" s="120">
        <v>9</v>
      </c>
      <c r="C137" s="120">
        <f t="shared" si="14"/>
        <v>9</v>
      </c>
      <c r="D137" s="120" t="str">
        <f t="shared" si="15"/>
        <v>6_9</v>
      </c>
      <c r="E137" s="122">
        <v>2844</v>
      </c>
      <c r="F137" s="120"/>
      <c r="G137" s="120">
        <v>6</v>
      </c>
      <c r="H137" s="120">
        <v>9</v>
      </c>
      <c r="I137" s="120">
        <f t="shared" si="16"/>
        <v>9</v>
      </c>
      <c r="J137" s="120" t="str">
        <f t="shared" si="17"/>
        <v>6_9</v>
      </c>
      <c r="K137" s="122">
        <v>2936</v>
      </c>
      <c r="L137" s="5"/>
      <c r="M137" s="54"/>
      <c r="N137" s="5"/>
      <c r="O137" s="120">
        <v>6</v>
      </c>
      <c r="P137" s="120">
        <v>9</v>
      </c>
      <c r="Q137" s="120">
        <f t="shared" si="18"/>
        <v>9</v>
      </c>
      <c r="R137" s="120" t="str">
        <f t="shared" si="10"/>
        <v>6_9</v>
      </c>
      <c r="S137" s="71">
        <f t="shared" si="11"/>
        <v>2844</v>
      </c>
      <c r="T137" s="71">
        <f t="shared" si="12"/>
        <v>2936</v>
      </c>
      <c r="U137" s="156">
        <f t="shared" si="13"/>
        <v>2936</v>
      </c>
      <c r="V137" s="47">
        <f t="shared" si="19"/>
        <v>18.820512820512821</v>
      </c>
      <c r="W137" s="6"/>
      <c r="X137" s="6"/>
      <c r="Y137" s="6"/>
      <c r="Z137" s="6"/>
      <c r="AA137" s="6"/>
      <c r="AB137" s="6"/>
      <c r="AC137" s="7"/>
    </row>
    <row r="138" spans="1:29" x14ac:dyDescent="0.15">
      <c r="A138" s="120">
        <v>6</v>
      </c>
      <c r="B138" s="120">
        <v>10</v>
      </c>
      <c r="C138" s="120">
        <f t="shared" si="14"/>
        <v>10</v>
      </c>
      <c r="D138" s="120" t="str">
        <f t="shared" si="15"/>
        <v>6_10</v>
      </c>
      <c r="E138" s="122">
        <v>2951</v>
      </c>
      <c r="F138" s="120"/>
      <c r="G138" s="120">
        <v>6</v>
      </c>
      <c r="H138" s="120">
        <v>10</v>
      </c>
      <c r="I138" s="120">
        <f t="shared" si="16"/>
        <v>10</v>
      </c>
      <c r="J138" s="120" t="str">
        <f t="shared" si="17"/>
        <v>6_10</v>
      </c>
      <c r="K138" s="122">
        <v>3047</v>
      </c>
      <c r="L138" s="5"/>
      <c r="M138" s="54"/>
      <c r="N138" s="5"/>
      <c r="O138" s="120">
        <v>6</v>
      </c>
      <c r="P138" s="120">
        <v>10</v>
      </c>
      <c r="Q138" s="120">
        <f t="shared" si="18"/>
        <v>10</v>
      </c>
      <c r="R138" s="120" t="str">
        <f t="shared" si="10"/>
        <v>6_10</v>
      </c>
      <c r="S138" s="71">
        <f t="shared" si="11"/>
        <v>2951</v>
      </c>
      <c r="T138" s="71">
        <f t="shared" si="12"/>
        <v>3047</v>
      </c>
      <c r="U138" s="156">
        <f t="shared" si="13"/>
        <v>3047</v>
      </c>
      <c r="V138" s="47">
        <f t="shared" si="19"/>
        <v>19.532051282051281</v>
      </c>
      <c r="W138" s="6"/>
      <c r="X138" s="6"/>
      <c r="Y138" s="6"/>
      <c r="Z138" s="6"/>
      <c r="AA138" s="6"/>
      <c r="AB138" s="6"/>
      <c r="AC138" s="7"/>
    </row>
    <row r="139" spans="1:29" x14ac:dyDescent="0.15">
      <c r="A139" s="120">
        <v>6</v>
      </c>
      <c r="B139" s="120">
        <v>11</v>
      </c>
      <c r="C139" s="120">
        <f t="shared" si="14"/>
        <v>11</v>
      </c>
      <c r="D139" s="120" t="str">
        <f t="shared" si="15"/>
        <v>6_11</v>
      </c>
      <c r="E139" s="122">
        <v>3021</v>
      </c>
      <c r="F139" s="120"/>
      <c r="G139" s="120">
        <v>6</v>
      </c>
      <c r="H139" s="120">
        <v>11</v>
      </c>
      <c r="I139" s="120">
        <f t="shared" si="16"/>
        <v>11</v>
      </c>
      <c r="J139" s="120" t="str">
        <f t="shared" si="17"/>
        <v>6_11</v>
      </c>
      <c r="K139" s="122">
        <v>3119</v>
      </c>
      <c r="L139" s="5"/>
      <c r="M139" s="54"/>
      <c r="N139" s="5"/>
      <c r="O139" s="120">
        <v>6</v>
      </c>
      <c r="P139" s="120">
        <v>11</v>
      </c>
      <c r="Q139" s="120">
        <f t="shared" si="18"/>
        <v>11</v>
      </c>
      <c r="R139" s="120" t="str">
        <f t="shared" si="10"/>
        <v>6_11</v>
      </c>
      <c r="S139" s="71">
        <f t="shared" si="11"/>
        <v>3021</v>
      </c>
      <c r="T139" s="71">
        <f t="shared" si="12"/>
        <v>3119</v>
      </c>
      <c r="U139" s="156">
        <f t="shared" si="13"/>
        <v>3119</v>
      </c>
      <c r="V139" s="47">
        <f t="shared" si="19"/>
        <v>19.993589743589745</v>
      </c>
      <c r="W139" s="6"/>
      <c r="X139" s="6"/>
      <c r="Y139" s="6"/>
      <c r="Z139" s="6"/>
      <c r="AA139" s="6"/>
      <c r="AB139" s="6"/>
      <c r="AC139" s="7"/>
    </row>
    <row r="140" spans="1:29" x14ac:dyDescent="0.15">
      <c r="A140" s="120">
        <v>6</v>
      </c>
      <c r="B140" s="120">
        <v>12</v>
      </c>
      <c r="C140" s="120">
        <f t="shared" si="14"/>
        <v>12</v>
      </c>
      <c r="D140" s="120" t="str">
        <f t="shared" si="15"/>
        <v>6_12</v>
      </c>
      <c r="E140" s="122">
        <v>3096</v>
      </c>
      <c r="F140" s="120"/>
      <c r="G140" s="120">
        <v>6</v>
      </c>
      <c r="H140" s="120">
        <v>12</v>
      </c>
      <c r="I140" s="120">
        <f t="shared" si="16"/>
        <v>12</v>
      </c>
      <c r="J140" s="120" t="str">
        <f t="shared" si="17"/>
        <v>6_12</v>
      </c>
      <c r="K140" s="122">
        <v>3197</v>
      </c>
      <c r="L140" s="5"/>
      <c r="M140" s="54"/>
      <c r="N140" s="5"/>
      <c r="O140" s="120">
        <v>6</v>
      </c>
      <c r="P140" s="120">
        <v>12</v>
      </c>
      <c r="Q140" s="120">
        <f t="shared" si="18"/>
        <v>12</v>
      </c>
      <c r="R140" s="120" t="str">
        <f t="shared" si="10"/>
        <v>6_12</v>
      </c>
      <c r="S140" s="71">
        <f t="shared" si="11"/>
        <v>3096</v>
      </c>
      <c r="T140" s="71">
        <f t="shared" si="12"/>
        <v>3197</v>
      </c>
      <c r="U140" s="156">
        <f t="shared" si="13"/>
        <v>3197</v>
      </c>
      <c r="V140" s="47">
        <f t="shared" si="19"/>
        <v>20.493589743589745</v>
      </c>
      <c r="W140" s="6"/>
      <c r="X140" s="6"/>
      <c r="Y140" s="6"/>
      <c r="Z140" s="6"/>
      <c r="AA140" s="6"/>
      <c r="AB140" s="6"/>
      <c r="AC140" s="7"/>
    </row>
    <row r="141" spans="1:29" x14ac:dyDescent="0.15">
      <c r="A141" s="120">
        <v>6</v>
      </c>
      <c r="B141" s="120">
        <v>13</v>
      </c>
      <c r="C141" s="120">
        <f t="shared" si="14"/>
        <v>13</v>
      </c>
      <c r="D141" s="120" t="str">
        <f t="shared" si="15"/>
        <v>6_13</v>
      </c>
      <c r="E141" s="122">
        <v>3176</v>
      </c>
      <c r="F141" s="120"/>
      <c r="G141" s="120">
        <v>6</v>
      </c>
      <c r="H141" s="120">
        <v>13</v>
      </c>
      <c r="I141" s="120">
        <f t="shared" si="16"/>
        <v>13</v>
      </c>
      <c r="J141" s="120" t="str">
        <f t="shared" si="17"/>
        <v>6_13</v>
      </c>
      <c r="K141" s="122">
        <v>3279</v>
      </c>
      <c r="L141" s="5"/>
      <c r="M141" s="54"/>
      <c r="N141" s="5"/>
      <c r="O141" s="120">
        <v>6</v>
      </c>
      <c r="P141" s="120">
        <v>13</v>
      </c>
      <c r="Q141" s="120">
        <f t="shared" si="18"/>
        <v>13</v>
      </c>
      <c r="R141" s="120" t="str">
        <f t="shared" si="10"/>
        <v>6_13</v>
      </c>
      <c r="S141" s="71">
        <f t="shared" si="11"/>
        <v>3176</v>
      </c>
      <c r="T141" s="71">
        <f t="shared" si="12"/>
        <v>3279</v>
      </c>
      <c r="U141" s="156">
        <f t="shared" si="13"/>
        <v>3279</v>
      </c>
      <c r="V141" s="47">
        <f t="shared" si="19"/>
        <v>21.01923076923077</v>
      </c>
      <c r="W141" s="6"/>
      <c r="X141" s="6"/>
      <c r="Y141" s="6"/>
      <c r="Z141" s="6"/>
      <c r="AA141" s="6"/>
      <c r="AB141" s="6"/>
      <c r="AC141" s="7"/>
    </row>
    <row r="142" spans="1:29" x14ac:dyDescent="0.15">
      <c r="A142" s="120">
        <v>6</v>
      </c>
      <c r="B142" s="120" t="s">
        <v>3</v>
      </c>
      <c r="C142" s="120" t="str">
        <f t="shared" si="14"/>
        <v>u1</v>
      </c>
      <c r="D142" s="120" t="str">
        <f t="shared" si="15"/>
        <v>6_u1</v>
      </c>
      <c r="E142" s="122">
        <v>3242</v>
      </c>
      <c r="F142" s="120"/>
      <c r="G142" s="120">
        <v>6</v>
      </c>
      <c r="H142" s="120" t="s">
        <v>3</v>
      </c>
      <c r="I142" s="120" t="str">
        <f t="shared" si="16"/>
        <v>u1</v>
      </c>
      <c r="J142" s="120" t="str">
        <f t="shared" si="17"/>
        <v>6_u1</v>
      </c>
      <c r="K142" s="122">
        <v>3347</v>
      </c>
      <c r="L142" s="5"/>
      <c r="M142" s="54"/>
      <c r="N142" s="5"/>
      <c r="O142" s="120">
        <v>6</v>
      </c>
      <c r="P142" s="120" t="s">
        <v>3</v>
      </c>
      <c r="Q142" s="120" t="str">
        <f t="shared" si="18"/>
        <v>u1</v>
      </c>
      <c r="R142" s="120" t="str">
        <f t="shared" si="10"/>
        <v>6_u1</v>
      </c>
      <c r="S142" s="71">
        <f t="shared" si="11"/>
        <v>3242</v>
      </c>
      <c r="T142" s="71">
        <f t="shared" si="12"/>
        <v>3347</v>
      </c>
      <c r="U142" s="156">
        <f t="shared" si="13"/>
        <v>3347</v>
      </c>
      <c r="V142" s="47">
        <f t="shared" si="19"/>
        <v>21.455128205128204</v>
      </c>
      <c r="W142" s="6"/>
      <c r="X142" s="6"/>
      <c r="Y142" s="6"/>
      <c r="Z142" s="6"/>
      <c r="AA142" s="6"/>
      <c r="AB142" s="6"/>
      <c r="AC142" s="7"/>
    </row>
    <row r="143" spans="1:29" x14ac:dyDescent="0.15">
      <c r="A143" s="120">
        <v>6</v>
      </c>
      <c r="B143" s="120" t="s">
        <v>4</v>
      </c>
      <c r="C143" s="120" t="str">
        <f t="shared" si="14"/>
        <v>u2</v>
      </c>
      <c r="D143" s="120" t="str">
        <f t="shared" si="15"/>
        <v>6_u2</v>
      </c>
      <c r="E143" s="122">
        <v>3314</v>
      </c>
      <c r="F143" s="120"/>
      <c r="G143" s="120">
        <v>6</v>
      </c>
      <c r="H143" s="120" t="s">
        <v>4</v>
      </c>
      <c r="I143" s="120" t="str">
        <f t="shared" si="16"/>
        <v>u2</v>
      </c>
      <c r="J143" s="120" t="str">
        <f t="shared" si="17"/>
        <v>6_u2</v>
      </c>
      <c r="K143" s="122">
        <v>3422</v>
      </c>
      <c r="L143" s="5"/>
      <c r="M143" s="54"/>
      <c r="N143" s="5"/>
      <c r="O143" s="120">
        <v>6</v>
      </c>
      <c r="P143" s="120" t="s">
        <v>4</v>
      </c>
      <c r="Q143" s="120" t="str">
        <f t="shared" si="18"/>
        <v>u2</v>
      </c>
      <c r="R143" s="120" t="str">
        <f t="shared" si="10"/>
        <v>6_u2</v>
      </c>
      <c r="S143" s="71">
        <f t="shared" si="11"/>
        <v>3314</v>
      </c>
      <c r="T143" s="71">
        <f t="shared" si="12"/>
        <v>3422</v>
      </c>
      <c r="U143" s="156">
        <f t="shared" si="13"/>
        <v>3422</v>
      </c>
      <c r="V143" s="47">
        <f t="shared" si="19"/>
        <v>21.935897435897434</v>
      </c>
      <c r="W143" s="6"/>
      <c r="X143" s="6"/>
      <c r="Y143" s="6"/>
      <c r="Z143" s="6"/>
      <c r="AA143" s="6"/>
      <c r="AB143" s="6"/>
      <c r="AC143" s="7"/>
    </row>
    <row r="144" spans="1:29" x14ac:dyDescent="0.15">
      <c r="A144" s="120">
        <v>6</v>
      </c>
      <c r="B144" s="120" t="s">
        <v>5</v>
      </c>
      <c r="C144" s="120" t="str">
        <f t="shared" si="14"/>
        <v>a</v>
      </c>
      <c r="D144" s="120" t="str">
        <f t="shared" si="15"/>
        <v>6_a</v>
      </c>
      <c r="E144" s="122">
        <v>3242</v>
      </c>
      <c r="F144" s="120"/>
      <c r="G144" s="120">
        <v>6</v>
      </c>
      <c r="H144" s="120" t="s">
        <v>5</v>
      </c>
      <c r="I144" s="120" t="str">
        <f t="shared" si="16"/>
        <v>a</v>
      </c>
      <c r="J144" s="120" t="str">
        <f t="shared" si="17"/>
        <v>6_a</v>
      </c>
      <c r="K144" s="122">
        <v>3347</v>
      </c>
      <c r="L144" s="5"/>
      <c r="M144" s="54"/>
      <c r="N144" s="5"/>
      <c r="O144" s="120">
        <v>6</v>
      </c>
      <c r="P144" s="120" t="s">
        <v>5</v>
      </c>
      <c r="Q144" s="120" t="str">
        <f t="shared" si="18"/>
        <v>a</v>
      </c>
      <c r="R144" s="120" t="str">
        <f t="shared" si="10"/>
        <v>6_a</v>
      </c>
      <c r="S144" s="71">
        <f t="shared" si="11"/>
        <v>3242</v>
      </c>
      <c r="T144" s="71">
        <f t="shared" si="12"/>
        <v>3347</v>
      </c>
      <c r="U144" s="156">
        <f t="shared" si="13"/>
        <v>3347</v>
      </c>
      <c r="V144" s="47">
        <f t="shared" si="19"/>
        <v>21.455128205128204</v>
      </c>
      <c r="W144" s="6"/>
      <c r="X144" s="6"/>
      <c r="Y144" s="6"/>
      <c r="Z144" s="6"/>
      <c r="AA144" s="6"/>
      <c r="AB144" s="6"/>
      <c r="AC144" s="7"/>
    </row>
    <row r="145" spans="1:29" x14ac:dyDescent="0.15">
      <c r="A145" s="120">
        <v>6</v>
      </c>
      <c r="B145" s="120" t="s">
        <v>6</v>
      </c>
      <c r="C145" s="120" t="str">
        <f t="shared" si="14"/>
        <v>b</v>
      </c>
      <c r="D145" s="120" t="str">
        <f t="shared" si="15"/>
        <v>6_b</v>
      </c>
      <c r="E145" s="122">
        <v>3314</v>
      </c>
      <c r="F145" s="120"/>
      <c r="G145" s="120">
        <v>6</v>
      </c>
      <c r="H145" s="120" t="s">
        <v>6</v>
      </c>
      <c r="I145" s="120" t="str">
        <f t="shared" si="16"/>
        <v>b</v>
      </c>
      <c r="J145" s="120" t="str">
        <f t="shared" si="17"/>
        <v>6_b</v>
      </c>
      <c r="K145" s="122">
        <v>3422</v>
      </c>
      <c r="L145" s="5"/>
      <c r="M145" s="54"/>
      <c r="N145" s="5"/>
      <c r="O145" s="120">
        <v>6</v>
      </c>
      <c r="P145" s="120" t="s">
        <v>6</v>
      </c>
      <c r="Q145" s="120" t="str">
        <f t="shared" si="18"/>
        <v>b</v>
      </c>
      <c r="R145" s="120" t="str">
        <f t="shared" ref="R145:R208" si="20">O145&amp;"_"&amp;P145</f>
        <v>6_b</v>
      </c>
      <c r="S145" s="71">
        <f t="shared" ref="S145:S208" si="21">INDEX($E$17:$E$346,MATCH($R145,$D$17:$D$346,0))</f>
        <v>3314</v>
      </c>
      <c r="T145" s="71">
        <f t="shared" ref="T145:T208" si="22">INDEX($K$17:$K$346,MATCH(R145,$J$17:$J$346,0))</f>
        <v>3422</v>
      </c>
      <c r="U145" s="156">
        <f t="shared" ref="U145:U208" si="23">$D$6*S145+$D$7*T145</f>
        <v>3422</v>
      </c>
      <c r="V145" s="47">
        <f t="shared" si="19"/>
        <v>21.935897435897434</v>
      </c>
      <c r="W145" s="6"/>
      <c r="X145" s="6"/>
      <c r="Y145" s="6"/>
      <c r="Z145" s="6"/>
      <c r="AA145" s="6"/>
      <c r="AB145" s="6"/>
      <c r="AC145" s="7"/>
    </row>
    <row r="146" spans="1:29" x14ac:dyDescent="0.15">
      <c r="A146" s="120">
        <v>6</v>
      </c>
      <c r="B146" s="120" t="s">
        <v>7</v>
      </c>
      <c r="C146" s="120" t="str">
        <f t="shared" ref="C146:C209" si="24">B146</f>
        <v>c</v>
      </c>
      <c r="D146" s="120" t="str">
        <f t="shared" ref="D146:D209" si="25">A146&amp;"_"&amp;B146</f>
        <v>6_c</v>
      </c>
      <c r="E146" s="122">
        <v>3384</v>
      </c>
      <c r="F146" s="120"/>
      <c r="G146" s="120">
        <v>6</v>
      </c>
      <c r="H146" s="120" t="s">
        <v>7</v>
      </c>
      <c r="I146" s="120" t="str">
        <f t="shared" ref="I146:I209" si="26">H146</f>
        <v>c</v>
      </c>
      <c r="J146" s="120" t="str">
        <f t="shared" ref="J146:J209" si="27">G146&amp;"_"&amp;H146</f>
        <v>6_c</v>
      </c>
      <c r="K146" s="122">
        <v>3494</v>
      </c>
      <c r="L146" s="5"/>
      <c r="M146" s="54"/>
      <c r="N146" s="5"/>
      <c r="O146" s="120">
        <v>6</v>
      </c>
      <c r="P146" s="120" t="s">
        <v>7</v>
      </c>
      <c r="Q146" s="120" t="str">
        <f t="shared" ref="Q146:Q209" si="28">P146</f>
        <v>c</v>
      </c>
      <c r="R146" s="120" t="str">
        <f t="shared" si="20"/>
        <v>6_c</v>
      </c>
      <c r="S146" s="71">
        <f t="shared" si="21"/>
        <v>3384</v>
      </c>
      <c r="T146" s="71">
        <f t="shared" si="22"/>
        <v>3494</v>
      </c>
      <c r="U146" s="156">
        <f t="shared" si="23"/>
        <v>3494</v>
      </c>
      <c r="V146" s="47">
        <f t="shared" ref="V146:V209" si="29">U146/$D$10</f>
        <v>22.397435897435898</v>
      </c>
      <c r="W146" s="6"/>
      <c r="X146" s="6"/>
      <c r="Y146" s="6"/>
      <c r="Z146" s="6"/>
      <c r="AA146" s="6"/>
      <c r="AB146" s="6"/>
      <c r="AC146" s="7"/>
    </row>
    <row r="147" spans="1:29" x14ac:dyDescent="0.15">
      <c r="A147" s="120">
        <v>6</v>
      </c>
      <c r="B147" s="120" t="s">
        <v>8</v>
      </c>
      <c r="C147" s="120" t="str">
        <f t="shared" si="24"/>
        <v>d</v>
      </c>
      <c r="D147" s="120" t="str">
        <f t="shared" si="25"/>
        <v>6_d</v>
      </c>
      <c r="E147" s="122">
        <v>3499</v>
      </c>
      <c r="F147" s="120"/>
      <c r="G147" s="120">
        <v>6</v>
      </c>
      <c r="H147" s="120" t="s">
        <v>8</v>
      </c>
      <c r="I147" s="120" t="str">
        <f t="shared" si="26"/>
        <v>d</v>
      </c>
      <c r="J147" s="120" t="str">
        <f t="shared" si="27"/>
        <v>6_d</v>
      </c>
      <c r="K147" s="122">
        <v>3613</v>
      </c>
      <c r="L147" s="5"/>
      <c r="M147" s="54"/>
      <c r="N147" s="5"/>
      <c r="O147" s="120">
        <v>6</v>
      </c>
      <c r="P147" s="120" t="s">
        <v>8</v>
      </c>
      <c r="Q147" s="120" t="str">
        <f t="shared" si="28"/>
        <v>d</v>
      </c>
      <c r="R147" s="120" t="str">
        <f t="shared" si="20"/>
        <v>6_d</v>
      </c>
      <c r="S147" s="71">
        <f t="shared" si="21"/>
        <v>3499</v>
      </c>
      <c r="T147" s="71">
        <f t="shared" si="22"/>
        <v>3613</v>
      </c>
      <c r="U147" s="156">
        <f t="shared" si="23"/>
        <v>3613</v>
      </c>
      <c r="V147" s="47">
        <f t="shared" si="29"/>
        <v>23.160256410256409</v>
      </c>
      <c r="W147" s="6"/>
      <c r="X147" s="6"/>
      <c r="Y147" s="6"/>
      <c r="Z147" s="6"/>
      <c r="AA147" s="6"/>
      <c r="AB147" s="6"/>
      <c r="AC147" s="7"/>
    </row>
    <row r="148" spans="1:29" x14ac:dyDescent="0.15">
      <c r="A148" s="120">
        <v>6</v>
      </c>
      <c r="B148" s="120" t="s">
        <v>9</v>
      </c>
      <c r="C148" s="120" t="str">
        <f t="shared" si="24"/>
        <v>e</v>
      </c>
      <c r="D148" s="120" t="str">
        <f t="shared" si="25"/>
        <v>6_e</v>
      </c>
      <c r="E148" s="122">
        <v>3620</v>
      </c>
      <c r="F148" s="120"/>
      <c r="G148" s="120">
        <v>6</v>
      </c>
      <c r="H148" s="120" t="s">
        <v>9</v>
      </c>
      <c r="I148" s="120" t="str">
        <f t="shared" si="26"/>
        <v>e</v>
      </c>
      <c r="J148" s="120" t="str">
        <f t="shared" si="27"/>
        <v>6_e</v>
      </c>
      <c r="K148" s="122">
        <v>3738</v>
      </c>
      <c r="L148" s="5"/>
      <c r="M148" s="54"/>
      <c r="N148" s="5"/>
      <c r="O148" s="120">
        <v>6</v>
      </c>
      <c r="P148" s="120" t="s">
        <v>9</v>
      </c>
      <c r="Q148" s="120" t="str">
        <f t="shared" si="28"/>
        <v>e</v>
      </c>
      <c r="R148" s="120" t="str">
        <f t="shared" si="20"/>
        <v>6_e</v>
      </c>
      <c r="S148" s="71">
        <f t="shared" si="21"/>
        <v>3620</v>
      </c>
      <c r="T148" s="71">
        <f t="shared" si="22"/>
        <v>3738</v>
      </c>
      <c r="U148" s="156">
        <f t="shared" si="23"/>
        <v>3738</v>
      </c>
      <c r="V148" s="47">
        <f t="shared" si="29"/>
        <v>23.96153846153846</v>
      </c>
      <c r="W148" s="6"/>
      <c r="X148" s="6"/>
      <c r="Y148" s="6"/>
      <c r="Z148" s="6"/>
      <c r="AA148" s="6"/>
      <c r="AB148" s="6"/>
      <c r="AC148" s="7"/>
    </row>
    <row r="149" spans="1:29" x14ac:dyDescent="0.15">
      <c r="A149" s="120">
        <v>7</v>
      </c>
      <c r="B149" s="120" t="s">
        <v>2</v>
      </c>
      <c r="C149" s="120" t="str">
        <f t="shared" si="24"/>
        <v>Start</v>
      </c>
      <c r="D149" s="120" t="str">
        <f t="shared" si="25"/>
        <v>7_Start</v>
      </c>
      <c r="E149" s="122">
        <v>2422</v>
      </c>
      <c r="F149" s="120"/>
      <c r="G149" s="120">
        <v>7</v>
      </c>
      <c r="H149" s="120" t="s">
        <v>2</v>
      </c>
      <c r="I149" s="120" t="str">
        <f t="shared" si="26"/>
        <v>Start</v>
      </c>
      <c r="J149" s="120" t="str">
        <f t="shared" si="27"/>
        <v>7_Start</v>
      </c>
      <c r="K149" s="122">
        <v>2501</v>
      </c>
      <c r="L149" s="5"/>
      <c r="M149" s="54"/>
      <c r="N149" s="5"/>
      <c r="O149" s="120">
        <v>7</v>
      </c>
      <c r="P149" s="120" t="s">
        <v>2</v>
      </c>
      <c r="Q149" s="120" t="str">
        <f t="shared" si="28"/>
        <v>Start</v>
      </c>
      <c r="R149" s="120" t="str">
        <f t="shared" si="20"/>
        <v>7_Start</v>
      </c>
      <c r="S149" s="71">
        <f t="shared" si="21"/>
        <v>2422</v>
      </c>
      <c r="T149" s="71">
        <f t="shared" si="22"/>
        <v>2501</v>
      </c>
      <c r="U149" s="156">
        <f t="shared" si="23"/>
        <v>2501</v>
      </c>
      <c r="V149" s="47">
        <f t="shared" si="29"/>
        <v>16.032051282051281</v>
      </c>
      <c r="W149" s="6"/>
      <c r="X149" s="6"/>
      <c r="Y149" s="6"/>
      <c r="Z149" s="6"/>
      <c r="AA149" s="6"/>
      <c r="AB149" s="6"/>
      <c r="AC149" s="7"/>
    </row>
    <row r="150" spans="1:29" x14ac:dyDescent="0.15">
      <c r="A150" s="120">
        <v>7</v>
      </c>
      <c r="B150" s="120">
        <v>0</v>
      </c>
      <c r="C150" s="120">
        <f t="shared" si="24"/>
        <v>0</v>
      </c>
      <c r="D150" s="120" t="str">
        <f t="shared" si="25"/>
        <v>7_0</v>
      </c>
      <c r="E150" s="122">
        <v>2470</v>
      </c>
      <c r="F150" s="120"/>
      <c r="G150" s="120">
        <v>7</v>
      </c>
      <c r="H150" s="120">
        <v>0</v>
      </c>
      <c r="I150" s="120">
        <f t="shared" si="26"/>
        <v>0</v>
      </c>
      <c r="J150" s="120" t="str">
        <f t="shared" si="27"/>
        <v>7_0</v>
      </c>
      <c r="K150" s="122">
        <v>2550</v>
      </c>
      <c r="L150" s="5"/>
      <c r="M150" s="54"/>
      <c r="N150" s="5"/>
      <c r="O150" s="120">
        <v>7</v>
      </c>
      <c r="P150" s="120">
        <v>0</v>
      </c>
      <c r="Q150" s="120">
        <f t="shared" si="28"/>
        <v>0</v>
      </c>
      <c r="R150" s="120" t="str">
        <f t="shared" si="20"/>
        <v>7_0</v>
      </c>
      <c r="S150" s="71">
        <f t="shared" si="21"/>
        <v>2470</v>
      </c>
      <c r="T150" s="71">
        <f t="shared" si="22"/>
        <v>2550</v>
      </c>
      <c r="U150" s="156">
        <f t="shared" si="23"/>
        <v>2550</v>
      </c>
      <c r="V150" s="47">
        <f t="shared" si="29"/>
        <v>16.346153846153847</v>
      </c>
      <c r="W150" s="6"/>
      <c r="X150" s="6"/>
      <c r="Y150" s="6"/>
      <c r="Z150" s="6"/>
      <c r="AA150" s="6"/>
      <c r="AB150" s="6"/>
      <c r="AC150" s="7"/>
    </row>
    <row r="151" spans="1:29" x14ac:dyDescent="0.15">
      <c r="A151" s="120">
        <v>7</v>
      </c>
      <c r="B151" s="120">
        <v>1</v>
      </c>
      <c r="C151" s="120">
        <f t="shared" si="24"/>
        <v>1</v>
      </c>
      <c r="D151" s="120" t="str">
        <f t="shared" si="25"/>
        <v>7_1</v>
      </c>
      <c r="E151" s="122">
        <v>2544</v>
      </c>
      <c r="F151" s="120"/>
      <c r="G151" s="120">
        <v>7</v>
      </c>
      <c r="H151" s="120">
        <v>1</v>
      </c>
      <c r="I151" s="120">
        <f t="shared" si="26"/>
        <v>1</v>
      </c>
      <c r="J151" s="120" t="str">
        <f t="shared" si="27"/>
        <v>7_1</v>
      </c>
      <c r="K151" s="122">
        <v>2627</v>
      </c>
      <c r="L151" s="5"/>
      <c r="M151" s="54"/>
      <c r="N151" s="5"/>
      <c r="O151" s="120">
        <v>7</v>
      </c>
      <c r="P151" s="120">
        <v>1</v>
      </c>
      <c r="Q151" s="120">
        <f t="shared" si="28"/>
        <v>1</v>
      </c>
      <c r="R151" s="120" t="str">
        <f t="shared" si="20"/>
        <v>7_1</v>
      </c>
      <c r="S151" s="71">
        <f t="shared" si="21"/>
        <v>2544</v>
      </c>
      <c r="T151" s="71">
        <f t="shared" si="22"/>
        <v>2627</v>
      </c>
      <c r="U151" s="156">
        <f t="shared" si="23"/>
        <v>2627</v>
      </c>
      <c r="V151" s="47">
        <f t="shared" si="29"/>
        <v>16.839743589743591</v>
      </c>
      <c r="W151" s="6"/>
      <c r="X151" s="6"/>
      <c r="Y151" s="6"/>
      <c r="Z151" s="6"/>
      <c r="AA151" s="6"/>
      <c r="AB151" s="6"/>
      <c r="AC151" s="7"/>
    </row>
    <row r="152" spans="1:29" x14ac:dyDescent="0.15">
      <c r="A152" s="120">
        <v>7</v>
      </c>
      <c r="B152" s="120">
        <v>2</v>
      </c>
      <c r="C152" s="120">
        <f t="shared" si="24"/>
        <v>2</v>
      </c>
      <c r="D152" s="120" t="str">
        <f t="shared" si="25"/>
        <v>7_2</v>
      </c>
      <c r="E152" s="122">
        <v>2609</v>
      </c>
      <c r="F152" s="120"/>
      <c r="G152" s="120">
        <v>7</v>
      </c>
      <c r="H152" s="120">
        <v>2</v>
      </c>
      <c r="I152" s="120">
        <f t="shared" si="26"/>
        <v>2</v>
      </c>
      <c r="J152" s="120" t="str">
        <f t="shared" si="27"/>
        <v>7_2</v>
      </c>
      <c r="K152" s="122">
        <v>2694</v>
      </c>
      <c r="L152" s="5"/>
      <c r="M152" s="54"/>
      <c r="N152" s="5"/>
      <c r="O152" s="120">
        <v>7</v>
      </c>
      <c r="P152" s="120">
        <v>2</v>
      </c>
      <c r="Q152" s="120">
        <f t="shared" si="28"/>
        <v>2</v>
      </c>
      <c r="R152" s="120" t="str">
        <f t="shared" si="20"/>
        <v>7_2</v>
      </c>
      <c r="S152" s="71">
        <f t="shared" si="21"/>
        <v>2609</v>
      </c>
      <c r="T152" s="71">
        <f t="shared" si="22"/>
        <v>2694</v>
      </c>
      <c r="U152" s="156">
        <f t="shared" si="23"/>
        <v>2694</v>
      </c>
      <c r="V152" s="47">
        <f t="shared" si="29"/>
        <v>17.26923076923077</v>
      </c>
      <c r="W152" s="6"/>
      <c r="X152" s="6"/>
      <c r="Y152" s="6"/>
      <c r="Z152" s="6"/>
      <c r="AA152" s="6"/>
      <c r="AB152" s="6"/>
      <c r="AC152" s="7"/>
    </row>
    <row r="153" spans="1:29" x14ac:dyDescent="0.15">
      <c r="A153" s="120">
        <v>7</v>
      </c>
      <c r="B153" s="120">
        <v>3</v>
      </c>
      <c r="C153" s="120">
        <f t="shared" si="24"/>
        <v>3</v>
      </c>
      <c r="D153" s="120" t="str">
        <f t="shared" si="25"/>
        <v>7_3</v>
      </c>
      <c r="E153" s="122">
        <v>2676</v>
      </c>
      <c r="F153" s="120"/>
      <c r="G153" s="120">
        <v>7</v>
      </c>
      <c r="H153" s="120">
        <v>3</v>
      </c>
      <c r="I153" s="120">
        <f t="shared" si="26"/>
        <v>3</v>
      </c>
      <c r="J153" s="120" t="str">
        <f t="shared" si="27"/>
        <v>7_3</v>
      </c>
      <c r="K153" s="122">
        <v>2763</v>
      </c>
      <c r="L153" s="5"/>
      <c r="M153" s="54"/>
      <c r="N153" s="5"/>
      <c r="O153" s="120">
        <v>7</v>
      </c>
      <c r="P153" s="120">
        <v>3</v>
      </c>
      <c r="Q153" s="120">
        <f t="shared" si="28"/>
        <v>3</v>
      </c>
      <c r="R153" s="120" t="str">
        <f t="shared" si="20"/>
        <v>7_3</v>
      </c>
      <c r="S153" s="71">
        <f t="shared" si="21"/>
        <v>2676</v>
      </c>
      <c r="T153" s="71">
        <f t="shared" si="22"/>
        <v>2763</v>
      </c>
      <c r="U153" s="156">
        <f t="shared" si="23"/>
        <v>2763</v>
      </c>
      <c r="V153" s="47">
        <f t="shared" si="29"/>
        <v>17.71153846153846</v>
      </c>
      <c r="W153" s="6"/>
      <c r="X153" s="6"/>
      <c r="Y153" s="6"/>
      <c r="Z153" s="6"/>
      <c r="AA153" s="6"/>
      <c r="AB153" s="6"/>
      <c r="AC153" s="7"/>
    </row>
    <row r="154" spans="1:29" x14ac:dyDescent="0.15">
      <c r="A154" s="120">
        <v>7</v>
      </c>
      <c r="B154" s="120">
        <v>4</v>
      </c>
      <c r="C154" s="120">
        <f t="shared" si="24"/>
        <v>4</v>
      </c>
      <c r="D154" s="120" t="str">
        <f t="shared" si="25"/>
        <v>7_4</v>
      </c>
      <c r="E154" s="122">
        <v>2729</v>
      </c>
      <c r="F154" s="120"/>
      <c r="G154" s="120">
        <v>7</v>
      </c>
      <c r="H154" s="120">
        <v>4</v>
      </c>
      <c r="I154" s="120">
        <f t="shared" si="26"/>
        <v>4</v>
      </c>
      <c r="J154" s="120" t="str">
        <f t="shared" si="27"/>
        <v>7_4</v>
      </c>
      <c r="K154" s="122">
        <v>2818</v>
      </c>
      <c r="L154" s="5"/>
      <c r="M154" s="54"/>
      <c r="N154" s="5"/>
      <c r="O154" s="120">
        <v>7</v>
      </c>
      <c r="P154" s="120">
        <v>4</v>
      </c>
      <c r="Q154" s="120">
        <f t="shared" si="28"/>
        <v>4</v>
      </c>
      <c r="R154" s="120" t="str">
        <f t="shared" si="20"/>
        <v>7_4</v>
      </c>
      <c r="S154" s="71">
        <f t="shared" si="21"/>
        <v>2729</v>
      </c>
      <c r="T154" s="71">
        <f t="shared" si="22"/>
        <v>2818</v>
      </c>
      <c r="U154" s="156">
        <f t="shared" si="23"/>
        <v>2818</v>
      </c>
      <c r="V154" s="47">
        <f t="shared" si="29"/>
        <v>18.064102564102566</v>
      </c>
      <c r="W154" s="6"/>
      <c r="X154" s="6"/>
      <c r="Y154" s="6"/>
      <c r="Z154" s="6"/>
      <c r="AA154" s="6"/>
      <c r="AB154" s="6"/>
      <c r="AC154" s="7"/>
    </row>
    <row r="155" spans="1:29" x14ac:dyDescent="0.15">
      <c r="A155" s="120">
        <v>7</v>
      </c>
      <c r="B155" s="120">
        <v>5</v>
      </c>
      <c r="C155" s="120">
        <f t="shared" si="24"/>
        <v>5</v>
      </c>
      <c r="D155" s="120" t="str">
        <f t="shared" si="25"/>
        <v>7_5</v>
      </c>
      <c r="E155" s="122">
        <v>2789</v>
      </c>
      <c r="F155" s="120"/>
      <c r="G155" s="120">
        <v>7</v>
      </c>
      <c r="H155" s="120">
        <v>5</v>
      </c>
      <c r="I155" s="120">
        <f t="shared" si="26"/>
        <v>5</v>
      </c>
      <c r="J155" s="120" t="str">
        <f t="shared" si="27"/>
        <v>7_5</v>
      </c>
      <c r="K155" s="122">
        <v>2880</v>
      </c>
      <c r="L155" s="5"/>
      <c r="M155" s="54"/>
      <c r="N155" s="5"/>
      <c r="O155" s="120">
        <v>7</v>
      </c>
      <c r="P155" s="120">
        <v>5</v>
      </c>
      <c r="Q155" s="120">
        <f t="shared" si="28"/>
        <v>5</v>
      </c>
      <c r="R155" s="120" t="str">
        <f t="shared" si="20"/>
        <v>7_5</v>
      </c>
      <c r="S155" s="71">
        <f t="shared" si="21"/>
        <v>2789</v>
      </c>
      <c r="T155" s="71">
        <f t="shared" si="22"/>
        <v>2880</v>
      </c>
      <c r="U155" s="156">
        <f t="shared" si="23"/>
        <v>2880</v>
      </c>
      <c r="V155" s="47">
        <f t="shared" si="29"/>
        <v>18.46153846153846</v>
      </c>
      <c r="W155" s="6"/>
      <c r="X155" s="6"/>
      <c r="Y155" s="6"/>
      <c r="Z155" s="6"/>
      <c r="AA155" s="6"/>
      <c r="AB155" s="6"/>
      <c r="AC155" s="7"/>
    </row>
    <row r="156" spans="1:29" x14ac:dyDescent="0.15">
      <c r="A156" s="120">
        <v>7</v>
      </c>
      <c r="B156" s="120">
        <v>6</v>
      </c>
      <c r="C156" s="120">
        <f t="shared" si="24"/>
        <v>6</v>
      </c>
      <c r="D156" s="120" t="str">
        <f t="shared" si="25"/>
        <v>7_6</v>
      </c>
      <c r="E156" s="122">
        <v>2844</v>
      </c>
      <c r="F156" s="120"/>
      <c r="G156" s="120">
        <v>7</v>
      </c>
      <c r="H156" s="120">
        <v>6</v>
      </c>
      <c r="I156" s="120">
        <f t="shared" si="26"/>
        <v>6</v>
      </c>
      <c r="J156" s="120" t="str">
        <f t="shared" si="27"/>
        <v>7_6</v>
      </c>
      <c r="K156" s="122">
        <v>2936</v>
      </c>
      <c r="L156" s="5"/>
      <c r="M156" s="54"/>
      <c r="N156" s="5"/>
      <c r="O156" s="120">
        <v>7</v>
      </c>
      <c r="P156" s="120">
        <v>6</v>
      </c>
      <c r="Q156" s="120">
        <f t="shared" si="28"/>
        <v>6</v>
      </c>
      <c r="R156" s="120" t="str">
        <f t="shared" si="20"/>
        <v>7_6</v>
      </c>
      <c r="S156" s="71">
        <f t="shared" si="21"/>
        <v>2844</v>
      </c>
      <c r="T156" s="71">
        <f t="shared" si="22"/>
        <v>2936</v>
      </c>
      <c r="U156" s="156">
        <f t="shared" si="23"/>
        <v>2936</v>
      </c>
      <c r="V156" s="47">
        <f t="shared" si="29"/>
        <v>18.820512820512821</v>
      </c>
      <c r="W156" s="6"/>
      <c r="X156" s="6"/>
      <c r="Y156" s="6"/>
      <c r="Z156" s="6"/>
      <c r="AA156" s="6"/>
      <c r="AB156" s="6"/>
      <c r="AC156" s="7"/>
    </row>
    <row r="157" spans="1:29" x14ac:dyDescent="0.15">
      <c r="A157" s="120">
        <v>7</v>
      </c>
      <c r="B157" s="120">
        <v>7</v>
      </c>
      <c r="C157" s="120">
        <f t="shared" si="24"/>
        <v>7</v>
      </c>
      <c r="D157" s="120" t="str">
        <f t="shared" si="25"/>
        <v>7_7</v>
      </c>
      <c r="E157" s="122">
        <v>2951</v>
      </c>
      <c r="F157" s="120"/>
      <c r="G157" s="120">
        <v>7</v>
      </c>
      <c r="H157" s="120">
        <v>7</v>
      </c>
      <c r="I157" s="120">
        <f t="shared" si="26"/>
        <v>7</v>
      </c>
      <c r="J157" s="120" t="str">
        <f t="shared" si="27"/>
        <v>7_7</v>
      </c>
      <c r="K157" s="122">
        <v>3047</v>
      </c>
      <c r="L157" s="5"/>
      <c r="M157" s="54"/>
      <c r="N157" s="5"/>
      <c r="O157" s="120">
        <v>7</v>
      </c>
      <c r="P157" s="120">
        <v>7</v>
      </c>
      <c r="Q157" s="120">
        <f t="shared" si="28"/>
        <v>7</v>
      </c>
      <c r="R157" s="120" t="str">
        <f t="shared" si="20"/>
        <v>7_7</v>
      </c>
      <c r="S157" s="71">
        <f t="shared" si="21"/>
        <v>2951</v>
      </c>
      <c r="T157" s="71">
        <f t="shared" si="22"/>
        <v>3047</v>
      </c>
      <c r="U157" s="156">
        <f t="shared" si="23"/>
        <v>3047</v>
      </c>
      <c r="V157" s="47">
        <f t="shared" si="29"/>
        <v>19.532051282051281</v>
      </c>
      <c r="W157" s="6"/>
      <c r="X157" s="6"/>
      <c r="Y157" s="6"/>
      <c r="Z157" s="6"/>
      <c r="AA157" s="6"/>
      <c r="AB157" s="6"/>
      <c r="AC157" s="7"/>
    </row>
    <row r="158" spans="1:29" x14ac:dyDescent="0.15">
      <c r="A158" s="120">
        <v>7</v>
      </c>
      <c r="B158" s="120">
        <v>8</v>
      </c>
      <c r="C158" s="120">
        <f t="shared" si="24"/>
        <v>8</v>
      </c>
      <c r="D158" s="120" t="str">
        <f t="shared" si="25"/>
        <v>7_8</v>
      </c>
      <c r="E158" s="122">
        <v>3021</v>
      </c>
      <c r="F158" s="120"/>
      <c r="G158" s="120">
        <v>7</v>
      </c>
      <c r="H158" s="120">
        <v>8</v>
      </c>
      <c r="I158" s="120">
        <f t="shared" si="26"/>
        <v>8</v>
      </c>
      <c r="J158" s="120" t="str">
        <f t="shared" si="27"/>
        <v>7_8</v>
      </c>
      <c r="K158" s="122">
        <v>3119</v>
      </c>
      <c r="L158" s="5"/>
      <c r="M158" s="54"/>
      <c r="N158" s="5"/>
      <c r="O158" s="120">
        <v>7</v>
      </c>
      <c r="P158" s="120">
        <v>8</v>
      </c>
      <c r="Q158" s="120">
        <f t="shared" si="28"/>
        <v>8</v>
      </c>
      <c r="R158" s="120" t="str">
        <f t="shared" si="20"/>
        <v>7_8</v>
      </c>
      <c r="S158" s="71">
        <f t="shared" si="21"/>
        <v>3021</v>
      </c>
      <c r="T158" s="71">
        <f t="shared" si="22"/>
        <v>3119</v>
      </c>
      <c r="U158" s="156">
        <f t="shared" si="23"/>
        <v>3119</v>
      </c>
      <c r="V158" s="47">
        <f t="shared" si="29"/>
        <v>19.993589743589745</v>
      </c>
      <c r="W158" s="6"/>
      <c r="X158" s="6"/>
      <c r="Y158" s="6"/>
      <c r="Z158" s="6"/>
      <c r="AA158" s="6"/>
      <c r="AB158" s="6"/>
      <c r="AC158" s="7"/>
    </row>
    <row r="159" spans="1:29" x14ac:dyDescent="0.15">
      <c r="A159" s="120">
        <v>7</v>
      </c>
      <c r="B159" s="120">
        <v>9</v>
      </c>
      <c r="C159" s="120">
        <f t="shared" si="24"/>
        <v>9</v>
      </c>
      <c r="D159" s="120" t="str">
        <f t="shared" si="25"/>
        <v>7_9</v>
      </c>
      <c r="E159" s="122">
        <v>3096</v>
      </c>
      <c r="F159" s="120"/>
      <c r="G159" s="120">
        <v>7</v>
      </c>
      <c r="H159" s="120">
        <v>9</v>
      </c>
      <c r="I159" s="120">
        <f t="shared" si="26"/>
        <v>9</v>
      </c>
      <c r="J159" s="120" t="str">
        <f t="shared" si="27"/>
        <v>7_9</v>
      </c>
      <c r="K159" s="122">
        <v>3197</v>
      </c>
      <c r="L159" s="5"/>
      <c r="M159" s="54"/>
      <c r="N159" s="5"/>
      <c r="O159" s="120">
        <v>7</v>
      </c>
      <c r="P159" s="120">
        <v>9</v>
      </c>
      <c r="Q159" s="120">
        <f t="shared" si="28"/>
        <v>9</v>
      </c>
      <c r="R159" s="120" t="str">
        <f t="shared" si="20"/>
        <v>7_9</v>
      </c>
      <c r="S159" s="71">
        <f t="shared" si="21"/>
        <v>3096</v>
      </c>
      <c r="T159" s="71">
        <f t="shared" si="22"/>
        <v>3197</v>
      </c>
      <c r="U159" s="156">
        <f t="shared" si="23"/>
        <v>3197</v>
      </c>
      <c r="V159" s="47">
        <f t="shared" si="29"/>
        <v>20.493589743589745</v>
      </c>
      <c r="W159" s="6"/>
      <c r="X159" s="6"/>
      <c r="Y159" s="6"/>
      <c r="Z159" s="6"/>
      <c r="AA159" s="6"/>
      <c r="AB159" s="6"/>
      <c r="AC159" s="7"/>
    </row>
    <row r="160" spans="1:29" x14ac:dyDescent="0.15">
      <c r="A160" s="120">
        <v>7</v>
      </c>
      <c r="B160" s="120">
        <v>10</v>
      </c>
      <c r="C160" s="120">
        <f t="shared" si="24"/>
        <v>10</v>
      </c>
      <c r="D160" s="120" t="str">
        <f t="shared" si="25"/>
        <v>7_10</v>
      </c>
      <c r="E160" s="122">
        <v>3176</v>
      </c>
      <c r="F160" s="120"/>
      <c r="G160" s="120">
        <v>7</v>
      </c>
      <c r="H160" s="120">
        <v>10</v>
      </c>
      <c r="I160" s="120">
        <f t="shared" si="26"/>
        <v>10</v>
      </c>
      <c r="J160" s="120" t="str">
        <f t="shared" si="27"/>
        <v>7_10</v>
      </c>
      <c r="K160" s="122">
        <v>3279</v>
      </c>
      <c r="L160" s="5"/>
      <c r="M160" s="54"/>
      <c r="N160" s="5"/>
      <c r="O160" s="120">
        <v>7</v>
      </c>
      <c r="P160" s="120">
        <v>10</v>
      </c>
      <c r="Q160" s="120">
        <f t="shared" si="28"/>
        <v>10</v>
      </c>
      <c r="R160" s="120" t="str">
        <f t="shared" si="20"/>
        <v>7_10</v>
      </c>
      <c r="S160" s="71">
        <f t="shared" si="21"/>
        <v>3176</v>
      </c>
      <c r="T160" s="71">
        <f t="shared" si="22"/>
        <v>3279</v>
      </c>
      <c r="U160" s="156">
        <f t="shared" si="23"/>
        <v>3279</v>
      </c>
      <c r="V160" s="47">
        <f t="shared" si="29"/>
        <v>21.01923076923077</v>
      </c>
      <c r="W160" s="6"/>
      <c r="X160" s="6"/>
      <c r="Y160" s="6"/>
      <c r="Z160" s="6"/>
      <c r="AA160" s="6"/>
      <c r="AB160" s="6"/>
      <c r="AC160" s="7"/>
    </row>
    <row r="161" spans="1:29" x14ac:dyDescent="0.15">
      <c r="A161" s="120">
        <v>7</v>
      </c>
      <c r="B161" s="120">
        <v>11</v>
      </c>
      <c r="C161" s="120">
        <f t="shared" si="24"/>
        <v>11</v>
      </c>
      <c r="D161" s="120" t="str">
        <f t="shared" si="25"/>
        <v>7_11</v>
      </c>
      <c r="E161" s="122">
        <v>3242</v>
      </c>
      <c r="F161" s="120"/>
      <c r="G161" s="120">
        <v>7</v>
      </c>
      <c r="H161" s="120">
        <v>11</v>
      </c>
      <c r="I161" s="120">
        <f t="shared" si="26"/>
        <v>11</v>
      </c>
      <c r="J161" s="120" t="str">
        <f t="shared" si="27"/>
        <v>7_11</v>
      </c>
      <c r="K161" s="122">
        <v>3347</v>
      </c>
      <c r="L161" s="5"/>
      <c r="M161" s="54"/>
      <c r="N161" s="5"/>
      <c r="O161" s="120">
        <v>7</v>
      </c>
      <c r="P161" s="120">
        <v>11</v>
      </c>
      <c r="Q161" s="120">
        <f t="shared" si="28"/>
        <v>11</v>
      </c>
      <c r="R161" s="120" t="str">
        <f t="shared" si="20"/>
        <v>7_11</v>
      </c>
      <c r="S161" s="71">
        <f t="shared" si="21"/>
        <v>3242</v>
      </c>
      <c r="T161" s="71">
        <f t="shared" si="22"/>
        <v>3347</v>
      </c>
      <c r="U161" s="156">
        <f t="shared" si="23"/>
        <v>3347</v>
      </c>
      <c r="V161" s="47">
        <f t="shared" si="29"/>
        <v>21.455128205128204</v>
      </c>
      <c r="W161" s="6"/>
      <c r="X161" s="6"/>
      <c r="Y161" s="6"/>
      <c r="Z161" s="6"/>
      <c r="AA161" s="6"/>
      <c r="AB161" s="6"/>
      <c r="AC161" s="7"/>
    </row>
    <row r="162" spans="1:29" x14ac:dyDescent="0.15">
      <c r="A162" s="120">
        <v>7</v>
      </c>
      <c r="B162" s="120">
        <v>12</v>
      </c>
      <c r="C162" s="120">
        <f t="shared" si="24"/>
        <v>12</v>
      </c>
      <c r="D162" s="120" t="str">
        <f t="shared" si="25"/>
        <v>7_12</v>
      </c>
      <c r="E162" s="122">
        <v>3314</v>
      </c>
      <c r="F162" s="120"/>
      <c r="G162" s="120">
        <v>7</v>
      </c>
      <c r="H162" s="120">
        <v>12</v>
      </c>
      <c r="I162" s="120">
        <f t="shared" si="26"/>
        <v>12</v>
      </c>
      <c r="J162" s="120" t="str">
        <f t="shared" si="27"/>
        <v>7_12</v>
      </c>
      <c r="K162" s="122">
        <v>3422</v>
      </c>
      <c r="L162" s="5"/>
      <c r="M162" s="54"/>
      <c r="N162" s="5"/>
      <c r="O162" s="120">
        <v>7</v>
      </c>
      <c r="P162" s="120">
        <v>12</v>
      </c>
      <c r="Q162" s="120">
        <f t="shared" si="28"/>
        <v>12</v>
      </c>
      <c r="R162" s="120" t="str">
        <f t="shared" si="20"/>
        <v>7_12</v>
      </c>
      <c r="S162" s="71">
        <f t="shared" si="21"/>
        <v>3314</v>
      </c>
      <c r="T162" s="71">
        <f t="shared" si="22"/>
        <v>3422</v>
      </c>
      <c r="U162" s="156">
        <f t="shared" si="23"/>
        <v>3422</v>
      </c>
      <c r="V162" s="47">
        <f t="shared" si="29"/>
        <v>21.935897435897434</v>
      </c>
      <c r="W162" s="6"/>
      <c r="X162" s="6"/>
      <c r="Y162" s="6"/>
      <c r="Z162" s="6"/>
      <c r="AA162" s="6"/>
      <c r="AB162" s="6"/>
      <c r="AC162" s="7"/>
    </row>
    <row r="163" spans="1:29" x14ac:dyDescent="0.15">
      <c r="A163" s="120">
        <v>7</v>
      </c>
      <c r="B163" s="120">
        <v>13</v>
      </c>
      <c r="C163" s="120">
        <f t="shared" si="24"/>
        <v>13</v>
      </c>
      <c r="D163" s="120" t="str">
        <f t="shared" si="25"/>
        <v>7_13</v>
      </c>
      <c r="E163" s="122">
        <v>3384</v>
      </c>
      <c r="F163" s="120"/>
      <c r="G163" s="120">
        <v>7</v>
      </c>
      <c r="H163" s="120">
        <v>13</v>
      </c>
      <c r="I163" s="120">
        <f t="shared" si="26"/>
        <v>13</v>
      </c>
      <c r="J163" s="120" t="str">
        <f t="shared" si="27"/>
        <v>7_13</v>
      </c>
      <c r="K163" s="122">
        <v>3494</v>
      </c>
      <c r="L163" s="5"/>
      <c r="M163" s="54"/>
      <c r="N163" s="5"/>
      <c r="O163" s="120">
        <v>7</v>
      </c>
      <c r="P163" s="120">
        <v>13</v>
      </c>
      <c r="Q163" s="120">
        <f t="shared" si="28"/>
        <v>13</v>
      </c>
      <c r="R163" s="120" t="str">
        <f t="shared" si="20"/>
        <v>7_13</v>
      </c>
      <c r="S163" s="71">
        <f t="shared" si="21"/>
        <v>3384</v>
      </c>
      <c r="T163" s="71">
        <f t="shared" si="22"/>
        <v>3494</v>
      </c>
      <c r="U163" s="156">
        <f t="shared" si="23"/>
        <v>3494</v>
      </c>
      <c r="V163" s="47">
        <f t="shared" si="29"/>
        <v>22.397435897435898</v>
      </c>
      <c r="W163" s="6"/>
      <c r="X163" s="6"/>
      <c r="Y163" s="6"/>
      <c r="Z163" s="6"/>
      <c r="AA163" s="6"/>
      <c r="AB163" s="6"/>
      <c r="AC163" s="7"/>
    </row>
    <row r="164" spans="1:29" x14ac:dyDescent="0.15">
      <c r="A164" s="120">
        <v>7</v>
      </c>
      <c r="B164" s="120" t="s">
        <v>3</v>
      </c>
      <c r="C164" s="120" t="str">
        <f t="shared" si="24"/>
        <v>u1</v>
      </c>
      <c r="D164" s="120" t="str">
        <f t="shared" si="25"/>
        <v>7_u1</v>
      </c>
      <c r="E164" s="122">
        <v>3499</v>
      </c>
      <c r="F164" s="120"/>
      <c r="G164" s="120">
        <v>7</v>
      </c>
      <c r="H164" s="120" t="s">
        <v>3</v>
      </c>
      <c r="I164" s="120" t="str">
        <f t="shared" si="26"/>
        <v>u1</v>
      </c>
      <c r="J164" s="120" t="str">
        <f t="shared" si="27"/>
        <v>7_u1</v>
      </c>
      <c r="K164" s="122">
        <v>3613</v>
      </c>
      <c r="L164" s="5"/>
      <c r="M164" s="54"/>
      <c r="N164" s="5"/>
      <c r="O164" s="120">
        <v>7</v>
      </c>
      <c r="P164" s="120" t="s">
        <v>3</v>
      </c>
      <c r="Q164" s="120" t="str">
        <f t="shared" si="28"/>
        <v>u1</v>
      </c>
      <c r="R164" s="120" t="str">
        <f t="shared" si="20"/>
        <v>7_u1</v>
      </c>
      <c r="S164" s="71">
        <f t="shared" si="21"/>
        <v>3499</v>
      </c>
      <c r="T164" s="71">
        <f t="shared" si="22"/>
        <v>3613</v>
      </c>
      <c r="U164" s="156">
        <f t="shared" si="23"/>
        <v>3613</v>
      </c>
      <c r="V164" s="47">
        <f t="shared" si="29"/>
        <v>23.160256410256409</v>
      </c>
      <c r="W164" s="6"/>
      <c r="X164" s="6"/>
      <c r="Y164" s="6"/>
      <c r="Z164" s="6"/>
      <c r="AA164" s="6"/>
      <c r="AB164" s="6"/>
      <c r="AC164" s="7"/>
    </row>
    <row r="165" spans="1:29" x14ac:dyDescent="0.15">
      <c r="A165" s="120">
        <v>7</v>
      </c>
      <c r="B165" s="120" t="s">
        <v>4</v>
      </c>
      <c r="C165" s="120" t="str">
        <f t="shared" si="24"/>
        <v>u2</v>
      </c>
      <c r="D165" s="120" t="str">
        <f t="shared" si="25"/>
        <v>7_u2</v>
      </c>
      <c r="E165" s="122">
        <v>3620</v>
      </c>
      <c r="F165" s="120"/>
      <c r="G165" s="120">
        <v>7</v>
      </c>
      <c r="H165" s="120" t="s">
        <v>4</v>
      </c>
      <c r="I165" s="120" t="str">
        <f t="shared" si="26"/>
        <v>u2</v>
      </c>
      <c r="J165" s="120" t="str">
        <f t="shared" si="27"/>
        <v>7_u2</v>
      </c>
      <c r="K165" s="122">
        <v>3738</v>
      </c>
      <c r="L165" s="5"/>
      <c r="M165" s="54"/>
      <c r="N165" s="5"/>
      <c r="O165" s="120">
        <v>7</v>
      </c>
      <c r="P165" s="120" t="s">
        <v>4</v>
      </c>
      <c r="Q165" s="120" t="str">
        <f t="shared" si="28"/>
        <v>u2</v>
      </c>
      <c r="R165" s="120" t="str">
        <f t="shared" si="20"/>
        <v>7_u2</v>
      </c>
      <c r="S165" s="71">
        <f t="shared" si="21"/>
        <v>3620</v>
      </c>
      <c r="T165" s="71">
        <f t="shared" si="22"/>
        <v>3738</v>
      </c>
      <c r="U165" s="156">
        <f t="shared" si="23"/>
        <v>3738</v>
      </c>
      <c r="V165" s="47">
        <f t="shared" si="29"/>
        <v>23.96153846153846</v>
      </c>
      <c r="W165" s="6"/>
      <c r="X165" s="6"/>
      <c r="Y165" s="6"/>
      <c r="Z165" s="6"/>
      <c r="AA165" s="6"/>
      <c r="AB165" s="6"/>
      <c r="AC165" s="7"/>
    </row>
    <row r="166" spans="1:29" x14ac:dyDescent="0.15">
      <c r="A166" s="120">
        <v>7</v>
      </c>
      <c r="B166" s="120" t="s">
        <v>5</v>
      </c>
      <c r="C166" s="120" t="str">
        <f t="shared" si="24"/>
        <v>a</v>
      </c>
      <c r="D166" s="120" t="str">
        <f t="shared" si="25"/>
        <v>7_a</v>
      </c>
      <c r="E166" s="122">
        <v>3499</v>
      </c>
      <c r="F166" s="120"/>
      <c r="G166" s="120">
        <v>7</v>
      </c>
      <c r="H166" s="120" t="s">
        <v>5</v>
      </c>
      <c r="I166" s="120" t="str">
        <f t="shared" si="26"/>
        <v>a</v>
      </c>
      <c r="J166" s="120" t="str">
        <f t="shared" si="27"/>
        <v>7_a</v>
      </c>
      <c r="K166" s="122">
        <v>3613</v>
      </c>
      <c r="L166" s="5"/>
      <c r="M166" s="54"/>
      <c r="N166" s="5"/>
      <c r="O166" s="120">
        <v>7</v>
      </c>
      <c r="P166" s="120" t="s">
        <v>5</v>
      </c>
      <c r="Q166" s="120" t="str">
        <f t="shared" si="28"/>
        <v>a</v>
      </c>
      <c r="R166" s="120" t="str">
        <f t="shared" si="20"/>
        <v>7_a</v>
      </c>
      <c r="S166" s="71">
        <f t="shared" si="21"/>
        <v>3499</v>
      </c>
      <c r="T166" s="71">
        <f t="shared" si="22"/>
        <v>3613</v>
      </c>
      <c r="U166" s="156">
        <f t="shared" si="23"/>
        <v>3613</v>
      </c>
      <c r="V166" s="47">
        <f t="shared" si="29"/>
        <v>23.160256410256409</v>
      </c>
      <c r="W166" s="6"/>
      <c r="X166" s="6"/>
      <c r="Y166" s="6"/>
      <c r="Z166" s="6"/>
      <c r="AA166" s="6"/>
      <c r="AB166" s="6"/>
      <c r="AC166" s="7"/>
    </row>
    <row r="167" spans="1:29" x14ac:dyDescent="0.15">
      <c r="A167" s="120">
        <v>7</v>
      </c>
      <c r="B167" s="120" t="s">
        <v>6</v>
      </c>
      <c r="C167" s="120" t="str">
        <f t="shared" si="24"/>
        <v>b</v>
      </c>
      <c r="D167" s="120" t="str">
        <f t="shared" si="25"/>
        <v>7_b</v>
      </c>
      <c r="E167" s="122">
        <v>3620</v>
      </c>
      <c r="F167" s="120"/>
      <c r="G167" s="120">
        <v>7</v>
      </c>
      <c r="H167" s="120" t="s">
        <v>6</v>
      </c>
      <c r="I167" s="120" t="str">
        <f t="shared" si="26"/>
        <v>b</v>
      </c>
      <c r="J167" s="120" t="str">
        <f t="shared" si="27"/>
        <v>7_b</v>
      </c>
      <c r="K167" s="122">
        <v>3738</v>
      </c>
      <c r="L167" s="5"/>
      <c r="M167" s="54"/>
      <c r="N167" s="5"/>
      <c r="O167" s="120">
        <v>7</v>
      </c>
      <c r="P167" s="120" t="s">
        <v>6</v>
      </c>
      <c r="Q167" s="120" t="str">
        <f t="shared" si="28"/>
        <v>b</v>
      </c>
      <c r="R167" s="120" t="str">
        <f t="shared" si="20"/>
        <v>7_b</v>
      </c>
      <c r="S167" s="71">
        <f t="shared" si="21"/>
        <v>3620</v>
      </c>
      <c r="T167" s="71">
        <f t="shared" si="22"/>
        <v>3738</v>
      </c>
      <c r="U167" s="156">
        <f t="shared" si="23"/>
        <v>3738</v>
      </c>
      <c r="V167" s="47">
        <f t="shared" si="29"/>
        <v>23.96153846153846</v>
      </c>
      <c r="W167" s="6"/>
      <c r="X167" s="6"/>
      <c r="Y167" s="6"/>
      <c r="Z167" s="6"/>
      <c r="AA167" s="6"/>
      <c r="AB167" s="6"/>
      <c r="AC167" s="7"/>
    </row>
    <row r="168" spans="1:29" x14ac:dyDescent="0.15">
      <c r="A168" s="120">
        <v>7</v>
      </c>
      <c r="B168" s="120" t="s">
        <v>7</v>
      </c>
      <c r="C168" s="120" t="str">
        <f t="shared" si="24"/>
        <v>c</v>
      </c>
      <c r="D168" s="120" t="str">
        <f t="shared" si="25"/>
        <v>7_c</v>
      </c>
      <c r="E168" s="122">
        <v>3742</v>
      </c>
      <c r="F168" s="120"/>
      <c r="G168" s="120">
        <v>7</v>
      </c>
      <c r="H168" s="120" t="s">
        <v>7</v>
      </c>
      <c r="I168" s="120" t="str">
        <f t="shared" si="26"/>
        <v>c</v>
      </c>
      <c r="J168" s="120" t="str">
        <f t="shared" si="27"/>
        <v>7_c</v>
      </c>
      <c r="K168" s="122">
        <v>3864</v>
      </c>
      <c r="L168" s="5"/>
      <c r="M168" s="54"/>
      <c r="N168" s="5"/>
      <c r="O168" s="120">
        <v>7</v>
      </c>
      <c r="P168" s="120" t="s">
        <v>7</v>
      </c>
      <c r="Q168" s="120" t="str">
        <f t="shared" si="28"/>
        <v>c</v>
      </c>
      <c r="R168" s="120" t="str">
        <f t="shared" si="20"/>
        <v>7_c</v>
      </c>
      <c r="S168" s="71">
        <f t="shared" si="21"/>
        <v>3742</v>
      </c>
      <c r="T168" s="71">
        <f t="shared" si="22"/>
        <v>3864</v>
      </c>
      <c r="U168" s="156">
        <f t="shared" si="23"/>
        <v>3864</v>
      </c>
      <c r="V168" s="47">
        <f t="shared" si="29"/>
        <v>24.76923076923077</v>
      </c>
      <c r="W168" s="6"/>
      <c r="X168" s="6"/>
      <c r="Y168" s="6"/>
      <c r="Z168" s="6"/>
      <c r="AA168" s="6"/>
      <c r="AB168" s="6"/>
      <c r="AC168" s="7"/>
    </row>
    <row r="169" spans="1:29" x14ac:dyDescent="0.15">
      <c r="A169" s="120">
        <v>7</v>
      </c>
      <c r="B169" s="120" t="s">
        <v>8</v>
      </c>
      <c r="C169" s="120" t="str">
        <f t="shared" si="24"/>
        <v>d</v>
      </c>
      <c r="D169" s="120" t="str">
        <f t="shared" si="25"/>
        <v>7_d</v>
      </c>
      <c r="E169" s="122">
        <v>3864</v>
      </c>
      <c r="F169" s="120"/>
      <c r="G169" s="120">
        <v>7</v>
      </c>
      <c r="H169" s="120" t="s">
        <v>8</v>
      </c>
      <c r="I169" s="120" t="str">
        <f t="shared" si="26"/>
        <v>d</v>
      </c>
      <c r="J169" s="120" t="str">
        <f t="shared" si="27"/>
        <v>7_d</v>
      </c>
      <c r="K169" s="122">
        <v>3990</v>
      </c>
      <c r="L169" s="5"/>
      <c r="M169" s="54"/>
      <c r="N169" s="5"/>
      <c r="O169" s="120">
        <v>7</v>
      </c>
      <c r="P169" s="120" t="s">
        <v>8</v>
      </c>
      <c r="Q169" s="120" t="str">
        <f t="shared" si="28"/>
        <v>d</v>
      </c>
      <c r="R169" s="120" t="str">
        <f t="shared" si="20"/>
        <v>7_d</v>
      </c>
      <c r="S169" s="71">
        <f t="shared" si="21"/>
        <v>3864</v>
      </c>
      <c r="T169" s="71">
        <f t="shared" si="22"/>
        <v>3990</v>
      </c>
      <c r="U169" s="156">
        <f t="shared" si="23"/>
        <v>3990</v>
      </c>
      <c r="V169" s="47">
        <f t="shared" si="29"/>
        <v>25.576923076923077</v>
      </c>
      <c r="W169" s="6"/>
      <c r="X169" s="6"/>
      <c r="Y169" s="6"/>
      <c r="Z169" s="6"/>
      <c r="AA169" s="6"/>
      <c r="AB169" s="6"/>
      <c r="AC169" s="7"/>
    </row>
    <row r="170" spans="1:29" x14ac:dyDescent="0.15">
      <c r="A170" s="120">
        <v>7</v>
      </c>
      <c r="B170" s="120" t="s">
        <v>9</v>
      </c>
      <c r="C170" s="120" t="str">
        <f t="shared" si="24"/>
        <v>e</v>
      </c>
      <c r="D170" s="120" t="str">
        <f t="shared" si="25"/>
        <v>7_e</v>
      </c>
      <c r="E170" s="122">
        <v>3989</v>
      </c>
      <c r="F170" s="120"/>
      <c r="G170" s="120">
        <v>7</v>
      </c>
      <c r="H170" s="120" t="s">
        <v>9</v>
      </c>
      <c r="I170" s="120" t="str">
        <f t="shared" si="26"/>
        <v>e</v>
      </c>
      <c r="J170" s="120" t="str">
        <f t="shared" si="27"/>
        <v>7_e</v>
      </c>
      <c r="K170" s="122">
        <v>4119</v>
      </c>
      <c r="L170" s="5"/>
      <c r="M170" s="54"/>
      <c r="N170" s="5"/>
      <c r="O170" s="120">
        <v>7</v>
      </c>
      <c r="P170" s="120" t="s">
        <v>9</v>
      </c>
      <c r="Q170" s="120" t="str">
        <f t="shared" si="28"/>
        <v>e</v>
      </c>
      <c r="R170" s="120" t="str">
        <f t="shared" si="20"/>
        <v>7_e</v>
      </c>
      <c r="S170" s="71">
        <f t="shared" si="21"/>
        <v>3989</v>
      </c>
      <c r="T170" s="71">
        <f t="shared" si="22"/>
        <v>4119</v>
      </c>
      <c r="U170" s="156">
        <f t="shared" si="23"/>
        <v>4119</v>
      </c>
      <c r="V170" s="47">
        <f t="shared" si="29"/>
        <v>26.403846153846153</v>
      </c>
      <c r="W170" s="6"/>
      <c r="X170" s="6"/>
      <c r="Y170" s="6"/>
      <c r="Z170" s="6"/>
      <c r="AA170" s="6"/>
      <c r="AB170" s="6"/>
      <c r="AC170" s="7"/>
    </row>
    <row r="171" spans="1:29" x14ac:dyDescent="0.15">
      <c r="A171" s="120">
        <v>8</v>
      </c>
      <c r="B171" s="120" t="s">
        <v>2</v>
      </c>
      <c r="C171" s="120" t="str">
        <f t="shared" si="24"/>
        <v>Start</v>
      </c>
      <c r="D171" s="120" t="str">
        <f t="shared" si="25"/>
        <v>8_Start</v>
      </c>
      <c r="E171" s="122">
        <v>2627</v>
      </c>
      <c r="F171" s="120"/>
      <c r="G171" s="120">
        <v>8</v>
      </c>
      <c r="H171" s="120" t="s">
        <v>2</v>
      </c>
      <c r="I171" s="120" t="str">
        <f t="shared" si="26"/>
        <v>Start</v>
      </c>
      <c r="J171" s="120" t="str">
        <f t="shared" si="27"/>
        <v>8_Start</v>
      </c>
      <c r="K171" s="122">
        <v>2712</v>
      </c>
      <c r="L171" s="5"/>
      <c r="M171" s="54"/>
      <c r="N171" s="5"/>
      <c r="O171" s="120">
        <v>8</v>
      </c>
      <c r="P171" s="120" t="s">
        <v>2</v>
      </c>
      <c r="Q171" s="120" t="str">
        <f t="shared" si="28"/>
        <v>Start</v>
      </c>
      <c r="R171" s="120" t="str">
        <f t="shared" si="20"/>
        <v>8_Start</v>
      </c>
      <c r="S171" s="71">
        <f t="shared" si="21"/>
        <v>2627</v>
      </c>
      <c r="T171" s="71">
        <f t="shared" si="22"/>
        <v>2712</v>
      </c>
      <c r="U171" s="156">
        <f t="shared" si="23"/>
        <v>2712</v>
      </c>
      <c r="V171" s="47">
        <f t="shared" si="29"/>
        <v>17.384615384615383</v>
      </c>
      <c r="W171" s="6"/>
      <c r="X171" s="6"/>
      <c r="Y171" s="6"/>
      <c r="Z171" s="6"/>
      <c r="AA171" s="6"/>
      <c r="AB171" s="6"/>
      <c r="AC171" s="7"/>
    </row>
    <row r="172" spans="1:29" x14ac:dyDescent="0.15">
      <c r="A172" s="120">
        <v>8</v>
      </c>
      <c r="B172" s="120">
        <v>0</v>
      </c>
      <c r="C172" s="120">
        <f t="shared" si="24"/>
        <v>0</v>
      </c>
      <c r="D172" s="120" t="str">
        <f t="shared" si="25"/>
        <v>8_0</v>
      </c>
      <c r="E172" s="122">
        <v>2676</v>
      </c>
      <c r="F172" s="120"/>
      <c r="G172" s="120">
        <v>8</v>
      </c>
      <c r="H172" s="120">
        <v>0</v>
      </c>
      <c r="I172" s="120">
        <f t="shared" si="26"/>
        <v>0</v>
      </c>
      <c r="J172" s="120" t="str">
        <f t="shared" si="27"/>
        <v>8_0</v>
      </c>
      <c r="K172" s="122">
        <v>2763</v>
      </c>
      <c r="L172" s="5"/>
      <c r="M172" s="54"/>
      <c r="N172" s="5"/>
      <c r="O172" s="120">
        <v>8</v>
      </c>
      <c r="P172" s="120">
        <v>0</v>
      </c>
      <c r="Q172" s="120">
        <f t="shared" si="28"/>
        <v>0</v>
      </c>
      <c r="R172" s="120" t="str">
        <f t="shared" si="20"/>
        <v>8_0</v>
      </c>
      <c r="S172" s="71">
        <f t="shared" si="21"/>
        <v>2676</v>
      </c>
      <c r="T172" s="71">
        <f t="shared" si="22"/>
        <v>2763</v>
      </c>
      <c r="U172" s="156">
        <f t="shared" si="23"/>
        <v>2763</v>
      </c>
      <c r="V172" s="47">
        <f t="shared" si="29"/>
        <v>17.71153846153846</v>
      </c>
      <c r="W172" s="6"/>
      <c r="X172" s="6"/>
      <c r="Y172" s="6"/>
      <c r="Z172" s="6"/>
      <c r="AA172" s="6"/>
      <c r="AB172" s="6"/>
      <c r="AC172" s="7"/>
    </row>
    <row r="173" spans="1:29" x14ac:dyDescent="0.15">
      <c r="A173" s="120">
        <v>8</v>
      </c>
      <c r="B173" s="120">
        <v>1</v>
      </c>
      <c r="C173" s="120">
        <f t="shared" si="24"/>
        <v>1</v>
      </c>
      <c r="D173" s="120" t="str">
        <f t="shared" si="25"/>
        <v>8_1</v>
      </c>
      <c r="E173" s="122">
        <v>2729</v>
      </c>
      <c r="F173" s="120"/>
      <c r="G173" s="120">
        <v>8</v>
      </c>
      <c r="H173" s="120">
        <v>1</v>
      </c>
      <c r="I173" s="120">
        <f t="shared" si="26"/>
        <v>1</v>
      </c>
      <c r="J173" s="120" t="str">
        <f t="shared" si="27"/>
        <v>8_1</v>
      </c>
      <c r="K173" s="122">
        <v>2818</v>
      </c>
      <c r="L173" s="5"/>
      <c r="M173" s="54"/>
      <c r="N173" s="5"/>
      <c r="O173" s="120">
        <v>8</v>
      </c>
      <c r="P173" s="120">
        <v>1</v>
      </c>
      <c r="Q173" s="120">
        <f t="shared" si="28"/>
        <v>1</v>
      </c>
      <c r="R173" s="120" t="str">
        <f t="shared" si="20"/>
        <v>8_1</v>
      </c>
      <c r="S173" s="71">
        <f t="shared" si="21"/>
        <v>2729</v>
      </c>
      <c r="T173" s="71">
        <f t="shared" si="22"/>
        <v>2818</v>
      </c>
      <c r="U173" s="156">
        <f t="shared" si="23"/>
        <v>2818</v>
      </c>
      <c r="V173" s="47">
        <f t="shared" si="29"/>
        <v>18.064102564102566</v>
      </c>
      <c r="W173" s="6"/>
      <c r="X173" s="6"/>
      <c r="Y173" s="6"/>
      <c r="Z173" s="6"/>
      <c r="AA173" s="6"/>
      <c r="AB173" s="6"/>
      <c r="AC173" s="7"/>
    </row>
    <row r="174" spans="1:29" x14ac:dyDescent="0.15">
      <c r="A174" s="120">
        <v>8</v>
      </c>
      <c r="B174" s="120">
        <v>2</v>
      </c>
      <c r="C174" s="120">
        <f t="shared" si="24"/>
        <v>2</v>
      </c>
      <c r="D174" s="120" t="str">
        <f t="shared" si="25"/>
        <v>8_2</v>
      </c>
      <c r="E174" s="122">
        <v>2789</v>
      </c>
      <c r="F174" s="120"/>
      <c r="G174" s="120">
        <v>8</v>
      </c>
      <c r="H174" s="120">
        <v>2</v>
      </c>
      <c r="I174" s="120">
        <f t="shared" si="26"/>
        <v>2</v>
      </c>
      <c r="J174" s="120" t="str">
        <f t="shared" si="27"/>
        <v>8_2</v>
      </c>
      <c r="K174" s="122">
        <v>2880</v>
      </c>
      <c r="L174" s="5"/>
      <c r="M174" s="54"/>
      <c r="N174" s="5"/>
      <c r="O174" s="120">
        <v>8</v>
      </c>
      <c r="P174" s="120">
        <v>2</v>
      </c>
      <c r="Q174" s="120">
        <f t="shared" si="28"/>
        <v>2</v>
      </c>
      <c r="R174" s="120" t="str">
        <f t="shared" si="20"/>
        <v>8_2</v>
      </c>
      <c r="S174" s="71">
        <f t="shared" si="21"/>
        <v>2789</v>
      </c>
      <c r="T174" s="71">
        <f t="shared" si="22"/>
        <v>2880</v>
      </c>
      <c r="U174" s="156">
        <f t="shared" si="23"/>
        <v>2880</v>
      </c>
      <c r="V174" s="47">
        <f t="shared" si="29"/>
        <v>18.46153846153846</v>
      </c>
      <c r="W174" s="6"/>
      <c r="X174" s="6"/>
      <c r="Y174" s="6"/>
      <c r="Z174" s="6"/>
      <c r="AA174" s="6"/>
      <c r="AB174" s="6"/>
      <c r="AC174" s="7"/>
    </row>
    <row r="175" spans="1:29" x14ac:dyDescent="0.15">
      <c r="A175" s="120">
        <v>8</v>
      </c>
      <c r="B175" s="120">
        <v>3</v>
      </c>
      <c r="C175" s="120">
        <f t="shared" si="24"/>
        <v>3</v>
      </c>
      <c r="D175" s="120" t="str">
        <f t="shared" si="25"/>
        <v>8_3</v>
      </c>
      <c r="E175" s="122">
        <v>2844</v>
      </c>
      <c r="F175" s="120"/>
      <c r="G175" s="120">
        <v>8</v>
      </c>
      <c r="H175" s="120">
        <v>3</v>
      </c>
      <c r="I175" s="120">
        <f t="shared" si="26"/>
        <v>3</v>
      </c>
      <c r="J175" s="120" t="str">
        <f t="shared" si="27"/>
        <v>8_3</v>
      </c>
      <c r="K175" s="122">
        <v>2936</v>
      </c>
      <c r="L175" s="5"/>
      <c r="M175" s="54"/>
      <c r="N175" s="5"/>
      <c r="O175" s="120">
        <v>8</v>
      </c>
      <c r="P175" s="120">
        <v>3</v>
      </c>
      <c r="Q175" s="120">
        <f t="shared" si="28"/>
        <v>3</v>
      </c>
      <c r="R175" s="120" t="str">
        <f t="shared" si="20"/>
        <v>8_3</v>
      </c>
      <c r="S175" s="71">
        <f t="shared" si="21"/>
        <v>2844</v>
      </c>
      <c r="T175" s="71">
        <f t="shared" si="22"/>
        <v>2936</v>
      </c>
      <c r="U175" s="156">
        <f t="shared" si="23"/>
        <v>2936</v>
      </c>
      <c r="V175" s="47">
        <f t="shared" si="29"/>
        <v>18.820512820512821</v>
      </c>
      <c r="W175" s="6"/>
      <c r="X175" s="6"/>
      <c r="Y175" s="6"/>
      <c r="Z175" s="6"/>
      <c r="AA175" s="6"/>
      <c r="AB175" s="6"/>
      <c r="AC175" s="7"/>
    </row>
    <row r="176" spans="1:29" x14ac:dyDescent="0.15">
      <c r="A176" s="120">
        <v>8</v>
      </c>
      <c r="B176" s="120">
        <v>4</v>
      </c>
      <c r="C176" s="120">
        <f t="shared" si="24"/>
        <v>4</v>
      </c>
      <c r="D176" s="120" t="str">
        <f t="shared" si="25"/>
        <v>8_4</v>
      </c>
      <c r="E176" s="122">
        <v>2951</v>
      </c>
      <c r="F176" s="120"/>
      <c r="G176" s="120">
        <v>8</v>
      </c>
      <c r="H176" s="120">
        <v>4</v>
      </c>
      <c r="I176" s="120">
        <f t="shared" si="26"/>
        <v>4</v>
      </c>
      <c r="J176" s="120" t="str">
        <f t="shared" si="27"/>
        <v>8_4</v>
      </c>
      <c r="K176" s="122">
        <v>3047</v>
      </c>
      <c r="L176" s="5"/>
      <c r="M176" s="54"/>
      <c r="N176" s="5"/>
      <c r="O176" s="120">
        <v>8</v>
      </c>
      <c r="P176" s="120">
        <v>4</v>
      </c>
      <c r="Q176" s="120">
        <f t="shared" si="28"/>
        <v>4</v>
      </c>
      <c r="R176" s="120" t="str">
        <f t="shared" si="20"/>
        <v>8_4</v>
      </c>
      <c r="S176" s="71">
        <f t="shared" si="21"/>
        <v>2951</v>
      </c>
      <c r="T176" s="71">
        <f t="shared" si="22"/>
        <v>3047</v>
      </c>
      <c r="U176" s="156">
        <f t="shared" si="23"/>
        <v>3047</v>
      </c>
      <c r="V176" s="47">
        <f t="shared" si="29"/>
        <v>19.532051282051281</v>
      </c>
      <c r="W176" s="6"/>
      <c r="X176" s="6"/>
      <c r="Y176" s="6"/>
      <c r="Z176" s="6"/>
      <c r="AA176" s="6"/>
      <c r="AB176" s="6"/>
      <c r="AC176" s="7"/>
    </row>
    <row r="177" spans="1:29" x14ac:dyDescent="0.15">
      <c r="A177" s="120">
        <v>8</v>
      </c>
      <c r="B177" s="120">
        <v>5</v>
      </c>
      <c r="C177" s="120">
        <f t="shared" si="24"/>
        <v>5</v>
      </c>
      <c r="D177" s="120" t="str">
        <f t="shared" si="25"/>
        <v>8_5</v>
      </c>
      <c r="E177" s="122">
        <v>3021</v>
      </c>
      <c r="F177" s="120"/>
      <c r="G177" s="120">
        <v>8</v>
      </c>
      <c r="H177" s="120">
        <v>5</v>
      </c>
      <c r="I177" s="120">
        <f t="shared" si="26"/>
        <v>5</v>
      </c>
      <c r="J177" s="120" t="str">
        <f t="shared" si="27"/>
        <v>8_5</v>
      </c>
      <c r="K177" s="122">
        <v>3119</v>
      </c>
      <c r="L177" s="5"/>
      <c r="M177" s="54"/>
      <c r="N177" s="5"/>
      <c r="O177" s="120">
        <v>8</v>
      </c>
      <c r="P177" s="120">
        <v>5</v>
      </c>
      <c r="Q177" s="120">
        <f t="shared" si="28"/>
        <v>5</v>
      </c>
      <c r="R177" s="120" t="str">
        <f t="shared" si="20"/>
        <v>8_5</v>
      </c>
      <c r="S177" s="71">
        <f t="shared" si="21"/>
        <v>3021</v>
      </c>
      <c r="T177" s="71">
        <f t="shared" si="22"/>
        <v>3119</v>
      </c>
      <c r="U177" s="156">
        <f t="shared" si="23"/>
        <v>3119</v>
      </c>
      <c r="V177" s="47">
        <f t="shared" si="29"/>
        <v>19.993589743589745</v>
      </c>
      <c r="W177" s="6"/>
      <c r="X177" s="6"/>
      <c r="Y177" s="6"/>
      <c r="Z177" s="6"/>
      <c r="AA177" s="6"/>
      <c r="AB177" s="6"/>
      <c r="AC177" s="7"/>
    </row>
    <row r="178" spans="1:29" x14ac:dyDescent="0.15">
      <c r="A178" s="120">
        <v>8</v>
      </c>
      <c r="B178" s="120">
        <v>6</v>
      </c>
      <c r="C178" s="120">
        <f t="shared" si="24"/>
        <v>6</v>
      </c>
      <c r="D178" s="120" t="str">
        <f t="shared" si="25"/>
        <v>8_6</v>
      </c>
      <c r="E178" s="122">
        <v>3096</v>
      </c>
      <c r="F178" s="120"/>
      <c r="G178" s="120">
        <v>8</v>
      </c>
      <c r="H178" s="120">
        <v>6</v>
      </c>
      <c r="I178" s="120">
        <f t="shared" si="26"/>
        <v>6</v>
      </c>
      <c r="J178" s="120" t="str">
        <f t="shared" si="27"/>
        <v>8_6</v>
      </c>
      <c r="K178" s="122">
        <v>3197</v>
      </c>
      <c r="L178" s="5"/>
      <c r="M178" s="54"/>
      <c r="N178" s="5"/>
      <c r="O178" s="120">
        <v>8</v>
      </c>
      <c r="P178" s="120">
        <v>6</v>
      </c>
      <c r="Q178" s="120">
        <f t="shared" si="28"/>
        <v>6</v>
      </c>
      <c r="R178" s="120" t="str">
        <f t="shared" si="20"/>
        <v>8_6</v>
      </c>
      <c r="S178" s="71">
        <f t="shared" si="21"/>
        <v>3096</v>
      </c>
      <c r="T178" s="71">
        <f t="shared" si="22"/>
        <v>3197</v>
      </c>
      <c r="U178" s="156">
        <f t="shared" si="23"/>
        <v>3197</v>
      </c>
      <c r="V178" s="47">
        <f t="shared" si="29"/>
        <v>20.493589743589745</v>
      </c>
      <c r="W178" s="6"/>
      <c r="X178" s="6"/>
      <c r="Y178" s="6"/>
      <c r="Z178" s="6"/>
      <c r="AA178" s="6"/>
      <c r="AB178" s="6"/>
      <c r="AC178" s="7"/>
    </row>
    <row r="179" spans="1:29" x14ac:dyDescent="0.15">
      <c r="A179" s="120">
        <v>8</v>
      </c>
      <c r="B179" s="120">
        <v>7</v>
      </c>
      <c r="C179" s="120">
        <f t="shared" si="24"/>
        <v>7</v>
      </c>
      <c r="D179" s="120" t="str">
        <f t="shared" si="25"/>
        <v>8_7</v>
      </c>
      <c r="E179" s="122">
        <v>3176</v>
      </c>
      <c r="F179" s="120"/>
      <c r="G179" s="120">
        <v>8</v>
      </c>
      <c r="H179" s="120">
        <v>7</v>
      </c>
      <c r="I179" s="120">
        <f t="shared" si="26"/>
        <v>7</v>
      </c>
      <c r="J179" s="120" t="str">
        <f t="shared" si="27"/>
        <v>8_7</v>
      </c>
      <c r="K179" s="122">
        <v>3279</v>
      </c>
      <c r="L179" s="5"/>
      <c r="M179" s="54"/>
      <c r="N179" s="5"/>
      <c r="O179" s="120">
        <v>8</v>
      </c>
      <c r="P179" s="120">
        <v>7</v>
      </c>
      <c r="Q179" s="120">
        <f t="shared" si="28"/>
        <v>7</v>
      </c>
      <c r="R179" s="120" t="str">
        <f t="shared" si="20"/>
        <v>8_7</v>
      </c>
      <c r="S179" s="71">
        <f t="shared" si="21"/>
        <v>3176</v>
      </c>
      <c r="T179" s="71">
        <f t="shared" si="22"/>
        <v>3279</v>
      </c>
      <c r="U179" s="156">
        <f t="shared" si="23"/>
        <v>3279</v>
      </c>
      <c r="V179" s="47">
        <f t="shared" si="29"/>
        <v>21.01923076923077</v>
      </c>
      <c r="W179" s="6"/>
      <c r="X179" s="6"/>
      <c r="Y179" s="6"/>
      <c r="Z179" s="6"/>
      <c r="AA179" s="6"/>
      <c r="AB179" s="6"/>
      <c r="AC179" s="7"/>
    </row>
    <row r="180" spans="1:29" x14ac:dyDescent="0.15">
      <c r="A180" s="120">
        <v>8</v>
      </c>
      <c r="B180" s="120">
        <v>8</v>
      </c>
      <c r="C180" s="120">
        <f t="shared" si="24"/>
        <v>8</v>
      </c>
      <c r="D180" s="120" t="str">
        <f t="shared" si="25"/>
        <v>8_8</v>
      </c>
      <c r="E180" s="122">
        <v>3242</v>
      </c>
      <c r="F180" s="120"/>
      <c r="G180" s="120">
        <v>8</v>
      </c>
      <c r="H180" s="120">
        <v>8</v>
      </c>
      <c r="I180" s="120">
        <f t="shared" si="26"/>
        <v>8</v>
      </c>
      <c r="J180" s="120" t="str">
        <f t="shared" si="27"/>
        <v>8_8</v>
      </c>
      <c r="K180" s="122">
        <v>3347</v>
      </c>
      <c r="L180" s="5"/>
      <c r="M180" s="54"/>
      <c r="N180" s="5"/>
      <c r="O180" s="120">
        <v>8</v>
      </c>
      <c r="P180" s="120">
        <v>8</v>
      </c>
      <c r="Q180" s="120">
        <f t="shared" si="28"/>
        <v>8</v>
      </c>
      <c r="R180" s="120" t="str">
        <f t="shared" si="20"/>
        <v>8_8</v>
      </c>
      <c r="S180" s="71">
        <f t="shared" si="21"/>
        <v>3242</v>
      </c>
      <c r="T180" s="71">
        <f t="shared" si="22"/>
        <v>3347</v>
      </c>
      <c r="U180" s="156">
        <f t="shared" si="23"/>
        <v>3347</v>
      </c>
      <c r="V180" s="47">
        <f t="shared" si="29"/>
        <v>21.455128205128204</v>
      </c>
      <c r="W180" s="6"/>
      <c r="X180" s="6"/>
      <c r="Y180" s="6"/>
      <c r="Z180" s="6"/>
      <c r="AA180" s="6"/>
      <c r="AB180" s="6"/>
      <c r="AC180" s="7"/>
    </row>
    <row r="181" spans="1:29" x14ac:dyDescent="0.15">
      <c r="A181" s="120">
        <v>8</v>
      </c>
      <c r="B181" s="120">
        <v>9</v>
      </c>
      <c r="C181" s="120">
        <f t="shared" si="24"/>
        <v>9</v>
      </c>
      <c r="D181" s="120" t="str">
        <f t="shared" si="25"/>
        <v>8_9</v>
      </c>
      <c r="E181" s="122">
        <v>3314</v>
      </c>
      <c r="F181" s="120"/>
      <c r="G181" s="120">
        <v>8</v>
      </c>
      <c r="H181" s="120">
        <v>9</v>
      </c>
      <c r="I181" s="120">
        <f t="shared" si="26"/>
        <v>9</v>
      </c>
      <c r="J181" s="120" t="str">
        <f t="shared" si="27"/>
        <v>8_9</v>
      </c>
      <c r="K181" s="122">
        <v>3422</v>
      </c>
      <c r="L181" s="5"/>
      <c r="M181" s="54"/>
      <c r="N181" s="5"/>
      <c r="O181" s="120">
        <v>8</v>
      </c>
      <c r="P181" s="120">
        <v>9</v>
      </c>
      <c r="Q181" s="120">
        <f t="shared" si="28"/>
        <v>9</v>
      </c>
      <c r="R181" s="120" t="str">
        <f t="shared" si="20"/>
        <v>8_9</v>
      </c>
      <c r="S181" s="71">
        <f t="shared" si="21"/>
        <v>3314</v>
      </c>
      <c r="T181" s="71">
        <f t="shared" si="22"/>
        <v>3422</v>
      </c>
      <c r="U181" s="156">
        <f t="shared" si="23"/>
        <v>3422</v>
      </c>
      <c r="V181" s="47">
        <f t="shared" si="29"/>
        <v>21.935897435897434</v>
      </c>
      <c r="W181" s="6"/>
      <c r="X181" s="6"/>
      <c r="Y181" s="6"/>
      <c r="Z181" s="6"/>
      <c r="AA181" s="6"/>
      <c r="AB181" s="6"/>
      <c r="AC181" s="7"/>
    </row>
    <row r="182" spans="1:29" x14ac:dyDescent="0.15">
      <c r="A182" s="120">
        <v>8</v>
      </c>
      <c r="B182" s="120">
        <v>10</v>
      </c>
      <c r="C182" s="120">
        <f t="shared" si="24"/>
        <v>10</v>
      </c>
      <c r="D182" s="120" t="str">
        <f t="shared" si="25"/>
        <v>8_10</v>
      </c>
      <c r="E182" s="122">
        <v>3384</v>
      </c>
      <c r="F182" s="120"/>
      <c r="G182" s="120">
        <v>8</v>
      </c>
      <c r="H182" s="120">
        <v>10</v>
      </c>
      <c r="I182" s="120">
        <f t="shared" si="26"/>
        <v>10</v>
      </c>
      <c r="J182" s="120" t="str">
        <f t="shared" si="27"/>
        <v>8_10</v>
      </c>
      <c r="K182" s="122">
        <v>3494</v>
      </c>
      <c r="L182" s="5"/>
      <c r="M182" s="54"/>
      <c r="N182" s="5"/>
      <c r="O182" s="120">
        <v>8</v>
      </c>
      <c r="P182" s="120">
        <v>10</v>
      </c>
      <c r="Q182" s="120">
        <f t="shared" si="28"/>
        <v>10</v>
      </c>
      <c r="R182" s="120" t="str">
        <f t="shared" si="20"/>
        <v>8_10</v>
      </c>
      <c r="S182" s="71">
        <f t="shared" si="21"/>
        <v>3384</v>
      </c>
      <c r="T182" s="71">
        <f t="shared" si="22"/>
        <v>3494</v>
      </c>
      <c r="U182" s="156">
        <f t="shared" si="23"/>
        <v>3494</v>
      </c>
      <c r="V182" s="47">
        <f t="shared" si="29"/>
        <v>22.397435897435898</v>
      </c>
      <c r="W182" s="6"/>
      <c r="X182" s="6"/>
      <c r="Y182" s="6"/>
      <c r="Z182" s="6"/>
      <c r="AA182" s="6"/>
      <c r="AB182" s="6"/>
      <c r="AC182" s="7"/>
    </row>
    <row r="183" spans="1:29" x14ac:dyDescent="0.15">
      <c r="A183" s="120">
        <v>8</v>
      </c>
      <c r="B183" s="120">
        <v>11</v>
      </c>
      <c r="C183" s="120">
        <f t="shared" si="24"/>
        <v>11</v>
      </c>
      <c r="D183" s="120" t="str">
        <f t="shared" si="25"/>
        <v>8_11</v>
      </c>
      <c r="E183" s="122">
        <v>3499</v>
      </c>
      <c r="F183" s="120"/>
      <c r="G183" s="120">
        <v>8</v>
      </c>
      <c r="H183" s="120">
        <v>11</v>
      </c>
      <c r="I183" s="120">
        <f t="shared" si="26"/>
        <v>11</v>
      </c>
      <c r="J183" s="120" t="str">
        <f t="shared" si="27"/>
        <v>8_11</v>
      </c>
      <c r="K183" s="122">
        <v>3613</v>
      </c>
      <c r="L183" s="5"/>
      <c r="M183" s="54"/>
      <c r="N183" s="5"/>
      <c r="O183" s="120">
        <v>8</v>
      </c>
      <c r="P183" s="120">
        <v>11</v>
      </c>
      <c r="Q183" s="120">
        <f t="shared" si="28"/>
        <v>11</v>
      </c>
      <c r="R183" s="120" t="str">
        <f t="shared" si="20"/>
        <v>8_11</v>
      </c>
      <c r="S183" s="71">
        <f t="shared" si="21"/>
        <v>3499</v>
      </c>
      <c r="T183" s="71">
        <f t="shared" si="22"/>
        <v>3613</v>
      </c>
      <c r="U183" s="156">
        <f t="shared" si="23"/>
        <v>3613</v>
      </c>
      <c r="V183" s="47">
        <f t="shared" si="29"/>
        <v>23.160256410256409</v>
      </c>
      <c r="W183" s="6"/>
      <c r="X183" s="6"/>
      <c r="Y183" s="6"/>
      <c r="Z183" s="6"/>
      <c r="AA183" s="6"/>
      <c r="AB183" s="6"/>
      <c r="AC183" s="7"/>
    </row>
    <row r="184" spans="1:29" x14ac:dyDescent="0.15">
      <c r="A184" s="120">
        <v>8</v>
      </c>
      <c r="B184" s="120">
        <v>12</v>
      </c>
      <c r="C184" s="120">
        <f t="shared" si="24"/>
        <v>12</v>
      </c>
      <c r="D184" s="120" t="str">
        <f t="shared" si="25"/>
        <v>8_12</v>
      </c>
      <c r="E184" s="122">
        <v>3620</v>
      </c>
      <c r="F184" s="120"/>
      <c r="G184" s="120">
        <v>8</v>
      </c>
      <c r="H184" s="120">
        <v>12</v>
      </c>
      <c r="I184" s="120">
        <f t="shared" si="26"/>
        <v>12</v>
      </c>
      <c r="J184" s="120" t="str">
        <f t="shared" si="27"/>
        <v>8_12</v>
      </c>
      <c r="K184" s="122">
        <v>3738</v>
      </c>
      <c r="L184" s="5"/>
      <c r="M184" s="54"/>
      <c r="N184" s="5"/>
      <c r="O184" s="120">
        <v>8</v>
      </c>
      <c r="P184" s="120">
        <v>12</v>
      </c>
      <c r="Q184" s="120">
        <f t="shared" si="28"/>
        <v>12</v>
      </c>
      <c r="R184" s="120" t="str">
        <f t="shared" si="20"/>
        <v>8_12</v>
      </c>
      <c r="S184" s="71">
        <f t="shared" si="21"/>
        <v>3620</v>
      </c>
      <c r="T184" s="71">
        <f t="shared" si="22"/>
        <v>3738</v>
      </c>
      <c r="U184" s="156">
        <f t="shared" si="23"/>
        <v>3738</v>
      </c>
      <c r="V184" s="47">
        <f t="shared" si="29"/>
        <v>23.96153846153846</v>
      </c>
      <c r="W184" s="6"/>
      <c r="X184" s="6"/>
      <c r="Y184" s="6"/>
      <c r="Z184" s="6"/>
      <c r="AA184" s="6"/>
      <c r="AB184" s="6"/>
      <c r="AC184" s="7"/>
    </row>
    <row r="185" spans="1:29" x14ac:dyDescent="0.15">
      <c r="A185" s="120">
        <v>8</v>
      </c>
      <c r="B185" s="120">
        <v>13</v>
      </c>
      <c r="C185" s="120">
        <f t="shared" si="24"/>
        <v>13</v>
      </c>
      <c r="D185" s="120" t="str">
        <f t="shared" si="25"/>
        <v>8_13</v>
      </c>
      <c r="E185" s="122">
        <v>3742</v>
      </c>
      <c r="F185" s="120"/>
      <c r="G185" s="120">
        <v>8</v>
      </c>
      <c r="H185" s="120">
        <v>13</v>
      </c>
      <c r="I185" s="120">
        <f t="shared" si="26"/>
        <v>13</v>
      </c>
      <c r="J185" s="120" t="str">
        <f t="shared" si="27"/>
        <v>8_13</v>
      </c>
      <c r="K185" s="122">
        <v>3864</v>
      </c>
      <c r="L185" s="5"/>
      <c r="M185" s="54"/>
      <c r="N185" s="5"/>
      <c r="O185" s="120">
        <v>8</v>
      </c>
      <c r="P185" s="120">
        <v>13</v>
      </c>
      <c r="Q185" s="120">
        <f t="shared" si="28"/>
        <v>13</v>
      </c>
      <c r="R185" s="120" t="str">
        <f t="shared" si="20"/>
        <v>8_13</v>
      </c>
      <c r="S185" s="71">
        <f t="shared" si="21"/>
        <v>3742</v>
      </c>
      <c r="T185" s="71">
        <f t="shared" si="22"/>
        <v>3864</v>
      </c>
      <c r="U185" s="156">
        <f t="shared" si="23"/>
        <v>3864</v>
      </c>
      <c r="V185" s="47">
        <f t="shared" si="29"/>
        <v>24.76923076923077</v>
      </c>
      <c r="W185" s="6"/>
      <c r="X185" s="6"/>
      <c r="Y185" s="6"/>
      <c r="Z185" s="6"/>
      <c r="AA185" s="6"/>
      <c r="AB185" s="6"/>
      <c r="AC185" s="7"/>
    </row>
    <row r="186" spans="1:29" x14ac:dyDescent="0.15">
      <c r="A186" s="120">
        <v>8</v>
      </c>
      <c r="B186" s="120" t="s">
        <v>3</v>
      </c>
      <c r="C186" s="120" t="str">
        <f t="shared" si="24"/>
        <v>u1</v>
      </c>
      <c r="D186" s="120" t="str">
        <f t="shared" si="25"/>
        <v>8_u1</v>
      </c>
      <c r="E186" s="122">
        <v>3864</v>
      </c>
      <c r="F186" s="120"/>
      <c r="G186" s="120">
        <v>8</v>
      </c>
      <c r="H186" s="120" t="s">
        <v>3</v>
      </c>
      <c r="I186" s="120" t="str">
        <f t="shared" si="26"/>
        <v>u1</v>
      </c>
      <c r="J186" s="120" t="str">
        <f t="shared" si="27"/>
        <v>8_u1</v>
      </c>
      <c r="K186" s="122">
        <v>3990</v>
      </c>
      <c r="L186" s="5"/>
      <c r="M186" s="54"/>
      <c r="N186" s="5"/>
      <c r="O186" s="120">
        <v>8</v>
      </c>
      <c r="P186" s="120" t="s">
        <v>3</v>
      </c>
      <c r="Q186" s="120" t="str">
        <f t="shared" si="28"/>
        <v>u1</v>
      </c>
      <c r="R186" s="120" t="str">
        <f t="shared" si="20"/>
        <v>8_u1</v>
      </c>
      <c r="S186" s="71">
        <f t="shared" si="21"/>
        <v>3864</v>
      </c>
      <c r="T186" s="71">
        <f t="shared" si="22"/>
        <v>3990</v>
      </c>
      <c r="U186" s="156">
        <f t="shared" si="23"/>
        <v>3990</v>
      </c>
      <c r="V186" s="47">
        <f t="shared" si="29"/>
        <v>25.576923076923077</v>
      </c>
      <c r="W186" s="6"/>
      <c r="X186" s="6"/>
      <c r="Y186" s="6"/>
      <c r="Z186" s="6"/>
      <c r="AA186" s="6"/>
      <c r="AB186" s="6"/>
      <c r="AC186" s="7"/>
    </row>
    <row r="187" spans="1:29" x14ac:dyDescent="0.15">
      <c r="A187" s="120">
        <v>8</v>
      </c>
      <c r="B187" s="120" t="s">
        <v>4</v>
      </c>
      <c r="C187" s="120" t="str">
        <f t="shared" si="24"/>
        <v>u2</v>
      </c>
      <c r="D187" s="120" t="str">
        <f t="shared" si="25"/>
        <v>8_u2</v>
      </c>
      <c r="E187" s="122">
        <v>3989</v>
      </c>
      <c r="F187" s="120"/>
      <c r="G187" s="120">
        <v>8</v>
      </c>
      <c r="H187" s="120" t="s">
        <v>4</v>
      </c>
      <c r="I187" s="120" t="str">
        <f t="shared" si="26"/>
        <v>u2</v>
      </c>
      <c r="J187" s="120" t="str">
        <f t="shared" si="27"/>
        <v>8_u2</v>
      </c>
      <c r="K187" s="122">
        <v>4119</v>
      </c>
      <c r="L187" s="5"/>
      <c r="M187" s="54"/>
      <c r="N187" s="5"/>
      <c r="O187" s="120">
        <v>8</v>
      </c>
      <c r="P187" s="120" t="s">
        <v>4</v>
      </c>
      <c r="Q187" s="120" t="str">
        <f t="shared" si="28"/>
        <v>u2</v>
      </c>
      <c r="R187" s="120" t="str">
        <f t="shared" si="20"/>
        <v>8_u2</v>
      </c>
      <c r="S187" s="71">
        <f t="shared" si="21"/>
        <v>3989</v>
      </c>
      <c r="T187" s="71">
        <f t="shared" si="22"/>
        <v>4119</v>
      </c>
      <c r="U187" s="156">
        <f t="shared" si="23"/>
        <v>4119</v>
      </c>
      <c r="V187" s="47">
        <f t="shared" si="29"/>
        <v>26.403846153846153</v>
      </c>
      <c r="W187" s="6"/>
      <c r="X187" s="6"/>
      <c r="Y187" s="6"/>
      <c r="Z187" s="6"/>
      <c r="AA187" s="6"/>
      <c r="AB187" s="6"/>
      <c r="AC187" s="7"/>
    </row>
    <row r="188" spans="1:29" x14ac:dyDescent="0.15">
      <c r="A188" s="120">
        <v>8</v>
      </c>
      <c r="B188" s="120" t="s">
        <v>5</v>
      </c>
      <c r="C188" s="120" t="str">
        <f t="shared" si="24"/>
        <v>a</v>
      </c>
      <c r="D188" s="120" t="str">
        <f t="shared" si="25"/>
        <v>8_a</v>
      </c>
      <c r="E188" s="122">
        <v>3864</v>
      </c>
      <c r="F188" s="120"/>
      <c r="G188" s="120">
        <v>8</v>
      </c>
      <c r="H188" s="120" t="s">
        <v>5</v>
      </c>
      <c r="I188" s="120" t="str">
        <f t="shared" si="26"/>
        <v>a</v>
      </c>
      <c r="J188" s="120" t="str">
        <f t="shared" si="27"/>
        <v>8_a</v>
      </c>
      <c r="K188" s="122">
        <v>3990</v>
      </c>
      <c r="L188" s="5"/>
      <c r="M188" s="54"/>
      <c r="N188" s="5"/>
      <c r="O188" s="120">
        <v>8</v>
      </c>
      <c r="P188" s="120" t="s">
        <v>5</v>
      </c>
      <c r="Q188" s="120" t="str">
        <f t="shared" si="28"/>
        <v>a</v>
      </c>
      <c r="R188" s="120" t="str">
        <f t="shared" si="20"/>
        <v>8_a</v>
      </c>
      <c r="S188" s="71">
        <f t="shared" si="21"/>
        <v>3864</v>
      </c>
      <c r="T188" s="71">
        <f t="shared" si="22"/>
        <v>3990</v>
      </c>
      <c r="U188" s="156">
        <f t="shared" si="23"/>
        <v>3990</v>
      </c>
      <c r="V188" s="47">
        <f t="shared" si="29"/>
        <v>25.576923076923077</v>
      </c>
      <c r="W188" s="6"/>
      <c r="X188" s="6"/>
      <c r="Y188" s="6"/>
      <c r="Z188" s="6"/>
      <c r="AA188" s="6"/>
      <c r="AB188" s="6"/>
      <c r="AC188" s="7"/>
    </row>
    <row r="189" spans="1:29" x14ac:dyDescent="0.15">
      <c r="A189" s="120">
        <v>8</v>
      </c>
      <c r="B189" s="120" t="s">
        <v>6</v>
      </c>
      <c r="C189" s="120" t="str">
        <f t="shared" si="24"/>
        <v>b</v>
      </c>
      <c r="D189" s="120" t="str">
        <f t="shared" si="25"/>
        <v>8_b</v>
      </c>
      <c r="E189" s="122">
        <v>3989</v>
      </c>
      <c r="F189" s="120"/>
      <c r="G189" s="120">
        <v>8</v>
      </c>
      <c r="H189" s="120" t="s">
        <v>6</v>
      </c>
      <c r="I189" s="120" t="str">
        <f t="shared" si="26"/>
        <v>b</v>
      </c>
      <c r="J189" s="120" t="str">
        <f t="shared" si="27"/>
        <v>8_b</v>
      </c>
      <c r="K189" s="122">
        <v>4119</v>
      </c>
      <c r="L189" s="5"/>
      <c r="M189" s="54"/>
      <c r="N189" s="5"/>
      <c r="O189" s="120">
        <v>8</v>
      </c>
      <c r="P189" s="120" t="s">
        <v>6</v>
      </c>
      <c r="Q189" s="120" t="str">
        <f t="shared" si="28"/>
        <v>b</v>
      </c>
      <c r="R189" s="120" t="str">
        <f t="shared" si="20"/>
        <v>8_b</v>
      </c>
      <c r="S189" s="71">
        <f t="shared" si="21"/>
        <v>3989</v>
      </c>
      <c r="T189" s="71">
        <f t="shared" si="22"/>
        <v>4119</v>
      </c>
      <c r="U189" s="156">
        <f t="shared" si="23"/>
        <v>4119</v>
      </c>
      <c r="V189" s="47">
        <f t="shared" si="29"/>
        <v>26.403846153846153</v>
      </c>
      <c r="W189" s="6"/>
      <c r="X189" s="6"/>
      <c r="Y189" s="6"/>
      <c r="Z189" s="6"/>
      <c r="AA189" s="6"/>
      <c r="AB189" s="6"/>
      <c r="AC189" s="7"/>
    </row>
    <row r="190" spans="1:29" x14ac:dyDescent="0.15">
      <c r="A190" s="120">
        <v>8</v>
      </c>
      <c r="B190" s="120" t="s">
        <v>7</v>
      </c>
      <c r="C190" s="120" t="str">
        <f t="shared" si="24"/>
        <v>c</v>
      </c>
      <c r="D190" s="120" t="str">
        <f t="shared" si="25"/>
        <v>8_c</v>
      </c>
      <c r="E190" s="122">
        <v>4118</v>
      </c>
      <c r="F190" s="120"/>
      <c r="G190" s="120">
        <v>8</v>
      </c>
      <c r="H190" s="120" t="s">
        <v>7</v>
      </c>
      <c r="I190" s="120" t="str">
        <f t="shared" si="26"/>
        <v>c</v>
      </c>
      <c r="J190" s="120" t="str">
        <f t="shared" si="27"/>
        <v>8_c</v>
      </c>
      <c r="K190" s="122">
        <v>4252</v>
      </c>
      <c r="L190" s="5"/>
      <c r="M190" s="54"/>
      <c r="N190" s="5"/>
      <c r="O190" s="120">
        <v>8</v>
      </c>
      <c r="P190" s="120" t="s">
        <v>7</v>
      </c>
      <c r="Q190" s="120" t="str">
        <f t="shared" si="28"/>
        <v>c</v>
      </c>
      <c r="R190" s="120" t="str">
        <f t="shared" si="20"/>
        <v>8_c</v>
      </c>
      <c r="S190" s="71">
        <f t="shared" si="21"/>
        <v>4118</v>
      </c>
      <c r="T190" s="71">
        <f t="shared" si="22"/>
        <v>4252</v>
      </c>
      <c r="U190" s="156">
        <f t="shared" si="23"/>
        <v>4252</v>
      </c>
      <c r="V190" s="47">
        <f t="shared" si="29"/>
        <v>27.256410256410255</v>
      </c>
      <c r="W190" s="6"/>
      <c r="X190" s="6"/>
      <c r="Y190" s="6"/>
      <c r="Z190" s="6"/>
      <c r="AA190" s="6"/>
      <c r="AB190" s="6"/>
      <c r="AC190" s="7"/>
    </row>
    <row r="191" spans="1:29" x14ac:dyDescent="0.15">
      <c r="A191" s="120">
        <v>8</v>
      </c>
      <c r="B191" s="120" t="s">
        <v>8</v>
      </c>
      <c r="C191" s="120" t="str">
        <f t="shared" si="24"/>
        <v>d</v>
      </c>
      <c r="D191" s="120" t="str">
        <f t="shared" si="25"/>
        <v>8_d</v>
      </c>
      <c r="E191" s="122">
        <v>4261</v>
      </c>
      <c r="F191" s="120"/>
      <c r="G191" s="120">
        <v>8</v>
      </c>
      <c r="H191" s="120" t="s">
        <v>8</v>
      </c>
      <c r="I191" s="120" t="str">
        <f t="shared" si="26"/>
        <v>d</v>
      </c>
      <c r="J191" s="120" t="str">
        <f t="shared" si="27"/>
        <v>8_d</v>
      </c>
      <c r="K191" s="122">
        <v>4399</v>
      </c>
      <c r="L191" s="5"/>
      <c r="M191" s="54"/>
      <c r="N191" s="5"/>
      <c r="O191" s="120">
        <v>8</v>
      </c>
      <c r="P191" s="120" t="s">
        <v>8</v>
      </c>
      <c r="Q191" s="120" t="str">
        <f t="shared" si="28"/>
        <v>d</v>
      </c>
      <c r="R191" s="120" t="str">
        <f t="shared" si="20"/>
        <v>8_d</v>
      </c>
      <c r="S191" s="71">
        <f t="shared" si="21"/>
        <v>4261</v>
      </c>
      <c r="T191" s="71">
        <f t="shared" si="22"/>
        <v>4399</v>
      </c>
      <c r="U191" s="156">
        <f t="shared" si="23"/>
        <v>4399</v>
      </c>
      <c r="V191" s="47">
        <f t="shared" si="29"/>
        <v>28.198717948717949</v>
      </c>
      <c r="W191" s="6"/>
      <c r="X191" s="6"/>
      <c r="Y191" s="6"/>
      <c r="Z191" s="6"/>
      <c r="AA191" s="6"/>
      <c r="AB191" s="6"/>
      <c r="AC191" s="7"/>
    </row>
    <row r="192" spans="1:29" x14ac:dyDescent="0.15">
      <c r="A192" s="120">
        <v>8</v>
      </c>
      <c r="B192" s="120" t="s">
        <v>9</v>
      </c>
      <c r="C192" s="120" t="str">
        <f t="shared" si="24"/>
        <v>e</v>
      </c>
      <c r="D192" s="120" t="str">
        <f t="shared" si="25"/>
        <v>8_e</v>
      </c>
      <c r="E192" s="122">
        <v>4413</v>
      </c>
      <c r="F192" s="120"/>
      <c r="G192" s="120">
        <v>8</v>
      </c>
      <c r="H192" s="120" t="s">
        <v>9</v>
      </c>
      <c r="I192" s="120" t="str">
        <f t="shared" si="26"/>
        <v>e</v>
      </c>
      <c r="J192" s="120" t="str">
        <f t="shared" si="27"/>
        <v>8_e</v>
      </c>
      <c r="K192" s="122">
        <v>4556</v>
      </c>
      <c r="L192" s="5"/>
      <c r="M192" s="54"/>
      <c r="N192" s="5"/>
      <c r="O192" s="120">
        <v>8</v>
      </c>
      <c r="P192" s="120" t="s">
        <v>9</v>
      </c>
      <c r="Q192" s="120" t="str">
        <f t="shared" si="28"/>
        <v>e</v>
      </c>
      <c r="R192" s="120" t="str">
        <f t="shared" si="20"/>
        <v>8_e</v>
      </c>
      <c r="S192" s="71">
        <f t="shared" si="21"/>
        <v>4413</v>
      </c>
      <c r="T192" s="71">
        <f t="shared" si="22"/>
        <v>4556</v>
      </c>
      <c r="U192" s="156">
        <f t="shared" si="23"/>
        <v>4556</v>
      </c>
      <c r="V192" s="47">
        <f t="shared" si="29"/>
        <v>29.205128205128204</v>
      </c>
      <c r="W192" s="6"/>
      <c r="X192" s="6"/>
      <c r="Y192" s="6"/>
      <c r="Z192" s="6"/>
      <c r="AA192" s="6"/>
      <c r="AB192" s="6"/>
      <c r="AC192" s="7"/>
    </row>
    <row r="193" spans="1:29" x14ac:dyDescent="0.15">
      <c r="A193" s="120">
        <v>9</v>
      </c>
      <c r="B193" s="120" t="s">
        <v>2</v>
      </c>
      <c r="C193" s="120" t="str">
        <f t="shared" si="24"/>
        <v>Start</v>
      </c>
      <c r="D193" s="120" t="str">
        <f t="shared" si="25"/>
        <v>9_Start</v>
      </c>
      <c r="E193" s="122">
        <v>2793</v>
      </c>
      <c r="F193" s="120"/>
      <c r="G193" s="120">
        <v>9</v>
      </c>
      <c r="H193" s="120" t="s">
        <v>2</v>
      </c>
      <c r="I193" s="120" t="str">
        <f t="shared" si="26"/>
        <v>Start</v>
      </c>
      <c r="J193" s="120" t="str">
        <f t="shared" si="27"/>
        <v>9_Start</v>
      </c>
      <c r="K193" s="122">
        <v>2884</v>
      </c>
      <c r="L193" s="5"/>
      <c r="M193" s="54"/>
      <c r="N193" s="5"/>
      <c r="O193" s="120">
        <v>9</v>
      </c>
      <c r="P193" s="120" t="s">
        <v>2</v>
      </c>
      <c r="Q193" s="120" t="str">
        <f t="shared" si="28"/>
        <v>Start</v>
      </c>
      <c r="R193" s="120" t="str">
        <f t="shared" si="20"/>
        <v>9_Start</v>
      </c>
      <c r="S193" s="71">
        <f t="shared" si="21"/>
        <v>2793</v>
      </c>
      <c r="T193" s="71">
        <f t="shared" si="22"/>
        <v>2884</v>
      </c>
      <c r="U193" s="156">
        <f t="shared" si="23"/>
        <v>2884</v>
      </c>
      <c r="V193" s="47">
        <f t="shared" si="29"/>
        <v>18.487179487179485</v>
      </c>
      <c r="W193" s="6"/>
      <c r="X193" s="6"/>
      <c r="Y193" s="6"/>
      <c r="Z193" s="6"/>
      <c r="AA193" s="6"/>
      <c r="AB193" s="6"/>
      <c r="AC193" s="7"/>
    </row>
    <row r="194" spans="1:29" x14ac:dyDescent="0.15">
      <c r="A194" s="120">
        <v>9</v>
      </c>
      <c r="B194" s="120">
        <v>0</v>
      </c>
      <c r="C194" s="120">
        <f t="shared" si="24"/>
        <v>0</v>
      </c>
      <c r="D194" s="120" t="str">
        <f t="shared" si="25"/>
        <v>9_0</v>
      </c>
      <c r="E194" s="122">
        <v>2844</v>
      </c>
      <c r="F194" s="120"/>
      <c r="G194" s="120">
        <v>9</v>
      </c>
      <c r="H194" s="120">
        <v>0</v>
      </c>
      <c r="I194" s="120">
        <f t="shared" si="26"/>
        <v>0</v>
      </c>
      <c r="J194" s="120" t="str">
        <f t="shared" si="27"/>
        <v>9_0</v>
      </c>
      <c r="K194" s="122">
        <v>2936</v>
      </c>
      <c r="L194" s="5"/>
      <c r="M194" s="54"/>
      <c r="N194" s="5"/>
      <c r="O194" s="120">
        <v>9</v>
      </c>
      <c r="P194" s="120">
        <v>0</v>
      </c>
      <c r="Q194" s="120">
        <f t="shared" si="28"/>
        <v>0</v>
      </c>
      <c r="R194" s="120" t="str">
        <f t="shared" si="20"/>
        <v>9_0</v>
      </c>
      <c r="S194" s="71">
        <f t="shared" si="21"/>
        <v>2844</v>
      </c>
      <c r="T194" s="71">
        <f t="shared" si="22"/>
        <v>2936</v>
      </c>
      <c r="U194" s="156">
        <f t="shared" si="23"/>
        <v>2936</v>
      </c>
      <c r="V194" s="47">
        <f t="shared" si="29"/>
        <v>18.820512820512821</v>
      </c>
      <c r="W194" s="6"/>
      <c r="X194" s="6"/>
      <c r="Y194" s="6"/>
      <c r="Z194" s="6"/>
      <c r="AA194" s="6"/>
      <c r="AB194" s="6"/>
      <c r="AC194" s="7"/>
    </row>
    <row r="195" spans="1:29" x14ac:dyDescent="0.15">
      <c r="A195" s="120">
        <v>9</v>
      </c>
      <c r="B195" s="120">
        <v>1</v>
      </c>
      <c r="C195" s="120">
        <f t="shared" si="24"/>
        <v>1</v>
      </c>
      <c r="D195" s="120" t="str">
        <f t="shared" si="25"/>
        <v>9_1</v>
      </c>
      <c r="E195" s="122">
        <v>2951</v>
      </c>
      <c r="F195" s="120"/>
      <c r="G195" s="120">
        <v>9</v>
      </c>
      <c r="H195" s="120">
        <v>1</v>
      </c>
      <c r="I195" s="120">
        <f t="shared" si="26"/>
        <v>1</v>
      </c>
      <c r="J195" s="120" t="str">
        <f t="shared" si="27"/>
        <v>9_1</v>
      </c>
      <c r="K195" s="122">
        <v>3047</v>
      </c>
      <c r="L195" s="5"/>
      <c r="M195" s="54"/>
      <c r="N195" s="5"/>
      <c r="O195" s="120">
        <v>9</v>
      </c>
      <c r="P195" s="120">
        <v>1</v>
      </c>
      <c r="Q195" s="120">
        <f t="shared" si="28"/>
        <v>1</v>
      </c>
      <c r="R195" s="120" t="str">
        <f t="shared" si="20"/>
        <v>9_1</v>
      </c>
      <c r="S195" s="71">
        <f t="shared" si="21"/>
        <v>2951</v>
      </c>
      <c r="T195" s="71">
        <f t="shared" si="22"/>
        <v>3047</v>
      </c>
      <c r="U195" s="156">
        <f t="shared" si="23"/>
        <v>3047</v>
      </c>
      <c r="V195" s="47">
        <f t="shared" si="29"/>
        <v>19.532051282051281</v>
      </c>
      <c r="W195" s="6"/>
      <c r="X195" s="6"/>
      <c r="Y195" s="6"/>
      <c r="Z195" s="6"/>
      <c r="AA195" s="6"/>
      <c r="AB195" s="6"/>
      <c r="AC195" s="7"/>
    </row>
    <row r="196" spans="1:29" x14ac:dyDescent="0.15">
      <c r="A196" s="120">
        <v>9</v>
      </c>
      <c r="B196" s="120">
        <v>2</v>
      </c>
      <c r="C196" s="120">
        <f t="shared" si="24"/>
        <v>2</v>
      </c>
      <c r="D196" s="120" t="str">
        <f t="shared" si="25"/>
        <v>9_2</v>
      </c>
      <c r="E196" s="122">
        <v>3021</v>
      </c>
      <c r="F196" s="120"/>
      <c r="G196" s="120">
        <v>9</v>
      </c>
      <c r="H196" s="120">
        <v>2</v>
      </c>
      <c r="I196" s="120">
        <f t="shared" si="26"/>
        <v>2</v>
      </c>
      <c r="J196" s="120" t="str">
        <f t="shared" si="27"/>
        <v>9_2</v>
      </c>
      <c r="K196" s="122">
        <v>3119</v>
      </c>
      <c r="L196" s="5"/>
      <c r="M196" s="54"/>
      <c r="N196" s="5"/>
      <c r="O196" s="120">
        <v>9</v>
      </c>
      <c r="P196" s="120">
        <v>2</v>
      </c>
      <c r="Q196" s="120">
        <f t="shared" si="28"/>
        <v>2</v>
      </c>
      <c r="R196" s="120" t="str">
        <f t="shared" si="20"/>
        <v>9_2</v>
      </c>
      <c r="S196" s="71">
        <f t="shared" si="21"/>
        <v>3021</v>
      </c>
      <c r="T196" s="71">
        <f t="shared" si="22"/>
        <v>3119</v>
      </c>
      <c r="U196" s="156">
        <f t="shared" si="23"/>
        <v>3119</v>
      </c>
      <c r="V196" s="47">
        <f t="shared" si="29"/>
        <v>19.993589743589745</v>
      </c>
      <c r="W196" s="6"/>
      <c r="X196" s="6"/>
      <c r="Y196" s="6"/>
      <c r="Z196" s="6"/>
      <c r="AA196" s="6"/>
      <c r="AB196" s="6"/>
      <c r="AC196" s="7"/>
    </row>
    <row r="197" spans="1:29" x14ac:dyDescent="0.15">
      <c r="A197" s="120">
        <v>9</v>
      </c>
      <c r="B197" s="120">
        <v>3</v>
      </c>
      <c r="C197" s="120">
        <f t="shared" si="24"/>
        <v>3</v>
      </c>
      <c r="D197" s="120" t="str">
        <f t="shared" si="25"/>
        <v>9_3</v>
      </c>
      <c r="E197" s="122">
        <v>3096</v>
      </c>
      <c r="F197" s="120"/>
      <c r="G197" s="120">
        <v>9</v>
      </c>
      <c r="H197" s="120">
        <v>3</v>
      </c>
      <c r="I197" s="120">
        <f t="shared" si="26"/>
        <v>3</v>
      </c>
      <c r="J197" s="120" t="str">
        <f t="shared" si="27"/>
        <v>9_3</v>
      </c>
      <c r="K197" s="122">
        <v>3197</v>
      </c>
      <c r="L197" s="5"/>
      <c r="M197" s="54"/>
      <c r="N197" s="5"/>
      <c r="O197" s="120">
        <v>9</v>
      </c>
      <c r="P197" s="120">
        <v>3</v>
      </c>
      <c r="Q197" s="120">
        <f t="shared" si="28"/>
        <v>3</v>
      </c>
      <c r="R197" s="120" t="str">
        <f t="shared" si="20"/>
        <v>9_3</v>
      </c>
      <c r="S197" s="71">
        <f t="shared" si="21"/>
        <v>3096</v>
      </c>
      <c r="T197" s="71">
        <f t="shared" si="22"/>
        <v>3197</v>
      </c>
      <c r="U197" s="156">
        <f t="shared" si="23"/>
        <v>3197</v>
      </c>
      <c r="V197" s="47">
        <f t="shared" si="29"/>
        <v>20.493589743589745</v>
      </c>
      <c r="W197" s="6"/>
      <c r="X197" s="6"/>
      <c r="Y197" s="6"/>
      <c r="Z197" s="6"/>
      <c r="AA197" s="6"/>
      <c r="AB197" s="6"/>
      <c r="AC197" s="7"/>
    </row>
    <row r="198" spans="1:29" x14ac:dyDescent="0.15">
      <c r="A198" s="120">
        <v>9</v>
      </c>
      <c r="B198" s="120">
        <v>4</v>
      </c>
      <c r="C198" s="120">
        <f t="shared" si="24"/>
        <v>4</v>
      </c>
      <c r="D198" s="120" t="str">
        <f t="shared" si="25"/>
        <v>9_4</v>
      </c>
      <c r="E198" s="122">
        <v>3176</v>
      </c>
      <c r="F198" s="120"/>
      <c r="G198" s="120">
        <v>9</v>
      </c>
      <c r="H198" s="120">
        <v>4</v>
      </c>
      <c r="I198" s="120">
        <f t="shared" si="26"/>
        <v>4</v>
      </c>
      <c r="J198" s="120" t="str">
        <f t="shared" si="27"/>
        <v>9_4</v>
      </c>
      <c r="K198" s="122">
        <v>3279</v>
      </c>
      <c r="L198" s="5"/>
      <c r="M198" s="54"/>
      <c r="N198" s="5"/>
      <c r="O198" s="120">
        <v>9</v>
      </c>
      <c r="P198" s="120">
        <v>4</v>
      </c>
      <c r="Q198" s="120">
        <f t="shared" si="28"/>
        <v>4</v>
      </c>
      <c r="R198" s="120" t="str">
        <f t="shared" si="20"/>
        <v>9_4</v>
      </c>
      <c r="S198" s="71">
        <f t="shared" si="21"/>
        <v>3176</v>
      </c>
      <c r="T198" s="71">
        <f t="shared" si="22"/>
        <v>3279</v>
      </c>
      <c r="U198" s="156">
        <f t="shared" si="23"/>
        <v>3279</v>
      </c>
      <c r="V198" s="47">
        <f t="shared" si="29"/>
        <v>21.01923076923077</v>
      </c>
      <c r="W198" s="6"/>
      <c r="X198" s="6"/>
      <c r="Y198" s="6"/>
      <c r="Z198" s="6"/>
      <c r="AA198" s="6"/>
      <c r="AB198" s="6"/>
      <c r="AC198" s="7"/>
    </row>
    <row r="199" spans="1:29" x14ac:dyDescent="0.15">
      <c r="A199" s="120">
        <v>9</v>
      </c>
      <c r="B199" s="120">
        <v>5</v>
      </c>
      <c r="C199" s="120">
        <f t="shared" si="24"/>
        <v>5</v>
      </c>
      <c r="D199" s="120" t="str">
        <f t="shared" si="25"/>
        <v>9_5</v>
      </c>
      <c r="E199" s="122">
        <v>3242</v>
      </c>
      <c r="F199" s="120"/>
      <c r="G199" s="120">
        <v>9</v>
      </c>
      <c r="H199" s="120">
        <v>5</v>
      </c>
      <c r="I199" s="120">
        <f t="shared" si="26"/>
        <v>5</v>
      </c>
      <c r="J199" s="120" t="str">
        <f t="shared" si="27"/>
        <v>9_5</v>
      </c>
      <c r="K199" s="122">
        <v>3347</v>
      </c>
      <c r="L199" s="5"/>
      <c r="M199" s="54"/>
      <c r="N199" s="5"/>
      <c r="O199" s="120">
        <v>9</v>
      </c>
      <c r="P199" s="120">
        <v>5</v>
      </c>
      <c r="Q199" s="120">
        <f t="shared" si="28"/>
        <v>5</v>
      </c>
      <c r="R199" s="120" t="str">
        <f t="shared" si="20"/>
        <v>9_5</v>
      </c>
      <c r="S199" s="71">
        <f t="shared" si="21"/>
        <v>3242</v>
      </c>
      <c r="T199" s="71">
        <f t="shared" si="22"/>
        <v>3347</v>
      </c>
      <c r="U199" s="156">
        <f t="shared" si="23"/>
        <v>3347</v>
      </c>
      <c r="V199" s="47">
        <f t="shared" si="29"/>
        <v>21.455128205128204</v>
      </c>
      <c r="W199" s="6"/>
      <c r="X199" s="6"/>
      <c r="Y199" s="6"/>
      <c r="Z199" s="6"/>
      <c r="AA199" s="6"/>
      <c r="AB199" s="6"/>
      <c r="AC199" s="7"/>
    </row>
    <row r="200" spans="1:29" x14ac:dyDescent="0.15">
      <c r="A200" s="120">
        <v>9</v>
      </c>
      <c r="B200" s="120">
        <v>6</v>
      </c>
      <c r="C200" s="120">
        <f t="shared" si="24"/>
        <v>6</v>
      </c>
      <c r="D200" s="120" t="str">
        <f t="shared" si="25"/>
        <v>9_6</v>
      </c>
      <c r="E200" s="122">
        <v>3314</v>
      </c>
      <c r="F200" s="120"/>
      <c r="G200" s="120">
        <v>9</v>
      </c>
      <c r="H200" s="120">
        <v>6</v>
      </c>
      <c r="I200" s="120">
        <f t="shared" si="26"/>
        <v>6</v>
      </c>
      <c r="J200" s="120" t="str">
        <f t="shared" si="27"/>
        <v>9_6</v>
      </c>
      <c r="K200" s="122">
        <v>3422</v>
      </c>
      <c r="L200" s="5"/>
      <c r="M200" s="54"/>
      <c r="N200" s="5"/>
      <c r="O200" s="120">
        <v>9</v>
      </c>
      <c r="P200" s="120">
        <v>6</v>
      </c>
      <c r="Q200" s="120">
        <f t="shared" si="28"/>
        <v>6</v>
      </c>
      <c r="R200" s="120" t="str">
        <f t="shared" si="20"/>
        <v>9_6</v>
      </c>
      <c r="S200" s="71">
        <f t="shared" si="21"/>
        <v>3314</v>
      </c>
      <c r="T200" s="71">
        <f t="shared" si="22"/>
        <v>3422</v>
      </c>
      <c r="U200" s="156">
        <f t="shared" si="23"/>
        <v>3422</v>
      </c>
      <c r="V200" s="47">
        <f t="shared" si="29"/>
        <v>21.935897435897434</v>
      </c>
      <c r="W200" s="6"/>
      <c r="X200" s="6"/>
      <c r="Y200" s="6"/>
      <c r="Z200" s="6"/>
      <c r="AA200" s="6"/>
      <c r="AB200" s="6"/>
      <c r="AC200" s="7"/>
    </row>
    <row r="201" spans="1:29" x14ac:dyDescent="0.15">
      <c r="A201" s="120">
        <v>9</v>
      </c>
      <c r="B201" s="120">
        <v>7</v>
      </c>
      <c r="C201" s="120">
        <f t="shared" si="24"/>
        <v>7</v>
      </c>
      <c r="D201" s="120" t="str">
        <f t="shared" si="25"/>
        <v>9_7</v>
      </c>
      <c r="E201" s="122">
        <v>3384</v>
      </c>
      <c r="F201" s="120"/>
      <c r="G201" s="120">
        <v>9</v>
      </c>
      <c r="H201" s="120">
        <v>7</v>
      </c>
      <c r="I201" s="120">
        <f t="shared" si="26"/>
        <v>7</v>
      </c>
      <c r="J201" s="120" t="str">
        <f t="shared" si="27"/>
        <v>9_7</v>
      </c>
      <c r="K201" s="122">
        <v>3494</v>
      </c>
      <c r="L201" s="5"/>
      <c r="M201" s="54"/>
      <c r="N201" s="5"/>
      <c r="O201" s="120">
        <v>9</v>
      </c>
      <c r="P201" s="120">
        <v>7</v>
      </c>
      <c r="Q201" s="120">
        <f t="shared" si="28"/>
        <v>7</v>
      </c>
      <c r="R201" s="120" t="str">
        <f t="shared" si="20"/>
        <v>9_7</v>
      </c>
      <c r="S201" s="71">
        <f t="shared" si="21"/>
        <v>3384</v>
      </c>
      <c r="T201" s="71">
        <f t="shared" si="22"/>
        <v>3494</v>
      </c>
      <c r="U201" s="156">
        <f t="shared" si="23"/>
        <v>3494</v>
      </c>
      <c r="V201" s="47">
        <f t="shared" si="29"/>
        <v>22.397435897435898</v>
      </c>
      <c r="W201" s="6"/>
      <c r="X201" s="6"/>
      <c r="Y201" s="6"/>
      <c r="Z201" s="6"/>
      <c r="AA201" s="6"/>
      <c r="AB201" s="6"/>
      <c r="AC201" s="7"/>
    </row>
    <row r="202" spans="1:29" x14ac:dyDescent="0.15">
      <c r="A202" s="120">
        <v>9</v>
      </c>
      <c r="B202" s="120">
        <v>8</v>
      </c>
      <c r="C202" s="120">
        <f t="shared" si="24"/>
        <v>8</v>
      </c>
      <c r="D202" s="120" t="str">
        <f t="shared" si="25"/>
        <v>9_8</v>
      </c>
      <c r="E202" s="122">
        <v>3499</v>
      </c>
      <c r="F202" s="120"/>
      <c r="G202" s="120">
        <v>9</v>
      </c>
      <c r="H202" s="120">
        <v>8</v>
      </c>
      <c r="I202" s="120">
        <f t="shared" si="26"/>
        <v>8</v>
      </c>
      <c r="J202" s="120" t="str">
        <f t="shared" si="27"/>
        <v>9_8</v>
      </c>
      <c r="K202" s="122">
        <v>3613</v>
      </c>
      <c r="L202" s="5"/>
      <c r="M202" s="54"/>
      <c r="N202" s="5"/>
      <c r="O202" s="120">
        <v>9</v>
      </c>
      <c r="P202" s="120">
        <v>8</v>
      </c>
      <c r="Q202" s="120">
        <f t="shared" si="28"/>
        <v>8</v>
      </c>
      <c r="R202" s="120" t="str">
        <f t="shared" si="20"/>
        <v>9_8</v>
      </c>
      <c r="S202" s="71">
        <f t="shared" si="21"/>
        <v>3499</v>
      </c>
      <c r="T202" s="71">
        <f t="shared" si="22"/>
        <v>3613</v>
      </c>
      <c r="U202" s="156">
        <f t="shared" si="23"/>
        <v>3613</v>
      </c>
      <c r="V202" s="47">
        <f t="shared" si="29"/>
        <v>23.160256410256409</v>
      </c>
      <c r="W202" s="6"/>
      <c r="X202" s="6"/>
      <c r="Y202" s="6"/>
      <c r="Z202" s="6"/>
      <c r="AA202" s="6"/>
      <c r="AB202" s="6"/>
      <c r="AC202" s="7"/>
    </row>
    <row r="203" spans="1:29" x14ac:dyDescent="0.15">
      <c r="A203" s="120">
        <v>9</v>
      </c>
      <c r="B203" s="120">
        <v>9</v>
      </c>
      <c r="C203" s="120">
        <f t="shared" si="24"/>
        <v>9</v>
      </c>
      <c r="D203" s="120" t="str">
        <f t="shared" si="25"/>
        <v>9_9</v>
      </c>
      <c r="E203" s="122">
        <v>3620</v>
      </c>
      <c r="F203" s="120"/>
      <c r="G203" s="120">
        <v>9</v>
      </c>
      <c r="H203" s="120">
        <v>9</v>
      </c>
      <c r="I203" s="120">
        <f t="shared" si="26"/>
        <v>9</v>
      </c>
      <c r="J203" s="120" t="str">
        <f t="shared" si="27"/>
        <v>9_9</v>
      </c>
      <c r="K203" s="122">
        <v>3738</v>
      </c>
      <c r="L203" s="5"/>
      <c r="M203" s="54"/>
      <c r="N203" s="5"/>
      <c r="O203" s="120">
        <v>9</v>
      </c>
      <c r="P203" s="120">
        <v>9</v>
      </c>
      <c r="Q203" s="120">
        <f t="shared" si="28"/>
        <v>9</v>
      </c>
      <c r="R203" s="120" t="str">
        <f t="shared" si="20"/>
        <v>9_9</v>
      </c>
      <c r="S203" s="71">
        <f t="shared" si="21"/>
        <v>3620</v>
      </c>
      <c r="T203" s="71">
        <f t="shared" si="22"/>
        <v>3738</v>
      </c>
      <c r="U203" s="156">
        <f t="shared" si="23"/>
        <v>3738</v>
      </c>
      <c r="V203" s="47">
        <f t="shared" si="29"/>
        <v>23.96153846153846</v>
      </c>
      <c r="W203" s="6"/>
      <c r="X203" s="6"/>
      <c r="Y203" s="6"/>
      <c r="Z203" s="6"/>
      <c r="AA203" s="6"/>
      <c r="AB203" s="6"/>
      <c r="AC203" s="7"/>
    </row>
    <row r="204" spans="1:29" x14ac:dyDescent="0.15">
      <c r="A204" s="120">
        <v>9</v>
      </c>
      <c r="B204" s="120">
        <v>10</v>
      </c>
      <c r="C204" s="120">
        <f t="shared" si="24"/>
        <v>10</v>
      </c>
      <c r="D204" s="120" t="str">
        <f t="shared" si="25"/>
        <v>9_10</v>
      </c>
      <c r="E204" s="122">
        <v>3742</v>
      </c>
      <c r="F204" s="120"/>
      <c r="G204" s="120">
        <v>9</v>
      </c>
      <c r="H204" s="120">
        <v>10</v>
      </c>
      <c r="I204" s="120">
        <f t="shared" si="26"/>
        <v>10</v>
      </c>
      <c r="J204" s="120" t="str">
        <f t="shared" si="27"/>
        <v>9_10</v>
      </c>
      <c r="K204" s="122">
        <v>3864</v>
      </c>
      <c r="L204" s="5"/>
      <c r="M204" s="54"/>
      <c r="N204" s="5"/>
      <c r="O204" s="120">
        <v>9</v>
      </c>
      <c r="P204" s="120">
        <v>10</v>
      </c>
      <c r="Q204" s="120">
        <f t="shared" si="28"/>
        <v>10</v>
      </c>
      <c r="R204" s="120" t="str">
        <f t="shared" si="20"/>
        <v>9_10</v>
      </c>
      <c r="S204" s="71">
        <f t="shared" si="21"/>
        <v>3742</v>
      </c>
      <c r="T204" s="71">
        <f t="shared" si="22"/>
        <v>3864</v>
      </c>
      <c r="U204" s="156">
        <f t="shared" si="23"/>
        <v>3864</v>
      </c>
      <c r="V204" s="47">
        <f t="shared" si="29"/>
        <v>24.76923076923077</v>
      </c>
      <c r="W204" s="6"/>
      <c r="X204" s="6"/>
      <c r="Y204" s="6"/>
      <c r="Z204" s="6"/>
      <c r="AA204" s="6"/>
      <c r="AB204" s="6"/>
      <c r="AC204" s="7"/>
    </row>
    <row r="205" spans="1:29" x14ac:dyDescent="0.15">
      <c r="A205" s="120">
        <v>9</v>
      </c>
      <c r="B205" s="120">
        <v>11</v>
      </c>
      <c r="C205" s="120">
        <f t="shared" si="24"/>
        <v>11</v>
      </c>
      <c r="D205" s="120" t="str">
        <f t="shared" si="25"/>
        <v>9_11</v>
      </c>
      <c r="E205" s="122">
        <v>3864</v>
      </c>
      <c r="F205" s="120"/>
      <c r="G205" s="120">
        <v>9</v>
      </c>
      <c r="H205" s="120">
        <v>11</v>
      </c>
      <c r="I205" s="120">
        <f t="shared" si="26"/>
        <v>11</v>
      </c>
      <c r="J205" s="120" t="str">
        <f t="shared" si="27"/>
        <v>9_11</v>
      </c>
      <c r="K205" s="122">
        <v>3990</v>
      </c>
      <c r="L205" s="5"/>
      <c r="M205" s="54"/>
      <c r="N205" s="5"/>
      <c r="O205" s="120">
        <v>9</v>
      </c>
      <c r="P205" s="120">
        <v>11</v>
      </c>
      <c r="Q205" s="120">
        <f t="shared" si="28"/>
        <v>11</v>
      </c>
      <c r="R205" s="120" t="str">
        <f t="shared" si="20"/>
        <v>9_11</v>
      </c>
      <c r="S205" s="71">
        <f t="shared" si="21"/>
        <v>3864</v>
      </c>
      <c r="T205" s="71">
        <f t="shared" si="22"/>
        <v>3990</v>
      </c>
      <c r="U205" s="156">
        <f t="shared" si="23"/>
        <v>3990</v>
      </c>
      <c r="V205" s="47">
        <f t="shared" si="29"/>
        <v>25.576923076923077</v>
      </c>
      <c r="W205" s="6"/>
      <c r="X205" s="6"/>
      <c r="Y205" s="6"/>
      <c r="Z205" s="6"/>
      <c r="AA205" s="6"/>
      <c r="AB205" s="6"/>
      <c r="AC205" s="7"/>
    </row>
    <row r="206" spans="1:29" x14ac:dyDescent="0.15">
      <c r="A206" s="120">
        <v>9</v>
      </c>
      <c r="B206" s="120">
        <v>12</v>
      </c>
      <c r="C206" s="120">
        <f t="shared" si="24"/>
        <v>12</v>
      </c>
      <c r="D206" s="120" t="str">
        <f t="shared" si="25"/>
        <v>9_12</v>
      </c>
      <c r="E206" s="122">
        <v>3989</v>
      </c>
      <c r="F206" s="120"/>
      <c r="G206" s="120">
        <v>9</v>
      </c>
      <c r="H206" s="120">
        <v>12</v>
      </c>
      <c r="I206" s="120">
        <f t="shared" si="26"/>
        <v>12</v>
      </c>
      <c r="J206" s="120" t="str">
        <f t="shared" si="27"/>
        <v>9_12</v>
      </c>
      <c r="K206" s="122">
        <v>4119</v>
      </c>
      <c r="L206" s="5"/>
      <c r="M206" s="54"/>
      <c r="N206" s="5"/>
      <c r="O206" s="120">
        <v>9</v>
      </c>
      <c r="P206" s="120">
        <v>12</v>
      </c>
      <c r="Q206" s="120">
        <f t="shared" si="28"/>
        <v>12</v>
      </c>
      <c r="R206" s="120" t="str">
        <f t="shared" si="20"/>
        <v>9_12</v>
      </c>
      <c r="S206" s="71">
        <f t="shared" si="21"/>
        <v>3989</v>
      </c>
      <c r="T206" s="71">
        <f t="shared" si="22"/>
        <v>4119</v>
      </c>
      <c r="U206" s="156">
        <f t="shared" si="23"/>
        <v>4119</v>
      </c>
      <c r="V206" s="47">
        <f t="shared" si="29"/>
        <v>26.403846153846153</v>
      </c>
      <c r="W206" s="6"/>
      <c r="X206" s="6"/>
      <c r="Y206" s="6"/>
      <c r="Z206" s="6"/>
      <c r="AA206" s="6"/>
      <c r="AB206" s="6"/>
      <c r="AC206" s="7"/>
    </row>
    <row r="207" spans="1:29" x14ac:dyDescent="0.15">
      <c r="A207" s="120">
        <v>9</v>
      </c>
      <c r="B207" s="120">
        <v>13</v>
      </c>
      <c r="C207" s="120">
        <f t="shared" si="24"/>
        <v>13</v>
      </c>
      <c r="D207" s="120" t="str">
        <f t="shared" si="25"/>
        <v>9_13</v>
      </c>
      <c r="E207" s="122">
        <v>4118</v>
      </c>
      <c r="F207" s="120"/>
      <c r="G207" s="120">
        <v>9</v>
      </c>
      <c r="H207" s="120">
        <v>13</v>
      </c>
      <c r="I207" s="120">
        <f t="shared" si="26"/>
        <v>13</v>
      </c>
      <c r="J207" s="120" t="str">
        <f t="shared" si="27"/>
        <v>9_13</v>
      </c>
      <c r="K207" s="122">
        <v>4252</v>
      </c>
      <c r="L207" s="5"/>
      <c r="M207" s="54"/>
      <c r="N207" s="5"/>
      <c r="O207" s="120">
        <v>9</v>
      </c>
      <c r="P207" s="120">
        <v>13</v>
      </c>
      <c r="Q207" s="120">
        <f t="shared" si="28"/>
        <v>13</v>
      </c>
      <c r="R207" s="120" t="str">
        <f t="shared" si="20"/>
        <v>9_13</v>
      </c>
      <c r="S207" s="71">
        <f t="shared" si="21"/>
        <v>4118</v>
      </c>
      <c r="T207" s="71">
        <f t="shared" si="22"/>
        <v>4252</v>
      </c>
      <c r="U207" s="156">
        <f t="shared" si="23"/>
        <v>4252</v>
      </c>
      <c r="V207" s="47">
        <f t="shared" si="29"/>
        <v>27.256410256410255</v>
      </c>
      <c r="W207" s="6"/>
      <c r="X207" s="6"/>
      <c r="Y207" s="6"/>
      <c r="Z207" s="6"/>
      <c r="AA207" s="6"/>
      <c r="AB207" s="6"/>
      <c r="AC207" s="7"/>
    </row>
    <row r="208" spans="1:29" x14ac:dyDescent="0.15">
      <c r="A208" s="120">
        <v>9</v>
      </c>
      <c r="B208" s="120" t="s">
        <v>3</v>
      </c>
      <c r="C208" s="120" t="str">
        <f t="shared" si="24"/>
        <v>u1</v>
      </c>
      <c r="D208" s="120" t="str">
        <f t="shared" si="25"/>
        <v>9_u1</v>
      </c>
      <c r="E208" s="122">
        <v>4261</v>
      </c>
      <c r="F208" s="120"/>
      <c r="G208" s="120">
        <v>9</v>
      </c>
      <c r="H208" s="120" t="s">
        <v>3</v>
      </c>
      <c r="I208" s="120" t="str">
        <f t="shared" si="26"/>
        <v>u1</v>
      </c>
      <c r="J208" s="120" t="str">
        <f t="shared" si="27"/>
        <v>9_u1</v>
      </c>
      <c r="K208" s="122">
        <v>4399</v>
      </c>
      <c r="L208" s="5"/>
      <c r="M208" s="54"/>
      <c r="N208" s="5"/>
      <c r="O208" s="120">
        <v>9</v>
      </c>
      <c r="P208" s="120" t="s">
        <v>3</v>
      </c>
      <c r="Q208" s="120" t="str">
        <f t="shared" si="28"/>
        <v>u1</v>
      </c>
      <c r="R208" s="120" t="str">
        <f t="shared" si="20"/>
        <v>9_u1</v>
      </c>
      <c r="S208" s="71">
        <f t="shared" si="21"/>
        <v>4261</v>
      </c>
      <c r="T208" s="71">
        <f t="shared" si="22"/>
        <v>4399</v>
      </c>
      <c r="U208" s="156">
        <f t="shared" si="23"/>
        <v>4399</v>
      </c>
      <c r="V208" s="47">
        <f t="shared" si="29"/>
        <v>28.198717948717949</v>
      </c>
      <c r="W208" s="6"/>
      <c r="X208" s="6"/>
      <c r="Y208" s="6"/>
      <c r="Z208" s="6"/>
      <c r="AA208" s="6"/>
      <c r="AB208" s="6"/>
      <c r="AC208" s="7"/>
    </row>
    <row r="209" spans="1:29" x14ac:dyDescent="0.15">
      <c r="A209" s="120">
        <v>9</v>
      </c>
      <c r="B209" s="120" t="s">
        <v>4</v>
      </c>
      <c r="C209" s="120" t="str">
        <f t="shared" si="24"/>
        <v>u2</v>
      </c>
      <c r="D209" s="120" t="str">
        <f t="shared" si="25"/>
        <v>9_u2</v>
      </c>
      <c r="E209" s="122">
        <v>4413</v>
      </c>
      <c r="F209" s="120"/>
      <c r="G209" s="120">
        <v>9</v>
      </c>
      <c r="H209" s="120" t="s">
        <v>4</v>
      </c>
      <c r="I209" s="120" t="str">
        <f t="shared" si="26"/>
        <v>u2</v>
      </c>
      <c r="J209" s="120" t="str">
        <f t="shared" si="27"/>
        <v>9_u2</v>
      </c>
      <c r="K209" s="122">
        <v>4556</v>
      </c>
      <c r="L209" s="5"/>
      <c r="M209" s="54"/>
      <c r="N209" s="5"/>
      <c r="O209" s="120">
        <v>9</v>
      </c>
      <c r="P209" s="120" t="s">
        <v>4</v>
      </c>
      <c r="Q209" s="120" t="str">
        <f t="shared" si="28"/>
        <v>u2</v>
      </c>
      <c r="R209" s="120" t="str">
        <f t="shared" ref="R209:R272" si="30">O209&amp;"_"&amp;P209</f>
        <v>9_u2</v>
      </c>
      <c r="S209" s="71">
        <f t="shared" ref="S209:S272" si="31">INDEX($E$17:$E$346,MATCH($R209,$D$17:$D$346,0))</f>
        <v>4413</v>
      </c>
      <c r="T209" s="71">
        <f t="shared" ref="T209:T272" si="32">INDEX($K$17:$K$346,MATCH(R209,$J$17:$J$346,0))</f>
        <v>4556</v>
      </c>
      <c r="U209" s="156">
        <f t="shared" ref="U209:U272" si="33">$D$6*S209+$D$7*T209</f>
        <v>4556</v>
      </c>
      <c r="V209" s="47">
        <f t="shared" si="29"/>
        <v>29.205128205128204</v>
      </c>
      <c r="W209" s="6"/>
      <c r="X209" s="6"/>
      <c r="Y209" s="6"/>
      <c r="Z209" s="6"/>
      <c r="AA209" s="6"/>
      <c r="AB209" s="6"/>
      <c r="AC209" s="7"/>
    </row>
    <row r="210" spans="1:29" x14ac:dyDescent="0.15">
      <c r="A210" s="120">
        <v>9</v>
      </c>
      <c r="B210" s="120" t="s">
        <v>5</v>
      </c>
      <c r="C210" s="120" t="str">
        <f t="shared" ref="C210:C273" si="34">B210</f>
        <v>a</v>
      </c>
      <c r="D210" s="120" t="str">
        <f t="shared" ref="D210:D273" si="35">A210&amp;"_"&amp;B210</f>
        <v>9_a</v>
      </c>
      <c r="E210" s="122">
        <v>4261</v>
      </c>
      <c r="F210" s="120"/>
      <c r="G210" s="120">
        <v>9</v>
      </c>
      <c r="H210" s="120" t="s">
        <v>5</v>
      </c>
      <c r="I210" s="120" t="str">
        <f t="shared" ref="I210:I273" si="36">H210</f>
        <v>a</v>
      </c>
      <c r="J210" s="120" t="str">
        <f t="shared" ref="J210:J273" si="37">G210&amp;"_"&amp;H210</f>
        <v>9_a</v>
      </c>
      <c r="K210" s="122">
        <v>4399</v>
      </c>
      <c r="L210" s="5"/>
      <c r="M210" s="54"/>
      <c r="N210" s="5"/>
      <c r="O210" s="120">
        <v>9</v>
      </c>
      <c r="P210" s="120" t="s">
        <v>5</v>
      </c>
      <c r="Q210" s="120" t="str">
        <f t="shared" ref="Q210:Q273" si="38">P210</f>
        <v>a</v>
      </c>
      <c r="R210" s="120" t="str">
        <f t="shared" si="30"/>
        <v>9_a</v>
      </c>
      <c r="S210" s="71">
        <f t="shared" si="31"/>
        <v>4261</v>
      </c>
      <c r="T210" s="71">
        <f t="shared" si="32"/>
        <v>4399</v>
      </c>
      <c r="U210" s="156">
        <f t="shared" si="33"/>
        <v>4399</v>
      </c>
      <c r="V210" s="47">
        <f t="shared" ref="V210:V273" si="39">U210/$D$10</f>
        <v>28.198717948717949</v>
      </c>
      <c r="W210" s="6"/>
      <c r="X210" s="6"/>
      <c r="Y210" s="6"/>
      <c r="Z210" s="6"/>
      <c r="AA210" s="6"/>
      <c r="AB210" s="6"/>
      <c r="AC210" s="7"/>
    </row>
    <row r="211" spans="1:29" x14ac:dyDescent="0.15">
      <c r="A211" s="120">
        <v>9</v>
      </c>
      <c r="B211" s="120" t="s">
        <v>6</v>
      </c>
      <c r="C211" s="120" t="str">
        <f t="shared" si="34"/>
        <v>b</v>
      </c>
      <c r="D211" s="120" t="str">
        <f t="shared" si="35"/>
        <v>9_b</v>
      </c>
      <c r="E211" s="122">
        <v>4413</v>
      </c>
      <c r="F211" s="120"/>
      <c r="G211" s="120">
        <v>9</v>
      </c>
      <c r="H211" s="120" t="s">
        <v>6</v>
      </c>
      <c r="I211" s="120" t="str">
        <f t="shared" si="36"/>
        <v>b</v>
      </c>
      <c r="J211" s="120" t="str">
        <f t="shared" si="37"/>
        <v>9_b</v>
      </c>
      <c r="K211" s="122">
        <v>4556</v>
      </c>
      <c r="L211" s="5"/>
      <c r="M211" s="54"/>
      <c r="N211" s="5"/>
      <c r="O211" s="120">
        <v>9</v>
      </c>
      <c r="P211" s="120" t="s">
        <v>6</v>
      </c>
      <c r="Q211" s="120" t="str">
        <f t="shared" si="38"/>
        <v>b</v>
      </c>
      <c r="R211" s="120" t="str">
        <f t="shared" si="30"/>
        <v>9_b</v>
      </c>
      <c r="S211" s="71">
        <f t="shared" si="31"/>
        <v>4413</v>
      </c>
      <c r="T211" s="71">
        <f t="shared" si="32"/>
        <v>4556</v>
      </c>
      <c r="U211" s="156">
        <f t="shared" si="33"/>
        <v>4556</v>
      </c>
      <c r="V211" s="47">
        <f t="shared" si="39"/>
        <v>29.205128205128204</v>
      </c>
      <c r="W211" s="6"/>
      <c r="X211" s="6"/>
      <c r="Y211" s="6"/>
      <c r="Z211" s="6"/>
      <c r="AA211" s="6"/>
      <c r="AB211" s="6"/>
      <c r="AC211" s="7"/>
    </row>
    <row r="212" spans="1:29" x14ac:dyDescent="0.15">
      <c r="A212" s="120">
        <v>9</v>
      </c>
      <c r="B212" s="120" t="s">
        <v>7</v>
      </c>
      <c r="C212" s="120" t="str">
        <f t="shared" si="34"/>
        <v>c</v>
      </c>
      <c r="D212" s="120" t="str">
        <f t="shared" si="35"/>
        <v>9_c</v>
      </c>
      <c r="E212" s="122">
        <v>4564</v>
      </c>
      <c r="F212" s="120"/>
      <c r="G212" s="120">
        <v>9</v>
      </c>
      <c r="H212" s="120" t="s">
        <v>7</v>
      </c>
      <c r="I212" s="120" t="str">
        <f t="shared" si="36"/>
        <v>c</v>
      </c>
      <c r="J212" s="120" t="str">
        <f t="shared" si="37"/>
        <v>9_c</v>
      </c>
      <c r="K212" s="122">
        <v>4712</v>
      </c>
      <c r="L212" s="5"/>
      <c r="M212" s="54"/>
      <c r="N212" s="5"/>
      <c r="O212" s="120">
        <v>9</v>
      </c>
      <c r="P212" s="120" t="s">
        <v>7</v>
      </c>
      <c r="Q212" s="120" t="str">
        <f t="shared" si="38"/>
        <v>c</v>
      </c>
      <c r="R212" s="120" t="str">
        <f t="shared" si="30"/>
        <v>9_c</v>
      </c>
      <c r="S212" s="71">
        <f t="shared" si="31"/>
        <v>4564</v>
      </c>
      <c r="T212" s="71">
        <f t="shared" si="32"/>
        <v>4712</v>
      </c>
      <c r="U212" s="156">
        <f t="shared" si="33"/>
        <v>4712</v>
      </c>
      <c r="V212" s="47">
        <f t="shared" si="39"/>
        <v>30.205128205128204</v>
      </c>
      <c r="W212" s="6"/>
      <c r="X212" s="6"/>
      <c r="Y212" s="6"/>
      <c r="Z212" s="6"/>
      <c r="AA212" s="6"/>
      <c r="AB212" s="6"/>
      <c r="AC212" s="7"/>
    </row>
    <row r="213" spans="1:29" x14ac:dyDescent="0.15">
      <c r="A213" s="120">
        <v>9</v>
      </c>
      <c r="B213" s="120" t="s">
        <v>8</v>
      </c>
      <c r="C213" s="120" t="str">
        <f t="shared" si="34"/>
        <v>d</v>
      </c>
      <c r="D213" s="120" t="str">
        <f t="shared" si="35"/>
        <v>9_d</v>
      </c>
      <c r="E213" s="122">
        <v>4727</v>
      </c>
      <c r="F213" s="120"/>
      <c r="G213" s="120">
        <v>9</v>
      </c>
      <c r="H213" s="120" t="s">
        <v>8</v>
      </c>
      <c r="I213" s="120" t="str">
        <f t="shared" si="36"/>
        <v>d</v>
      </c>
      <c r="J213" s="120" t="str">
        <f t="shared" si="37"/>
        <v>9_d</v>
      </c>
      <c r="K213" s="122">
        <v>4881</v>
      </c>
      <c r="L213" s="5"/>
      <c r="M213" s="54"/>
      <c r="N213" s="5"/>
      <c r="O213" s="120">
        <v>9</v>
      </c>
      <c r="P213" s="120" t="s">
        <v>8</v>
      </c>
      <c r="Q213" s="120" t="str">
        <f t="shared" si="38"/>
        <v>d</v>
      </c>
      <c r="R213" s="120" t="str">
        <f t="shared" si="30"/>
        <v>9_d</v>
      </c>
      <c r="S213" s="71">
        <f t="shared" si="31"/>
        <v>4727</v>
      </c>
      <c r="T213" s="71">
        <f t="shared" si="32"/>
        <v>4881</v>
      </c>
      <c r="U213" s="156">
        <f t="shared" si="33"/>
        <v>4881</v>
      </c>
      <c r="V213" s="47">
        <f t="shared" si="39"/>
        <v>31.28846153846154</v>
      </c>
      <c r="W213" s="6"/>
      <c r="X213" s="6"/>
      <c r="Y213" s="6"/>
      <c r="Z213" s="6"/>
      <c r="AA213" s="6"/>
      <c r="AB213" s="6"/>
      <c r="AC213" s="7"/>
    </row>
    <row r="214" spans="1:29" x14ac:dyDescent="0.15">
      <c r="A214" s="120">
        <v>9</v>
      </c>
      <c r="B214" s="120" t="s">
        <v>9</v>
      </c>
      <c r="C214" s="120" t="str">
        <f t="shared" si="34"/>
        <v>e</v>
      </c>
      <c r="D214" s="120" t="str">
        <f t="shared" si="35"/>
        <v>9_e</v>
      </c>
      <c r="E214" s="122">
        <v>4889</v>
      </c>
      <c r="F214" s="120"/>
      <c r="G214" s="120">
        <v>9</v>
      </c>
      <c r="H214" s="120" t="s">
        <v>9</v>
      </c>
      <c r="I214" s="120" t="str">
        <f t="shared" si="36"/>
        <v>e</v>
      </c>
      <c r="J214" s="120" t="str">
        <f t="shared" si="37"/>
        <v>9_e</v>
      </c>
      <c r="K214" s="120">
        <v>5048</v>
      </c>
      <c r="L214" s="5"/>
      <c r="M214" s="54"/>
      <c r="N214" s="5"/>
      <c r="O214" s="120">
        <v>9</v>
      </c>
      <c r="P214" s="120" t="s">
        <v>9</v>
      </c>
      <c r="Q214" s="120" t="str">
        <f t="shared" si="38"/>
        <v>e</v>
      </c>
      <c r="R214" s="120" t="str">
        <f t="shared" si="30"/>
        <v>9_e</v>
      </c>
      <c r="S214" s="71">
        <f t="shared" si="31"/>
        <v>4889</v>
      </c>
      <c r="T214" s="71">
        <f t="shared" si="32"/>
        <v>5048</v>
      </c>
      <c r="U214" s="156">
        <f t="shared" si="33"/>
        <v>5048</v>
      </c>
      <c r="V214" s="47">
        <f t="shared" si="39"/>
        <v>32.358974358974358</v>
      </c>
      <c r="W214" s="6"/>
      <c r="X214" s="6"/>
      <c r="Y214" s="6"/>
      <c r="Z214" s="6"/>
      <c r="AA214" s="6"/>
      <c r="AB214" s="6"/>
      <c r="AC214" s="7"/>
    </row>
    <row r="215" spans="1:29" x14ac:dyDescent="0.15">
      <c r="A215" s="120">
        <v>10</v>
      </c>
      <c r="B215" s="120" t="s">
        <v>2</v>
      </c>
      <c r="C215" s="120" t="str">
        <f t="shared" si="34"/>
        <v>Start</v>
      </c>
      <c r="D215" s="120" t="str">
        <f t="shared" si="35"/>
        <v>10_Start</v>
      </c>
      <c r="E215" s="122">
        <v>3043</v>
      </c>
      <c r="F215" s="120"/>
      <c r="G215" s="120">
        <v>10</v>
      </c>
      <c r="H215" s="120" t="s">
        <v>2</v>
      </c>
      <c r="I215" s="120" t="str">
        <f t="shared" si="36"/>
        <v>Start</v>
      </c>
      <c r="J215" s="120" t="str">
        <f t="shared" si="37"/>
        <v>10_Start</v>
      </c>
      <c r="K215" s="122">
        <v>3142</v>
      </c>
      <c r="L215" s="5"/>
      <c r="M215" s="54"/>
      <c r="N215" s="5"/>
      <c r="O215" s="120">
        <v>10</v>
      </c>
      <c r="P215" s="120" t="s">
        <v>2</v>
      </c>
      <c r="Q215" s="120" t="str">
        <f t="shared" si="38"/>
        <v>Start</v>
      </c>
      <c r="R215" s="120" t="str">
        <f t="shared" si="30"/>
        <v>10_Start</v>
      </c>
      <c r="S215" s="71">
        <f t="shared" si="31"/>
        <v>3043</v>
      </c>
      <c r="T215" s="71">
        <f t="shared" si="32"/>
        <v>3142</v>
      </c>
      <c r="U215" s="156">
        <f t="shared" si="33"/>
        <v>3142</v>
      </c>
      <c r="V215" s="47">
        <f t="shared" si="39"/>
        <v>20.141025641025642</v>
      </c>
      <c r="W215" s="6"/>
      <c r="X215" s="6"/>
      <c r="Y215" s="6"/>
      <c r="Z215" s="6"/>
      <c r="AA215" s="6"/>
      <c r="AB215" s="6"/>
      <c r="AC215" s="7"/>
    </row>
    <row r="216" spans="1:29" x14ac:dyDescent="0.15">
      <c r="A216" s="120">
        <v>10</v>
      </c>
      <c r="B216" s="120">
        <v>0</v>
      </c>
      <c r="C216" s="120">
        <f t="shared" si="34"/>
        <v>0</v>
      </c>
      <c r="D216" s="120" t="str">
        <f t="shared" si="35"/>
        <v>10_0</v>
      </c>
      <c r="E216" s="122">
        <v>3096</v>
      </c>
      <c r="F216" s="120"/>
      <c r="G216" s="120">
        <v>10</v>
      </c>
      <c r="H216" s="120">
        <v>0</v>
      </c>
      <c r="I216" s="120">
        <f t="shared" si="36"/>
        <v>0</v>
      </c>
      <c r="J216" s="120" t="str">
        <f t="shared" si="37"/>
        <v>10_0</v>
      </c>
      <c r="K216" s="122">
        <v>3197</v>
      </c>
      <c r="L216" s="5"/>
      <c r="M216" s="54"/>
      <c r="N216" s="5"/>
      <c r="O216" s="120">
        <v>10</v>
      </c>
      <c r="P216" s="120">
        <v>0</v>
      </c>
      <c r="Q216" s="120">
        <f t="shared" si="38"/>
        <v>0</v>
      </c>
      <c r="R216" s="120" t="str">
        <f t="shared" si="30"/>
        <v>10_0</v>
      </c>
      <c r="S216" s="71">
        <f t="shared" si="31"/>
        <v>3096</v>
      </c>
      <c r="T216" s="71">
        <f t="shared" si="32"/>
        <v>3197</v>
      </c>
      <c r="U216" s="156">
        <f t="shared" si="33"/>
        <v>3197</v>
      </c>
      <c r="V216" s="47">
        <f t="shared" si="39"/>
        <v>20.493589743589745</v>
      </c>
      <c r="W216" s="6"/>
      <c r="X216" s="6"/>
      <c r="Y216" s="6"/>
      <c r="Z216" s="6"/>
      <c r="AA216" s="6"/>
      <c r="AB216" s="6"/>
      <c r="AC216" s="7"/>
    </row>
    <row r="217" spans="1:29" x14ac:dyDescent="0.15">
      <c r="A217" s="120">
        <v>10</v>
      </c>
      <c r="B217" s="120">
        <v>1</v>
      </c>
      <c r="C217" s="120">
        <f t="shared" si="34"/>
        <v>1</v>
      </c>
      <c r="D217" s="120" t="str">
        <f t="shared" si="35"/>
        <v>10_1</v>
      </c>
      <c r="E217" s="122">
        <v>3176</v>
      </c>
      <c r="F217" s="120"/>
      <c r="G217" s="120">
        <v>10</v>
      </c>
      <c r="H217" s="120">
        <v>1</v>
      </c>
      <c r="I217" s="120">
        <f t="shared" si="36"/>
        <v>1</v>
      </c>
      <c r="J217" s="120" t="str">
        <f t="shared" si="37"/>
        <v>10_1</v>
      </c>
      <c r="K217" s="122">
        <v>3279</v>
      </c>
      <c r="L217" s="5"/>
      <c r="M217" s="54"/>
      <c r="N217" s="5"/>
      <c r="O217" s="120">
        <v>10</v>
      </c>
      <c r="P217" s="120">
        <v>1</v>
      </c>
      <c r="Q217" s="120">
        <f t="shared" si="38"/>
        <v>1</v>
      </c>
      <c r="R217" s="120" t="str">
        <f t="shared" si="30"/>
        <v>10_1</v>
      </c>
      <c r="S217" s="71">
        <f t="shared" si="31"/>
        <v>3176</v>
      </c>
      <c r="T217" s="71">
        <f t="shared" si="32"/>
        <v>3279</v>
      </c>
      <c r="U217" s="156">
        <f t="shared" si="33"/>
        <v>3279</v>
      </c>
      <c r="V217" s="47">
        <f t="shared" si="39"/>
        <v>21.01923076923077</v>
      </c>
      <c r="W217" s="6"/>
      <c r="X217" s="6"/>
      <c r="Y217" s="6"/>
      <c r="Z217" s="6"/>
      <c r="AA217" s="6"/>
      <c r="AB217" s="6"/>
      <c r="AC217" s="7"/>
    </row>
    <row r="218" spans="1:29" x14ac:dyDescent="0.15">
      <c r="A218" s="120">
        <v>10</v>
      </c>
      <c r="B218" s="120">
        <v>2</v>
      </c>
      <c r="C218" s="120">
        <f t="shared" si="34"/>
        <v>2</v>
      </c>
      <c r="D218" s="120" t="str">
        <f t="shared" si="35"/>
        <v>10_2</v>
      </c>
      <c r="E218" s="122">
        <v>3242</v>
      </c>
      <c r="F218" s="120"/>
      <c r="G218" s="120">
        <v>10</v>
      </c>
      <c r="H218" s="120">
        <v>2</v>
      </c>
      <c r="I218" s="120">
        <f t="shared" si="36"/>
        <v>2</v>
      </c>
      <c r="J218" s="120" t="str">
        <f t="shared" si="37"/>
        <v>10_2</v>
      </c>
      <c r="K218" s="122">
        <v>3347</v>
      </c>
      <c r="L218" s="5"/>
      <c r="M218" s="54"/>
      <c r="N218" s="5"/>
      <c r="O218" s="120">
        <v>10</v>
      </c>
      <c r="P218" s="120">
        <v>2</v>
      </c>
      <c r="Q218" s="120">
        <f t="shared" si="38"/>
        <v>2</v>
      </c>
      <c r="R218" s="120" t="str">
        <f t="shared" si="30"/>
        <v>10_2</v>
      </c>
      <c r="S218" s="71">
        <f t="shared" si="31"/>
        <v>3242</v>
      </c>
      <c r="T218" s="71">
        <f t="shared" si="32"/>
        <v>3347</v>
      </c>
      <c r="U218" s="156">
        <f t="shared" si="33"/>
        <v>3347</v>
      </c>
      <c r="V218" s="47">
        <f t="shared" si="39"/>
        <v>21.455128205128204</v>
      </c>
      <c r="W218" s="6"/>
      <c r="X218" s="6"/>
      <c r="Y218" s="6"/>
      <c r="Z218" s="6"/>
      <c r="AA218" s="6"/>
      <c r="AB218" s="6"/>
      <c r="AC218" s="7"/>
    </row>
    <row r="219" spans="1:29" x14ac:dyDescent="0.15">
      <c r="A219" s="120">
        <v>10</v>
      </c>
      <c r="B219" s="120">
        <v>3</v>
      </c>
      <c r="C219" s="120">
        <f t="shared" si="34"/>
        <v>3</v>
      </c>
      <c r="D219" s="120" t="str">
        <f t="shared" si="35"/>
        <v>10_3</v>
      </c>
      <c r="E219" s="122">
        <v>3314</v>
      </c>
      <c r="F219" s="120"/>
      <c r="G219" s="120">
        <v>10</v>
      </c>
      <c r="H219" s="120">
        <v>3</v>
      </c>
      <c r="I219" s="120">
        <f t="shared" si="36"/>
        <v>3</v>
      </c>
      <c r="J219" s="120" t="str">
        <f t="shared" si="37"/>
        <v>10_3</v>
      </c>
      <c r="K219" s="122">
        <v>3422</v>
      </c>
      <c r="L219" s="5"/>
      <c r="M219" s="54"/>
      <c r="N219" s="5"/>
      <c r="O219" s="120">
        <v>10</v>
      </c>
      <c r="P219" s="120">
        <v>3</v>
      </c>
      <c r="Q219" s="120">
        <f t="shared" si="38"/>
        <v>3</v>
      </c>
      <c r="R219" s="120" t="str">
        <f t="shared" si="30"/>
        <v>10_3</v>
      </c>
      <c r="S219" s="71">
        <f t="shared" si="31"/>
        <v>3314</v>
      </c>
      <c r="T219" s="71">
        <f t="shared" si="32"/>
        <v>3422</v>
      </c>
      <c r="U219" s="156">
        <f t="shared" si="33"/>
        <v>3422</v>
      </c>
      <c r="V219" s="47">
        <f t="shared" si="39"/>
        <v>21.935897435897434</v>
      </c>
      <c r="W219" s="6"/>
      <c r="X219" s="6"/>
      <c r="Y219" s="6"/>
      <c r="Z219" s="6"/>
      <c r="AA219" s="6"/>
      <c r="AB219" s="6"/>
      <c r="AC219" s="7"/>
    </row>
    <row r="220" spans="1:29" x14ac:dyDescent="0.15">
      <c r="A220" s="120">
        <v>10</v>
      </c>
      <c r="B220" s="120">
        <v>4</v>
      </c>
      <c r="C220" s="120">
        <f t="shared" si="34"/>
        <v>4</v>
      </c>
      <c r="D220" s="120" t="str">
        <f t="shared" si="35"/>
        <v>10_4</v>
      </c>
      <c r="E220" s="122">
        <v>3384</v>
      </c>
      <c r="F220" s="120"/>
      <c r="G220" s="120">
        <v>10</v>
      </c>
      <c r="H220" s="120">
        <v>4</v>
      </c>
      <c r="I220" s="120">
        <f t="shared" si="36"/>
        <v>4</v>
      </c>
      <c r="J220" s="120" t="str">
        <f t="shared" si="37"/>
        <v>10_4</v>
      </c>
      <c r="K220" s="122">
        <v>3494</v>
      </c>
      <c r="L220" s="5"/>
      <c r="M220" s="54"/>
      <c r="N220" s="5"/>
      <c r="O220" s="120">
        <v>10</v>
      </c>
      <c r="P220" s="120">
        <v>4</v>
      </c>
      <c r="Q220" s="120">
        <f t="shared" si="38"/>
        <v>4</v>
      </c>
      <c r="R220" s="120" t="str">
        <f t="shared" si="30"/>
        <v>10_4</v>
      </c>
      <c r="S220" s="71">
        <f t="shared" si="31"/>
        <v>3384</v>
      </c>
      <c r="T220" s="71">
        <f t="shared" si="32"/>
        <v>3494</v>
      </c>
      <c r="U220" s="156">
        <f t="shared" si="33"/>
        <v>3494</v>
      </c>
      <c r="V220" s="47">
        <f t="shared" si="39"/>
        <v>22.397435897435898</v>
      </c>
      <c r="W220" s="6"/>
      <c r="X220" s="6"/>
      <c r="Y220" s="6"/>
      <c r="Z220" s="6"/>
      <c r="AA220" s="6"/>
      <c r="AB220" s="6"/>
      <c r="AC220" s="7"/>
    </row>
    <row r="221" spans="1:29" x14ac:dyDescent="0.15">
      <c r="A221" s="120">
        <v>10</v>
      </c>
      <c r="B221" s="120">
        <v>5</v>
      </c>
      <c r="C221" s="120">
        <f t="shared" si="34"/>
        <v>5</v>
      </c>
      <c r="D221" s="120" t="str">
        <f t="shared" si="35"/>
        <v>10_5</v>
      </c>
      <c r="E221" s="122">
        <v>3499</v>
      </c>
      <c r="F221" s="120"/>
      <c r="G221" s="120">
        <v>10</v>
      </c>
      <c r="H221" s="120">
        <v>5</v>
      </c>
      <c r="I221" s="120">
        <f t="shared" si="36"/>
        <v>5</v>
      </c>
      <c r="J221" s="120" t="str">
        <f t="shared" si="37"/>
        <v>10_5</v>
      </c>
      <c r="K221" s="122">
        <v>3613</v>
      </c>
      <c r="L221" s="5"/>
      <c r="M221" s="54"/>
      <c r="N221" s="5"/>
      <c r="O221" s="120">
        <v>10</v>
      </c>
      <c r="P221" s="120">
        <v>5</v>
      </c>
      <c r="Q221" s="120">
        <f t="shared" si="38"/>
        <v>5</v>
      </c>
      <c r="R221" s="120" t="str">
        <f t="shared" si="30"/>
        <v>10_5</v>
      </c>
      <c r="S221" s="71">
        <f t="shared" si="31"/>
        <v>3499</v>
      </c>
      <c r="T221" s="71">
        <f t="shared" si="32"/>
        <v>3613</v>
      </c>
      <c r="U221" s="156">
        <f t="shared" si="33"/>
        <v>3613</v>
      </c>
      <c r="V221" s="47">
        <f t="shared" si="39"/>
        <v>23.160256410256409</v>
      </c>
      <c r="W221" s="6"/>
      <c r="X221" s="6"/>
      <c r="Y221" s="6"/>
      <c r="Z221" s="6"/>
      <c r="AA221" s="6"/>
      <c r="AB221" s="6"/>
      <c r="AC221" s="7"/>
    </row>
    <row r="222" spans="1:29" x14ac:dyDescent="0.15">
      <c r="A222" s="120">
        <v>10</v>
      </c>
      <c r="B222" s="120">
        <v>6</v>
      </c>
      <c r="C222" s="120">
        <f t="shared" si="34"/>
        <v>6</v>
      </c>
      <c r="D222" s="120" t="str">
        <f t="shared" si="35"/>
        <v>10_6</v>
      </c>
      <c r="E222" s="122">
        <v>3620</v>
      </c>
      <c r="F222" s="120"/>
      <c r="G222" s="120">
        <v>10</v>
      </c>
      <c r="H222" s="120">
        <v>6</v>
      </c>
      <c r="I222" s="120">
        <f t="shared" si="36"/>
        <v>6</v>
      </c>
      <c r="J222" s="120" t="str">
        <f t="shared" si="37"/>
        <v>10_6</v>
      </c>
      <c r="K222" s="122">
        <v>3738</v>
      </c>
      <c r="L222" s="5"/>
      <c r="M222" s="54"/>
      <c r="N222" s="5"/>
      <c r="O222" s="120">
        <v>10</v>
      </c>
      <c r="P222" s="120">
        <v>6</v>
      </c>
      <c r="Q222" s="120">
        <f t="shared" si="38"/>
        <v>6</v>
      </c>
      <c r="R222" s="120" t="str">
        <f t="shared" si="30"/>
        <v>10_6</v>
      </c>
      <c r="S222" s="71">
        <f t="shared" si="31"/>
        <v>3620</v>
      </c>
      <c r="T222" s="71">
        <f t="shared" si="32"/>
        <v>3738</v>
      </c>
      <c r="U222" s="156">
        <f t="shared" si="33"/>
        <v>3738</v>
      </c>
      <c r="V222" s="47">
        <f t="shared" si="39"/>
        <v>23.96153846153846</v>
      </c>
      <c r="W222" s="6"/>
      <c r="X222" s="6"/>
      <c r="Y222" s="6"/>
      <c r="Z222" s="6"/>
      <c r="AA222" s="6"/>
      <c r="AB222" s="6"/>
      <c r="AC222" s="7"/>
    </row>
    <row r="223" spans="1:29" x14ac:dyDescent="0.15">
      <c r="A223" s="120">
        <v>10</v>
      </c>
      <c r="B223" s="120">
        <v>7</v>
      </c>
      <c r="C223" s="120">
        <f t="shared" si="34"/>
        <v>7</v>
      </c>
      <c r="D223" s="120" t="str">
        <f t="shared" si="35"/>
        <v>10_7</v>
      </c>
      <c r="E223" s="122">
        <v>3742</v>
      </c>
      <c r="F223" s="120"/>
      <c r="G223" s="120">
        <v>10</v>
      </c>
      <c r="H223" s="120">
        <v>7</v>
      </c>
      <c r="I223" s="120">
        <f t="shared" si="36"/>
        <v>7</v>
      </c>
      <c r="J223" s="120" t="str">
        <f t="shared" si="37"/>
        <v>10_7</v>
      </c>
      <c r="K223" s="122">
        <v>3864</v>
      </c>
      <c r="L223" s="5"/>
      <c r="M223" s="54"/>
      <c r="N223" s="5"/>
      <c r="O223" s="120">
        <v>10</v>
      </c>
      <c r="P223" s="120">
        <v>7</v>
      </c>
      <c r="Q223" s="120">
        <f t="shared" si="38"/>
        <v>7</v>
      </c>
      <c r="R223" s="120" t="str">
        <f t="shared" si="30"/>
        <v>10_7</v>
      </c>
      <c r="S223" s="71">
        <f t="shared" si="31"/>
        <v>3742</v>
      </c>
      <c r="T223" s="71">
        <f t="shared" si="32"/>
        <v>3864</v>
      </c>
      <c r="U223" s="156">
        <f t="shared" si="33"/>
        <v>3864</v>
      </c>
      <c r="V223" s="47">
        <f t="shared" si="39"/>
        <v>24.76923076923077</v>
      </c>
      <c r="W223" s="6"/>
      <c r="X223" s="6"/>
      <c r="Y223" s="6"/>
      <c r="Z223" s="6"/>
      <c r="AA223" s="6"/>
      <c r="AB223" s="6"/>
      <c r="AC223" s="7"/>
    </row>
    <row r="224" spans="1:29" x14ac:dyDescent="0.15">
      <c r="A224" s="120">
        <v>10</v>
      </c>
      <c r="B224" s="120">
        <v>8</v>
      </c>
      <c r="C224" s="120">
        <f t="shared" si="34"/>
        <v>8</v>
      </c>
      <c r="D224" s="120" t="str">
        <f t="shared" si="35"/>
        <v>10_8</v>
      </c>
      <c r="E224" s="122">
        <v>3864</v>
      </c>
      <c r="F224" s="120"/>
      <c r="G224" s="120">
        <v>10</v>
      </c>
      <c r="H224" s="120">
        <v>8</v>
      </c>
      <c r="I224" s="120">
        <f t="shared" si="36"/>
        <v>8</v>
      </c>
      <c r="J224" s="120" t="str">
        <f t="shared" si="37"/>
        <v>10_8</v>
      </c>
      <c r="K224" s="122">
        <v>3990</v>
      </c>
      <c r="L224" s="5"/>
      <c r="M224" s="54"/>
      <c r="N224" s="5"/>
      <c r="O224" s="120">
        <v>10</v>
      </c>
      <c r="P224" s="120">
        <v>8</v>
      </c>
      <c r="Q224" s="120">
        <f t="shared" si="38"/>
        <v>8</v>
      </c>
      <c r="R224" s="120" t="str">
        <f t="shared" si="30"/>
        <v>10_8</v>
      </c>
      <c r="S224" s="71">
        <f t="shared" si="31"/>
        <v>3864</v>
      </c>
      <c r="T224" s="71">
        <f t="shared" si="32"/>
        <v>3990</v>
      </c>
      <c r="U224" s="156">
        <f t="shared" si="33"/>
        <v>3990</v>
      </c>
      <c r="V224" s="47">
        <f t="shared" si="39"/>
        <v>25.576923076923077</v>
      </c>
      <c r="W224" s="6"/>
      <c r="X224" s="6"/>
      <c r="Y224" s="6"/>
      <c r="Z224" s="6"/>
      <c r="AA224" s="6"/>
      <c r="AB224" s="6"/>
      <c r="AC224" s="7"/>
    </row>
    <row r="225" spans="1:29" x14ac:dyDescent="0.15">
      <c r="A225" s="120">
        <v>10</v>
      </c>
      <c r="B225" s="120">
        <v>9</v>
      </c>
      <c r="C225" s="120">
        <f t="shared" si="34"/>
        <v>9</v>
      </c>
      <c r="D225" s="120" t="str">
        <f t="shared" si="35"/>
        <v>10_9</v>
      </c>
      <c r="E225" s="122">
        <v>3989</v>
      </c>
      <c r="F225" s="120"/>
      <c r="G225" s="120">
        <v>10</v>
      </c>
      <c r="H225" s="120">
        <v>9</v>
      </c>
      <c r="I225" s="120">
        <f t="shared" si="36"/>
        <v>9</v>
      </c>
      <c r="J225" s="120" t="str">
        <f t="shared" si="37"/>
        <v>10_9</v>
      </c>
      <c r="K225" s="122">
        <v>4119</v>
      </c>
      <c r="L225" s="5"/>
      <c r="M225" s="54"/>
      <c r="N225" s="5"/>
      <c r="O225" s="120">
        <v>10</v>
      </c>
      <c r="P225" s="120">
        <v>9</v>
      </c>
      <c r="Q225" s="120">
        <f t="shared" si="38"/>
        <v>9</v>
      </c>
      <c r="R225" s="120" t="str">
        <f t="shared" si="30"/>
        <v>10_9</v>
      </c>
      <c r="S225" s="71">
        <f t="shared" si="31"/>
        <v>3989</v>
      </c>
      <c r="T225" s="71">
        <f t="shared" si="32"/>
        <v>4119</v>
      </c>
      <c r="U225" s="156">
        <f t="shared" si="33"/>
        <v>4119</v>
      </c>
      <c r="V225" s="47">
        <f t="shared" si="39"/>
        <v>26.403846153846153</v>
      </c>
      <c r="W225" s="6"/>
      <c r="X225" s="6"/>
      <c r="Y225" s="6"/>
      <c r="Z225" s="6"/>
      <c r="AA225" s="6"/>
      <c r="AB225" s="6"/>
      <c r="AC225" s="7"/>
    </row>
    <row r="226" spans="1:29" x14ac:dyDescent="0.15">
      <c r="A226" s="120">
        <v>10</v>
      </c>
      <c r="B226" s="120">
        <v>10</v>
      </c>
      <c r="C226" s="120">
        <f t="shared" si="34"/>
        <v>10</v>
      </c>
      <c r="D226" s="120" t="str">
        <f t="shared" si="35"/>
        <v>10_10</v>
      </c>
      <c r="E226" s="122">
        <v>4118</v>
      </c>
      <c r="F226" s="120"/>
      <c r="G226" s="120">
        <v>10</v>
      </c>
      <c r="H226" s="120">
        <v>10</v>
      </c>
      <c r="I226" s="120">
        <f t="shared" si="36"/>
        <v>10</v>
      </c>
      <c r="J226" s="120" t="str">
        <f t="shared" si="37"/>
        <v>10_10</v>
      </c>
      <c r="K226" s="122">
        <v>4252</v>
      </c>
      <c r="L226" s="5"/>
      <c r="M226" s="54"/>
      <c r="N226" s="5"/>
      <c r="O226" s="120">
        <v>10</v>
      </c>
      <c r="P226" s="120">
        <v>10</v>
      </c>
      <c r="Q226" s="120">
        <f t="shared" si="38"/>
        <v>10</v>
      </c>
      <c r="R226" s="120" t="str">
        <f t="shared" si="30"/>
        <v>10_10</v>
      </c>
      <c r="S226" s="71">
        <f t="shared" si="31"/>
        <v>4118</v>
      </c>
      <c r="T226" s="71">
        <f t="shared" si="32"/>
        <v>4252</v>
      </c>
      <c r="U226" s="156">
        <f t="shared" si="33"/>
        <v>4252</v>
      </c>
      <c r="V226" s="47">
        <f t="shared" si="39"/>
        <v>27.256410256410255</v>
      </c>
      <c r="W226" s="6"/>
      <c r="X226" s="6"/>
      <c r="Y226" s="6"/>
      <c r="Z226" s="6"/>
      <c r="AA226" s="6"/>
      <c r="AB226" s="6"/>
      <c r="AC226" s="7"/>
    </row>
    <row r="227" spans="1:29" x14ac:dyDescent="0.15">
      <c r="A227" s="120">
        <v>10</v>
      </c>
      <c r="B227" s="120">
        <v>11</v>
      </c>
      <c r="C227" s="120">
        <f t="shared" si="34"/>
        <v>11</v>
      </c>
      <c r="D227" s="120" t="str">
        <f t="shared" si="35"/>
        <v>10_11</v>
      </c>
      <c r="E227" s="122">
        <v>4261</v>
      </c>
      <c r="F227" s="120"/>
      <c r="G227" s="120">
        <v>10</v>
      </c>
      <c r="H227" s="120">
        <v>11</v>
      </c>
      <c r="I227" s="120">
        <f t="shared" si="36"/>
        <v>11</v>
      </c>
      <c r="J227" s="120" t="str">
        <f t="shared" si="37"/>
        <v>10_11</v>
      </c>
      <c r="K227" s="122">
        <v>4399</v>
      </c>
      <c r="L227" s="5"/>
      <c r="M227" s="54"/>
      <c r="N227" s="5"/>
      <c r="O227" s="120">
        <v>10</v>
      </c>
      <c r="P227" s="120">
        <v>11</v>
      </c>
      <c r="Q227" s="120">
        <f t="shared" si="38"/>
        <v>11</v>
      </c>
      <c r="R227" s="120" t="str">
        <f t="shared" si="30"/>
        <v>10_11</v>
      </c>
      <c r="S227" s="71">
        <f t="shared" si="31"/>
        <v>4261</v>
      </c>
      <c r="T227" s="71">
        <f t="shared" si="32"/>
        <v>4399</v>
      </c>
      <c r="U227" s="156">
        <f t="shared" si="33"/>
        <v>4399</v>
      </c>
      <c r="V227" s="47">
        <f t="shared" si="39"/>
        <v>28.198717948717949</v>
      </c>
      <c r="W227" s="6"/>
      <c r="X227" s="6"/>
      <c r="Y227" s="6"/>
      <c r="Z227" s="6"/>
      <c r="AA227" s="6"/>
      <c r="AB227" s="6"/>
      <c r="AC227" s="7"/>
    </row>
    <row r="228" spans="1:29" x14ac:dyDescent="0.15">
      <c r="A228" s="120">
        <v>10</v>
      </c>
      <c r="B228" s="120">
        <v>12</v>
      </c>
      <c r="C228" s="120">
        <f t="shared" si="34"/>
        <v>12</v>
      </c>
      <c r="D228" s="120" t="str">
        <f t="shared" si="35"/>
        <v>10_12</v>
      </c>
      <c r="E228" s="122">
        <v>4413</v>
      </c>
      <c r="F228" s="120"/>
      <c r="G228" s="120">
        <v>10</v>
      </c>
      <c r="H228" s="120">
        <v>12</v>
      </c>
      <c r="I228" s="120">
        <f t="shared" si="36"/>
        <v>12</v>
      </c>
      <c r="J228" s="120" t="str">
        <f t="shared" si="37"/>
        <v>10_12</v>
      </c>
      <c r="K228" s="122">
        <v>4556</v>
      </c>
      <c r="L228" s="5"/>
      <c r="M228" s="54"/>
      <c r="N228" s="5"/>
      <c r="O228" s="120">
        <v>10</v>
      </c>
      <c r="P228" s="120">
        <v>12</v>
      </c>
      <c r="Q228" s="120">
        <f t="shared" si="38"/>
        <v>12</v>
      </c>
      <c r="R228" s="120" t="str">
        <f t="shared" si="30"/>
        <v>10_12</v>
      </c>
      <c r="S228" s="71">
        <f t="shared" si="31"/>
        <v>4413</v>
      </c>
      <c r="T228" s="71">
        <f t="shared" si="32"/>
        <v>4556</v>
      </c>
      <c r="U228" s="156">
        <f t="shared" si="33"/>
        <v>4556</v>
      </c>
      <c r="V228" s="47">
        <f t="shared" si="39"/>
        <v>29.205128205128204</v>
      </c>
      <c r="W228" s="6"/>
      <c r="X228" s="6"/>
      <c r="Y228" s="6"/>
      <c r="Z228" s="6"/>
      <c r="AA228" s="6"/>
      <c r="AB228" s="6"/>
      <c r="AC228" s="7"/>
    </row>
    <row r="229" spans="1:29" x14ac:dyDescent="0.15">
      <c r="A229" s="120">
        <v>10</v>
      </c>
      <c r="B229" s="120">
        <v>13</v>
      </c>
      <c r="C229" s="120">
        <f t="shared" si="34"/>
        <v>13</v>
      </c>
      <c r="D229" s="120" t="str">
        <f t="shared" si="35"/>
        <v>10_13</v>
      </c>
      <c r="E229" s="122">
        <v>4564</v>
      </c>
      <c r="F229" s="120"/>
      <c r="G229" s="120">
        <v>10</v>
      </c>
      <c r="H229" s="120">
        <v>13</v>
      </c>
      <c r="I229" s="120">
        <f t="shared" si="36"/>
        <v>13</v>
      </c>
      <c r="J229" s="120" t="str">
        <f t="shared" si="37"/>
        <v>10_13</v>
      </c>
      <c r="K229" s="122">
        <v>4712</v>
      </c>
      <c r="L229" s="5"/>
      <c r="M229" s="54"/>
      <c r="N229" s="5"/>
      <c r="O229" s="120">
        <v>10</v>
      </c>
      <c r="P229" s="120">
        <v>13</v>
      </c>
      <c r="Q229" s="120">
        <f t="shared" si="38"/>
        <v>13</v>
      </c>
      <c r="R229" s="120" t="str">
        <f t="shared" si="30"/>
        <v>10_13</v>
      </c>
      <c r="S229" s="71">
        <f t="shared" si="31"/>
        <v>4564</v>
      </c>
      <c r="T229" s="71">
        <f t="shared" si="32"/>
        <v>4712</v>
      </c>
      <c r="U229" s="156">
        <f t="shared" si="33"/>
        <v>4712</v>
      </c>
      <c r="V229" s="47">
        <f t="shared" si="39"/>
        <v>30.205128205128204</v>
      </c>
      <c r="W229" s="6"/>
      <c r="X229" s="6"/>
      <c r="Y229" s="6"/>
      <c r="Z229" s="6"/>
      <c r="AA229" s="6"/>
      <c r="AB229" s="6"/>
      <c r="AC229" s="7"/>
    </row>
    <row r="230" spans="1:29" x14ac:dyDescent="0.15">
      <c r="A230" s="120">
        <v>10</v>
      </c>
      <c r="B230" s="120" t="s">
        <v>3</v>
      </c>
      <c r="C230" s="120" t="str">
        <f t="shared" si="34"/>
        <v>u1</v>
      </c>
      <c r="D230" s="120" t="str">
        <f t="shared" si="35"/>
        <v>10_u1</v>
      </c>
      <c r="E230" s="122">
        <v>4727</v>
      </c>
      <c r="F230" s="120"/>
      <c r="G230" s="120">
        <v>10</v>
      </c>
      <c r="H230" s="120" t="s">
        <v>3</v>
      </c>
      <c r="I230" s="120" t="str">
        <f t="shared" si="36"/>
        <v>u1</v>
      </c>
      <c r="J230" s="120" t="str">
        <f t="shared" si="37"/>
        <v>10_u1</v>
      </c>
      <c r="K230" s="122">
        <v>4881</v>
      </c>
      <c r="L230" s="5"/>
      <c r="M230" s="54"/>
      <c r="N230" s="5"/>
      <c r="O230" s="120">
        <v>10</v>
      </c>
      <c r="P230" s="120" t="s">
        <v>3</v>
      </c>
      <c r="Q230" s="120" t="str">
        <f t="shared" si="38"/>
        <v>u1</v>
      </c>
      <c r="R230" s="120" t="str">
        <f t="shared" si="30"/>
        <v>10_u1</v>
      </c>
      <c r="S230" s="71">
        <f t="shared" si="31"/>
        <v>4727</v>
      </c>
      <c r="T230" s="71">
        <f t="shared" si="32"/>
        <v>4881</v>
      </c>
      <c r="U230" s="156">
        <f t="shared" si="33"/>
        <v>4881</v>
      </c>
      <c r="V230" s="47">
        <f t="shared" si="39"/>
        <v>31.28846153846154</v>
      </c>
      <c r="W230" s="6"/>
      <c r="X230" s="6"/>
      <c r="Y230" s="6"/>
      <c r="Z230" s="6"/>
      <c r="AA230" s="6"/>
      <c r="AB230" s="6"/>
      <c r="AC230" s="7"/>
    </row>
    <row r="231" spans="1:29" x14ac:dyDescent="0.15">
      <c r="A231" s="120">
        <v>10</v>
      </c>
      <c r="B231" s="120" t="s">
        <v>4</v>
      </c>
      <c r="C231" s="120" t="str">
        <f t="shared" si="34"/>
        <v>u2</v>
      </c>
      <c r="D231" s="120" t="str">
        <f t="shared" si="35"/>
        <v>10_u2</v>
      </c>
      <c r="E231" s="122">
        <v>4889</v>
      </c>
      <c r="F231" s="120"/>
      <c r="G231" s="120">
        <v>10</v>
      </c>
      <c r="H231" s="120" t="s">
        <v>4</v>
      </c>
      <c r="I231" s="120" t="str">
        <f t="shared" si="36"/>
        <v>u2</v>
      </c>
      <c r="J231" s="120" t="str">
        <f t="shared" si="37"/>
        <v>10_u2</v>
      </c>
      <c r="K231" s="122">
        <v>5048</v>
      </c>
      <c r="L231" s="5"/>
      <c r="M231" s="54"/>
      <c r="N231" s="5"/>
      <c r="O231" s="120">
        <v>10</v>
      </c>
      <c r="P231" s="120" t="s">
        <v>4</v>
      </c>
      <c r="Q231" s="120" t="str">
        <f t="shared" si="38"/>
        <v>u2</v>
      </c>
      <c r="R231" s="120" t="str">
        <f t="shared" si="30"/>
        <v>10_u2</v>
      </c>
      <c r="S231" s="71">
        <f t="shared" si="31"/>
        <v>4889</v>
      </c>
      <c r="T231" s="71">
        <f t="shared" si="32"/>
        <v>5048</v>
      </c>
      <c r="U231" s="156">
        <f t="shared" si="33"/>
        <v>5048</v>
      </c>
      <c r="V231" s="47">
        <f t="shared" si="39"/>
        <v>32.358974358974358</v>
      </c>
      <c r="W231" s="6"/>
      <c r="X231" s="6"/>
      <c r="Y231" s="6"/>
      <c r="Z231" s="6"/>
      <c r="AA231" s="6"/>
      <c r="AB231" s="6"/>
      <c r="AC231" s="7"/>
    </row>
    <row r="232" spans="1:29" x14ac:dyDescent="0.15">
      <c r="A232" s="120">
        <v>10</v>
      </c>
      <c r="B232" s="120" t="s">
        <v>5</v>
      </c>
      <c r="C232" s="120" t="str">
        <f t="shared" si="34"/>
        <v>a</v>
      </c>
      <c r="D232" s="120" t="str">
        <f t="shared" si="35"/>
        <v>10_a</v>
      </c>
      <c r="E232" s="122">
        <v>4727</v>
      </c>
      <c r="F232" s="120"/>
      <c r="G232" s="120">
        <v>10</v>
      </c>
      <c r="H232" s="120" t="s">
        <v>5</v>
      </c>
      <c r="I232" s="120" t="str">
        <f t="shared" si="36"/>
        <v>a</v>
      </c>
      <c r="J232" s="120" t="str">
        <f t="shared" si="37"/>
        <v>10_a</v>
      </c>
      <c r="K232" s="122">
        <v>4881</v>
      </c>
      <c r="L232" s="5"/>
      <c r="M232" s="54"/>
      <c r="N232" s="5"/>
      <c r="O232" s="120">
        <v>10</v>
      </c>
      <c r="P232" s="120" t="s">
        <v>5</v>
      </c>
      <c r="Q232" s="120" t="str">
        <f t="shared" si="38"/>
        <v>a</v>
      </c>
      <c r="R232" s="120" t="str">
        <f t="shared" si="30"/>
        <v>10_a</v>
      </c>
      <c r="S232" s="71">
        <f t="shared" si="31"/>
        <v>4727</v>
      </c>
      <c r="T232" s="71">
        <f t="shared" si="32"/>
        <v>4881</v>
      </c>
      <c r="U232" s="156">
        <f t="shared" si="33"/>
        <v>4881</v>
      </c>
      <c r="V232" s="47">
        <f t="shared" si="39"/>
        <v>31.28846153846154</v>
      </c>
      <c r="W232" s="6"/>
      <c r="X232" s="6"/>
      <c r="Y232" s="6"/>
      <c r="Z232" s="6"/>
      <c r="AA232" s="6"/>
      <c r="AB232" s="6"/>
      <c r="AC232" s="7"/>
    </row>
    <row r="233" spans="1:29" x14ac:dyDescent="0.15">
      <c r="A233" s="120">
        <v>10</v>
      </c>
      <c r="B233" s="120" t="s">
        <v>6</v>
      </c>
      <c r="C233" s="120" t="str">
        <f t="shared" si="34"/>
        <v>b</v>
      </c>
      <c r="D233" s="120" t="str">
        <f t="shared" si="35"/>
        <v>10_b</v>
      </c>
      <c r="E233" s="122">
        <v>4889</v>
      </c>
      <c r="F233" s="120"/>
      <c r="G233" s="120">
        <v>10</v>
      </c>
      <c r="H233" s="120" t="s">
        <v>6</v>
      </c>
      <c r="I233" s="120" t="str">
        <f t="shared" si="36"/>
        <v>b</v>
      </c>
      <c r="J233" s="120" t="str">
        <f t="shared" si="37"/>
        <v>10_b</v>
      </c>
      <c r="K233" s="122">
        <v>5048</v>
      </c>
      <c r="L233" s="5"/>
      <c r="M233" s="54"/>
      <c r="N233" s="5"/>
      <c r="O233" s="120">
        <v>10</v>
      </c>
      <c r="P233" s="120" t="s">
        <v>6</v>
      </c>
      <c r="Q233" s="120" t="str">
        <f t="shared" si="38"/>
        <v>b</v>
      </c>
      <c r="R233" s="120" t="str">
        <f t="shared" si="30"/>
        <v>10_b</v>
      </c>
      <c r="S233" s="71">
        <f t="shared" si="31"/>
        <v>4889</v>
      </c>
      <c r="T233" s="71">
        <f t="shared" si="32"/>
        <v>5048</v>
      </c>
      <c r="U233" s="156">
        <f t="shared" si="33"/>
        <v>5048</v>
      </c>
      <c r="V233" s="47">
        <f t="shared" si="39"/>
        <v>32.358974358974358</v>
      </c>
      <c r="W233" s="6"/>
      <c r="X233" s="6"/>
      <c r="Y233" s="6"/>
      <c r="Z233" s="6"/>
      <c r="AA233" s="6"/>
      <c r="AB233" s="6"/>
      <c r="AC233" s="7"/>
    </row>
    <row r="234" spans="1:29" x14ac:dyDescent="0.15">
      <c r="A234" s="120">
        <v>10</v>
      </c>
      <c r="B234" s="120" t="s">
        <v>7</v>
      </c>
      <c r="C234" s="120" t="str">
        <f t="shared" si="34"/>
        <v>c</v>
      </c>
      <c r="D234" s="120" t="str">
        <f t="shared" si="35"/>
        <v>10_c</v>
      </c>
      <c r="E234" s="122">
        <v>5061</v>
      </c>
      <c r="F234" s="120"/>
      <c r="G234" s="120">
        <v>10</v>
      </c>
      <c r="H234" s="120" t="s">
        <v>7</v>
      </c>
      <c r="I234" s="120" t="str">
        <f t="shared" si="36"/>
        <v>c</v>
      </c>
      <c r="J234" s="120" t="str">
        <f t="shared" si="37"/>
        <v>10_c</v>
      </c>
      <c r="K234" s="122">
        <v>5225</v>
      </c>
      <c r="L234" s="5"/>
      <c r="M234" s="54"/>
      <c r="N234" s="5"/>
      <c r="O234" s="120">
        <v>10</v>
      </c>
      <c r="P234" s="120" t="s">
        <v>7</v>
      </c>
      <c r="Q234" s="120" t="str">
        <f t="shared" si="38"/>
        <v>c</v>
      </c>
      <c r="R234" s="120" t="str">
        <f t="shared" si="30"/>
        <v>10_c</v>
      </c>
      <c r="S234" s="71">
        <f t="shared" si="31"/>
        <v>5061</v>
      </c>
      <c r="T234" s="71">
        <f t="shared" si="32"/>
        <v>5225</v>
      </c>
      <c r="U234" s="156">
        <f t="shared" si="33"/>
        <v>5225</v>
      </c>
      <c r="V234" s="47">
        <f t="shared" si="39"/>
        <v>33.493589743589745</v>
      </c>
      <c r="W234" s="6"/>
      <c r="X234" s="6"/>
      <c r="Y234" s="6"/>
      <c r="Z234" s="6"/>
      <c r="AA234" s="6"/>
      <c r="AB234" s="6"/>
      <c r="AC234" s="7"/>
    </row>
    <row r="235" spans="1:29" x14ac:dyDescent="0.15">
      <c r="A235" s="120">
        <v>10</v>
      </c>
      <c r="B235" s="120" t="s">
        <v>8</v>
      </c>
      <c r="C235" s="120" t="str">
        <f t="shared" si="34"/>
        <v>d</v>
      </c>
      <c r="D235" s="120" t="str">
        <f t="shared" si="35"/>
        <v>10_d</v>
      </c>
      <c r="E235" s="122">
        <v>5243</v>
      </c>
      <c r="F235" s="120"/>
      <c r="G235" s="120">
        <v>10</v>
      </c>
      <c r="H235" s="120" t="s">
        <v>8</v>
      </c>
      <c r="I235" s="120" t="str">
        <f t="shared" si="36"/>
        <v>d</v>
      </c>
      <c r="J235" s="120" t="str">
        <f t="shared" si="37"/>
        <v>10_d</v>
      </c>
      <c r="K235" s="122">
        <v>5413</v>
      </c>
      <c r="L235" s="5"/>
      <c r="M235" s="54"/>
      <c r="N235" s="5"/>
      <c r="O235" s="120">
        <v>10</v>
      </c>
      <c r="P235" s="120" t="s">
        <v>8</v>
      </c>
      <c r="Q235" s="120" t="str">
        <f t="shared" si="38"/>
        <v>d</v>
      </c>
      <c r="R235" s="120" t="str">
        <f t="shared" si="30"/>
        <v>10_d</v>
      </c>
      <c r="S235" s="71">
        <f t="shared" si="31"/>
        <v>5243</v>
      </c>
      <c r="T235" s="71">
        <f t="shared" si="32"/>
        <v>5413</v>
      </c>
      <c r="U235" s="156">
        <f t="shared" si="33"/>
        <v>5413</v>
      </c>
      <c r="V235" s="47">
        <f t="shared" si="39"/>
        <v>34.698717948717949</v>
      </c>
      <c r="W235" s="6"/>
      <c r="X235" s="6"/>
      <c r="Y235" s="6"/>
      <c r="Z235" s="6"/>
      <c r="AA235" s="6"/>
      <c r="AB235" s="6"/>
      <c r="AC235" s="7"/>
    </row>
    <row r="236" spans="1:29" x14ac:dyDescent="0.15">
      <c r="A236" s="120">
        <v>10</v>
      </c>
      <c r="B236" s="120" t="s">
        <v>9</v>
      </c>
      <c r="C236" s="120" t="str">
        <f t="shared" si="34"/>
        <v>e</v>
      </c>
      <c r="D236" s="120" t="str">
        <f t="shared" si="35"/>
        <v>10_e</v>
      </c>
      <c r="E236" s="122">
        <v>5427</v>
      </c>
      <c r="F236" s="120"/>
      <c r="G236" s="120">
        <v>10</v>
      </c>
      <c r="H236" s="120" t="s">
        <v>9</v>
      </c>
      <c r="I236" s="120" t="str">
        <f t="shared" si="36"/>
        <v>e</v>
      </c>
      <c r="J236" s="120" t="str">
        <f t="shared" si="37"/>
        <v>10_e</v>
      </c>
      <c r="K236" s="123">
        <v>5603</v>
      </c>
      <c r="L236" s="5"/>
      <c r="M236" s="54"/>
      <c r="N236" s="5"/>
      <c r="O236" s="120">
        <v>10</v>
      </c>
      <c r="P236" s="120" t="s">
        <v>9</v>
      </c>
      <c r="Q236" s="120" t="str">
        <f t="shared" si="38"/>
        <v>e</v>
      </c>
      <c r="R236" s="120" t="str">
        <f t="shared" si="30"/>
        <v>10_e</v>
      </c>
      <c r="S236" s="71">
        <f t="shared" si="31"/>
        <v>5427</v>
      </c>
      <c r="T236" s="71">
        <f t="shared" si="32"/>
        <v>5603</v>
      </c>
      <c r="U236" s="156">
        <f t="shared" si="33"/>
        <v>5603</v>
      </c>
      <c r="V236" s="47">
        <f t="shared" si="39"/>
        <v>35.916666666666664</v>
      </c>
      <c r="W236" s="6"/>
      <c r="X236" s="6"/>
      <c r="Y236" s="6"/>
      <c r="Z236" s="6"/>
      <c r="AA236" s="6"/>
      <c r="AB236" s="6"/>
      <c r="AC236" s="7"/>
    </row>
    <row r="237" spans="1:29" x14ac:dyDescent="0.15">
      <c r="A237" s="120">
        <v>11</v>
      </c>
      <c r="B237" s="120" t="s">
        <v>2</v>
      </c>
      <c r="C237" s="120" t="str">
        <f t="shared" si="34"/>
        <v>Start</v>
      </c>
      <c r="D237" s="120" t="str">
        <f t="shared" si="35"/>
        <v>11_Start</v>
      </c>
      <c r="E237" s="122">
        <v>3259</v>
      </c>
      <c r="F237" s="120"/>
      <c r="G237" s="120">
        <v>11</v>
      </c>
      <c r="H237" s="120" t="s">
        <v>2</v>
      </c>
      <c r="I237" s="120" t="str">
        <f t="shared" si="36"/>
        <v>Start</v>
      </c>
      <c r="J237" s="120" t="str">
        <f t="shared" si="37"/>
        <v>11_Start</v>
      </c>
      <c r="K237" s="122">
        <v>3365</v>
      </c>
      <c r="L237" s="5"/>
      <c r="M237" s="54"/>
      <c r="N237" s="5"/>
      <c r="O237" s="120">
        <v>11</v>
      </c>
      <c r="P237" s="120" t="s">
        <v>2</v>
      </c>
      <c r="Q237" s="120" t="str">
        <f t="shared" si="38"/>
        <v>Start</v>
      </c>
      <c r="R237" s="120" t="str">
        <f t="shared" si="30"/>
        <v>11_Start</v>
      </c>
      <c r="S237" s="71">
        <f t="shared" si="31"/>
        <v>3259</v>
      </c>
      <c r="T237" s="71">
        <f t="shared" si="32"/>
        <v>3365</v>
      </c>
      <c r="U237" s="156">
        <f t="shared" si="33"/>
        <v>3365</v>
      </c>
      <c r="V237" s="47">
        <f t="shared" si="39"/>
        <v>21.570512820512821</v>
      </c>
      <c r="W237" s="6"/>
      <c r="X237" s="6"/>
      <c r="Y237" s="6"/>
      <c r="Z237" s="6"/>
      <c r="AA237" s="6"/>
      <c r="AB237" s="6"/>
      <c r="AC237" s="7"/>
    </row>
    <row r="238" spans="1:29" x14ac:dyDescent="0.15">
      <c r="A238" s="120">
        <v>11</v>
      </c>
      <c r="B238" s="120">
        <v>0</v>
      </c>
      <c r="C238" s="120">
        <f t="shared" si="34"/>
        <v>0</v>
      </c>
      <c r="D238" s="120" t="str">
        <f t="shared" si="35"/>
        <v>11_0</v>
      </c>
      <c r="E238" s="122">
        <v>3314</v>
      </c>
      <c r="F238" s="120"/>
      <c r="G238" s="120">
        <v>11</v>
      </c>
      <c r="H238" s="120">
        <v>0</v>
      </c>
      <c r="I238" s="120">
        <f t="shared" si="36"/>
        <v>0</v>
      </c>
      <c r="J238" s="120" t="str">
        <f t="shared" si="37"/>
        <v>11_0</v>
      </c>
      <c r="K238" s="122">
        <v>3422</v>
      </c>
      <c r="L238" s="5"/>
      <c r="M238" s="54"/>
      <c r="N238" s="5"/>
      <c r="O238" s="120">
        <v>11</v>
      </c>
      <c r="P238" s="120">
        <v>0</v>
      </c>
      <c r="Q238" s="120">
        <f t="shared" si="38"/>
        <v>0</v>
      </c>
      <c r="R238" s="120" t="str">
        <f t="shared" si="30"/>
        <v>11_0</v>
      </c>
      <c r="S238" s="71">
        <f t="shared" si="31"/>
        <v>3314</v>
      </c>
      <c r="T238" s="71">
        <f t="shared" si="32"/>
        <v>3422</v>
      </c>
      <c r="U238" s="156">
        <f t="shared" si="33"/>
        <v>3422</v>
      </c>
      <c r="V238" s="47">
        <f t="shared" si="39"/>
        <v>21.935897435897434</v>
      </c>
      <c r="W238" s="6"/>
      <c r="X238" s="6"/>
      <c r="Y238" s="6"/>
      <c r="Z238" s="6"/>
      <c r="AA238" s="6"/>
      <c r="AB238" s="6"/>
      <c r="AC238" s="7"/>
    </row>
    <row r="239" spans="1:29" x14ac:dyDescent="0.15">
      <c r="A239" s="120">
        <v>11</v>
      </c>
      <c r="B239" s="120">
        <v>1</v>
      </c>
      <c r="C239" s="120">
        <f t="shared" si="34"/>
        <v>1</v>
      </c>
      <c r="D239" s="120" t="str">
        <f t="shared" si="35"/>
        <v>11_1</v>
      </c>
      <c r="E239" s="122">
        <v>3384</v>
      </c>
      <c r="F239" s="120"/>
      <c r="G239" s="120">
        <v>11</v>
      </c>
      <c r="H239" s="120">
        <v>1</v>
      </c>
      <c r="I239" s="120">
        <f t="shared" si="36"/>
        <v>1</v>
      </c>
      <c r="J239" s="120" t="str">
        <f t="shared" si="37"/>
        <v>11_1</v>
      </c>
      <c r="K239" s="122">
        <v>3494</v>
      </c>
      <c r="L239" s="5"/>
      <c r="M239" s="54"/>
      <c r="N239" s="5"/>
      <c r="O239" s="120">
        <v>11</v>
      </c>
      <c r="P239" s="120">
        <v>1</v>
      </c>
      <c r="Q239" s="120">
        <f t="shared" si="38"/>
        <v>1</v>
      </c>
      <c r="R239" s="120" t="str">
        <f t="shared" si="30"/>
        <v>11_1</v>
      </c>
      <c r="S239" s="71">
        <f t="shared" si="31"/>
        <v>3384</v>
      </c>
      <c r="T239" s="71">
        <f t="shared" si="32"/>
        <v>3494</v>
      </c>
      <c r="U239" s="156">
        <f t="shared" si="33"/>
        <v>3494</v>
      </c>
      <c r="V239" s="47">
        <f t="shared" si="39"/>
        <v>22.397435897435898</v>
      </c>
      <c r="W239" s="6"/>
      <c r="X239" s="6"/>
      <c r="Y239" s="6"/>
      <c r="Z239" s="6"/>
      <c r="AA239" s="6"/>
      <c r="AB239" s="6"/>
      <c r="AC239" s="7"/>
    </row>
    <row r="240" spans="1:29" x14ac:dyDescent="0.15">
      <c r="A240" s="120">
        <v>11</v>
      </c>
      <c r="B240" s="120">
        <v>2</v>
      </c>
      <c r="C240" s="120">
        <f t="shared" si="34"/>
        <v>2</v>
      </c>
      <c r="D240" s="120" t="str">
        <f t="shared" si="35"/>
        <v>11_2</v>
      </c>
      <c r="E240" s="122">
        <v>3499</v>
      </c>
      <c r="F240" s="120"/>
      <c r="G240" s="120">
        <v>11</v>
      </c>
      <c r="H240" s="120">
        <v>2</v>
      </c>
      <c r="I240" s="120">
        <f t="shared" si="36"/>
        <v>2</v>
      </c>
      <c r="J240" s="120" t="str">
        <f t="shared" si="37"/>
        <v>11_2</v>
      </c>
      <c r="K240" s="122">
        <v>3613</v>
      </c>
      <c r="L240" s="5"/>
      <c r="M240" s="54"/>
      <c r="N240" s="5"/>
      <c r="O240" s="120">
        <v>11</v>
      </c>
      <c r="P240" s="120">
        <v>2</v>
      </c>
      <c r="Q240" s="120">
        <f t="shared" si="38"/>
        <v>2</v>
      </c>
      <c r="R240" s="120" t="str">
        <f t="shared" si="30"/>
        <v>11_2</v>
      </c>
      <c r="S240" s="71">
        <f t="shared" si="31"/>
        <v>3499</v>
      </c>
      <c r="T240" s="71">
        <f t="shared" si="32"/>
        <v>3613</v>
      </c>
      <c r="U240" s="156">
        <f t="shared" si="33"/>
        <v>3613</v>
      </c>
      <c r="V240" s="47">
        <f t="shared" si="39"/>
        <v>23.160256410256409</v>
      </c>
      <c r="W240" s="6"/>
      <c r="X240" s="6"/>
      <c r="Y240" s="6"/>
      <c r="Z240" s="6"/>
      <c r="AA240" s="6"/>
      <c r="AB240" s="6"/>
      <c r="AC240" s="7"/>
    </row>
    <row r="241" spans="1:29" x14ac:dyDescent="0.15">
      <c r="A241" s="120">
        <v>11</v>
      </c>
      <c r="B241" s="120">
        <v>3</v>
      </c>
      <c r="C241" s="120">
        <f t="shared" si="34"/>
        <v>3</v>
      </c>
      <c r="D241" s="120" t="str">
        <f t="shared" si="35"/>
        <v>11_3</v>
      </c>
      <c r="E241" s="122">
        <v>3620</v>
      </c>
      <c r="F241" s="120"/>
      <c r="G241" s="120">
        <v>11</v>
      </c>
      <c r="H241" s="120">
        <v>3</v>
      </c>
      <c r="I241" s="120">
        <f t="shared" si="36"/>
        <v>3</v>
      </c>
      <c r="J241" s="120" t="str">
        <f t="shared" si="37"/>
        <v>11_3</v>
      </c>
      <c r="K241" s="122">
        <v>3738</v>
      </c>
      <c r="L241" s="5"/>
      <c r="M241" s="54"/>
      <c r="N241" s="5"/>
      <c r="O241" s="120">
        <v>11</v>
      </c>
      <c r="P241" s="120">
        <v>3</v>
      </c>
      <c r="Q241" s="120">
        <f t="shared" si="38"/>
        <v>3</v>
      </c>
      <c r="R241" s="120" t="str">
        <f t="shared" si="30"/>
        <v>11_3</v>
      </c>
      <c r="S241" s="71">
        <f t="shared" si="31"/>
        <v>3620</v>
      </c>
      <c r="T241" s="71">
        <f t="shared" si="32"/>
        <v>3738</v>
      </c>
      <c r="U241" s="156">
        <f t="shared" si="33"/>
        <v>3738</v>
      </c>
      <c r="V241" s="47">
        <f t="shared" si="39"/>
        <v>23.96153846153846</v>
      </c>
      <c r="W241" s="6"/>
      <c r="X241" s="6"/>
      <c r="Y241" s="6"/>
      <c r="Z241" s="6"/>
      <c r="AA241" s="6"/>
      <c r="AB241" s="6"/>
      <c r="AC241" s="7"/>
    </row>
    <row r="242" spans="1:29" x14ac:dyDescent="0.15">
      <c r="A242" s="120">
        <v>11</v>
      </c>
      <c r="B242" s="120">
        <v>4</v>
      </c>
      <c r="C242" s="120">
        <f t="shared" si="34"/>
        <v>4</v>
      </c>
      <c r="D242" s="120" t="str">
        <f t="shared" si="35"/>
        <v>11_4</v>
      </c>
      <c r="E242" s="122">
        <v>3742</v>
      </c>
      <c r="F242" s="120"/>
      <c r="G242" s="120">
        <v>11</v>
      </c>
      <c r="H242" s="120">
        <v>4</v>
      </c>
      <c r="I242" s="120">
        <f t="shared" si="36"/>
        <v>4</v>
      </c>
      <c r="J242" s="120" t="str">
        <f t="shared" si="37"/>
        <v>11_4</v>
      </c>
      <c r="K242" s="122">
        <v>3864</v>
      </c>
      <c r="L242" s="5"/>
      <c r="M242" s="54"/>
      <c r="N242" s="5"/>
      <c r="O242" s="120">
        <v>11</v>
      </c>
      <c r="P242" s="120">
        <v>4</v>
      </c>
      <c r="Q242" s="120">
        <f t="shared" si="38"/>
        <v>4</v>
      </c>
      <c r="R242" s="120" t="str">
        <f t="shared" si="30"/>
        <v>11_4</v>
      </c>
      <c r="S242" s="71">
        <f t="shared" si="31"/>
        <v>3742</v>
      </c>
      <c r="T242" s="71">
        <f t="shared" si="32"/>
        <v>3864</v>
      </c>
      <c r="U242" s="156">
        <f t="shared" si="33"/>
        <v>3864</v>
      </c>
      <c r="V242" s="47">
        <f t="shared" si="39"/>
        <v>24.76923076923077</v>
      </c>
      <c r="W242" s="6"/>
      <c r="X242" s="6"/>
      <c r="Y242" s="6"/>
      <c r="Z242" s="6"/>
      <c r="AA242" s="6"/>
      <c r="AB242" s="6"/>
      <c r="AC242" s="7"/>
    </row>
    <row r="243" spans="1:29" x14ac:dyDescent="0.15">
      <c r="A243" s="120">
        <v>11</v>
      </c>
      <c r="B243" s="120">
        <v>5</v>
      </c>
      <c r="C243" s="120">
        <f t="shared" si="34"/>
        <v>5</v>
      </c>
      <c r="D243" s="120" t="str">
        <f t="shared" si="35"/>
        <v>11_5</v>
      </c>
      <c r="E243" s="122">
        <v>3864</v>
      </c>
      <c r="F243" s="120"/>
      <c r="G243" s="120">
        <v>11</v>
      </c>
      <c r="H243" s="120">
        <v>5</v>
      </c>
      <c r="I243" s="120">
        <f t="shared" si="36"/>
        <v>5</v>
      </c>
      <c r="J243" s="120" t="str">
        <f t="shared" si="37"/>
        <v>11_5</v>
      </c>
      <c r="K243" s="122">
        <v>3990</v>
      </c>
      <c r="L243" s="5"/>
      <c r="M243" s="54"/>
      <c r="N243" s="5"/>
      <c r="O243" s="120">
        <v>11</v>
      </c>
      <c r="P243" s="120">
        <v>5</v>
      </c>
      <c r="Q243" s="120">
        <f t="shared" si="38"/>
        <v>5</v>
      </c>
      <c r="R243" s="120" t="str">
        <f t="shared" si="30"/>
        <v>11_5</v>
      </c>
      <c r="S243" s="71">
        <f t="shared" si="31"/>
        <v>3864</v>
      </c>
      <c r="T243" s="71">
        <f t="shared" si="32"/>
        <v>3990</v>
      </c>
      <c r="U243" s="156">
        <f t="shared" si="33"/>
        <v>3990</v>
      </c>
      <c r="V243" s="47">
        <f t="shared" si="39"/>
        <v>25.576923076923077</v>
      </c>
      <c r="W243" s="6"/>
      <c r="X243" s="6"/>
      <c r="Y243" s="6"/>
      <c r="Z243" s="6"/>
      <c r="AA243" s="6"/>
      <c r="AB243" s="6"/>
      <c r="AC243" s="7"/>
    </row>
    <row r="244" spans="1:29" x14ac:dyDescent="0.15">
      <c r="A244" s="120">
        <v>11</v>
      </c>
      <c r="B244" s="120">
        <v>6</v>
      </c>
      <c r="C244" s="120">
        <f t="shared" si="34"/>
        <v>6</v>
      </c>
      <c r="D244" s="120" t="str">
        <f t="shared" si="35"/>
        <v>11_6</v>
      </c>
      <c r="E244" s="122">
        <v>3989</v>
      </c>
      <c r="F244" s="120"/>
      <c r="G244" s="120">
        <v>11</v>
      </c>
      <c r="H244" s="120">
        <v>6</v>
      </c>
      <c r="I244" s="120">
        <f t="shared" si="36"/>
        <v>6</v>
      </c>
      <c r="J244" s="120" t="str">
        <f t="shared" si="37"/>
        <v>11_6</v>
      </c>
      <c r="K244" s="122">
        <v>4119</v>
      </c>
      <c r="L244" s="5"/>
      <c r="M244" s="54"/>
      <c r="N244" s="5"/>
      <c r="O244" s="120">
        <v>11</v>
      </c>
      <c r="P244" s="120">
        <v>6</v>
      </c>
      <c r="Q244" s="120">
        <f t="shared" si="38"/>
        <v>6</v>
      </c>
      <c r="R244" s="120" t="str">
        <f t="shared" si="30"/>
        <v>11_6</v>
      </c>
      <c r="S244" s="71">
        <f t="shared" si="31"/>
        <v>3989</v>
      </c>
      <c r="T244" s="71">
        <f t="shared" si="32"/>
        <v>4119</v>
      </c>
      <c r="U244" s="156">
        <f t="shared" si="33"/>
        <v>4119</v>
      </c>
      <c r="V244" s="47">
        <f t="shared" si="39"/>
        <v>26.403846153846153</v>
      </c>
      <c r="W244" s="6"/>
      <c r="X244" s="6"/>
      <c r="Y244" s="6"/>
      <c r="Z244" s="6"/>
      <c r="AA244" s="6"/>
      <c r="AB244" s="6"/>
      <c r="AC244" s="7"/>
    </row>
    <row r="245" spans="1:29" x14ac:dyDescent="0.15">
      <c r="A245" s="120">
        <v>11</v>
      </c>
      <c r="B245" s="120">
        <v>7</v>
      </c>
      <c r="C245" s="120">
        <f t="shared" si="34"/>
        <v>7</v>
      </c>
      <c r="D245" s="120" t="str">
        <f t="shared" si="35"/>
        <v>11_7</v>
      </c>
      <c r="E245" s="122">
        <v>4118</v>
      </c>
      <c r="F245" s="120"/>
      <c r="G245" s="120">
        <v>11</v>
      </c>
      <c r="H245" s="120">
        <v>7</v>
      </c>
      <c r="I245" s="120">
        <f t="shared" si="36"/>
        <v>7</v>
      </c>
      <c r="J245" s="120" t="str">
        <f t="shared" si="37"/>
        <v>11_7</v>
      </c>
      <c r="K245" s="122">
        <v>4252</v>
      </c>
      <c r="L245" s="5"/>
      <c r="M245" s="54"/>
      <c r="N245" s="5"/>
      <c r="O245" s="120">
        <v>11</v>
      </c>
      <c r="P245" s="120">
        <v>7</v>
      </c>
      <c r="Q245" s="120">
        <f t="shared" si="38"/>
        <v>7</v>
      </c>
      <c r="R245" s="120" t="str">
        <f t="shared" si="30"/>
        <v>11_7</v>
      </c>
      <c r="S245" s="71">
        <f t="shared" si="31"/>
        <v>4118</v>
      </c>
      <c r="T245" s="71">
        <f t="shared" si="32"/>
        <v>4252</v>
      </c>
      <c r="U245" s="156">
        <f t="shared" si="33"/>
        <v>4252</v>
      </c>
      <c r="V245" s="47">
        <f t="shared" si="39"/>
        <v>27.256410256410255</v>
      </c>
      <c r="W245" s="6"/>
      <c r="X245" s="6"/>
      <c r="Y245" s="6"/>
      <c r="Z245" s="6"/>
      <c r="AA245" s="6"/>
      <c r="AB245" s="6"/>
      <c r="AC245" s="7"/>
    </row>
    <row r="246" spans="1:29" x14ac:dyDescent="0.15">
      <c r="A246" s="120">
        <v>11</v>
      </c>
      <c r="B246" s="120">
        <v>8</v>
      </c>
      <c r="C246" s="120">
        <f t="shared" si="34"/>
        <v>8</v>
      </c>
      <c r="D246" s="120" t="str">
        <f t="shared" si="35"/>
        <v>11_8</v>
      </c>
      <c r="E246" s="122">
        <v>4261</v>
      </c>
      <c r="F246" s="120"/>
      <c r="G246" s="120">
        <v>11</v>
      </c>
      <c r="H246" s="120">
        <v>8</v>
      </c>
      <c r="I246" s="120">
        <f t="shared" si="36"/>
        <v>8</v>
      </c>
      <c r="J246" s="120" t="str">
        <f t="shared" si="37"/>
        <v>11_8</v>
      </c>
      <c r="K246" s="122">
        <v>4399</v>
      </c>
      <c r="L246" s="5"/>
      <c r="M246" s="54"/>
      <c r="N246" s="5"/>
      <c r="O246" s="120">
        <v>11</v>
      </c>
      <c r="P246" s="120">
        <v>8</v>
      </c>
      <c r="Q246" s="120">
        <f t="shared" si="38"/>
        <v>8</v>
      </c>
      <c r="R246" s="120" t="str">
        <f t="shared" si="30"/>
        <v>11_8</v>
      </c>
      <c r="S246" s="71">
        <f t="shared" si="31"/>
        <v>4261</v>
      </c>
      <c r="T246" s="71">
        <f t="shared" si="32"/>
        <v>4399</v>
      </c>
      <c r="U246" s="156">
        <f t="shared" si="33"/>
        <v>4399</v>
      </c>
      <c r="V246" s="47">
        <f t="shared" si="39"/>
        <v>28.198717948717949</v>
      </c>
      <c r="W246" s="6"/>
      <c r="X246" s="6"/>
      <c r="Y246" s="6"/>
      <c r="Z246" s="6"/>
      <c r="AA246" s="6"/>
      <c r="AB246" s="6"/>
      <c r="AC246" s="7"/>
    </row>
    <row r="247" spans="1:29" x14ac:dyDescent="0.15">
      <c r="A247" s="120">
        <v>11</v>
      </c>
      <c r="B247" s="120">
        <v>9</v>
      </c>
      <c r="C247" s="120">
        <f t="shared" si="34"/>
        <v>9</v>
      </c>
      <c r="D247" s="120" t="str">
        <f t="shared" si="35"/>
        <v>11_9</v>
      </c>
      <c r="E247" s="122">
        <v>4413</v>
      </c>
      <c r="F247" s="120"/>
      <c r="G247" s="120">
        <v>11</v>
      </c>
      <c r="H247" s="120">
        <v>9</v>
      </c>
      <c r="I247" s="120">
        <f t="shared" si="36"/>
        <v>9</v>
      </c>
      <c r="J247" s="120" t="str">
        <f t="shared" si="37"/>
        <v>11_9</v>
      </c>
      <c r="K247" s="122">
        <v>4556</v>
      </c>
      <c r="L247" s="5"/>
      <c r="M247" s="54"/>
      <c r="N247" s="5"/>
      <c r="O247" s="120">
        <v>11</v>
      </c>
      <c r="P247" s="120">
        <v>9</v>
      </c>
      <c r="Q247" s="120">
        <f t="shared" si="38"/>
        <v>9</v>
      </c>
      <c r="R247" s="120" t="str">
        <f t="shared" si="30"/>
        <v>11_9</v>
      </c>
      <c r="S247" s="71">
        <f t="shared" si="31"/>
        <v>4413</v>
      </c>
      <c r="T247" s="71">
        <f t="shared" si="32"/>
        <v>4556</v>
      </c>
      <c r="U247" s="156">
        <f t="shared" si="33"/>
        <v>4556</v>
      </c>
      <c r="V247" s="47">
        <f t="shared" si="39"/>
        <v>29.205128205128204</v>
      </c>
      <c r="W247" s="6"/>
      <c r="X247" s="6"/>
      <c r="Y247" s="6"/>
      <c r="Z247" s="6"/>
      <c r="AA247" s="6"/>
      <c r="AB247" s="6"/>
      <c r="AC247" s="7"/>
    </row>
    <row r="248" spans="1:29" x14ac:dyDescent="0.15">
      <c r="A248" s="120">
        <v>11</v>
      </c>
      <c r="B248" s="120">
        <v>10</v>
      </c>
      <c r="C248" s="120">
        <f t="shared" si="34"/>
        <v>10</v>
      </c>
      <c r="D248" s="120" t="str">
        <f t="shared" si="35"/>
        <v>11_10</v>
      </c>
      <c r="E248" s="122">
        <v>4564</v>
      </c>
      <c r="F248" s="120"/>
      <c r="G248" s="120">
        <v>11</v>
      </c>
      <c r="H248" s="120">
        <v>10</v>
      </c>
      <c r="I248" s="120">
        <f t="shared" si="36"/>
        <v>10</v>
      </c>
      <c r="J248" s="120" t="str">
        <f t="shared" si="37"/>
        <v>11_10</v>
      </c>
      <c r="K248" s="122">
        <v>4712</v>
      </c>
      <c r="L248" s="5"/>
      <c r="M248" s="54"/>
      <c r="N248" s="5"/>
      <c r="O248" s="120">
        <v>11</v>
      </c>
      <c r="P248" s="120">
        <v>10</v>
      </c>
      <c r="Q248" s="120">
        <f t="shared" si="38"/>
        <v>10</v>
      </c>
      <c r="R248" s="120" t="str">
        <f t="shared" si="30"/>
        <v>11_10</v>
      </c>
      <c r="S248" s="71">
        <f t="shared" si="31"/>
        <v>4564</v>
      </c>
      <c r="T248" s="71">
        <f t="shared" si="32"/>
        <v>4712</v>
      </c>
      <c r="U248" s="156">
        <f t="shared" si="33"/>
        <v>4712</v>
      </c>
      <c r="V248" s="47">
        <f t="shared" si="39"/>
        <v>30.205128205128204</v>
      </c>
      <c r="W248" s="6"/>
      <c r="X248" s="6"/>
      <c r="Y248" s="6"/>
      <c r="Z248" s="6"/>
      <c r="AA248" s="6"/>
      <c r="AB248" s="6"/>
      <c r="AC248" s="7"/>
    </row>
    <row r="249" spans="1:29" x14ac:dyDescent="0.15">
      <c r="A249" s="120">
        <v>11</v>
      </c>
      <c r="B249" s="120">
        <v>11</v>
      </c>
      <c r="C249" s="120">
        <f t="shared" si="34"/>
        <v>11</v>
      </c>
      <c r="D249" s="120" t="str">
        <f t="shared" si="35"/>
        <v>11_11</v>
      </c>
      <c r="E249" s="122">
        <v>4727</v>
      </c>
      <c r="F249" s="120"/>
      <c r="G249" s="120">
        <v>11</v>
      </c>
      <c r="H249" s="120">
        <v>11</v>
      </c>
      <c r="I249" s="120">
        <f t="shared" si="36"/>
        <v>11</v>
      </c>
      <c r="J249" s="120" t="str">
        <f t="shared" si="37"/>
        <v>11_11</v>
      </c>
      <c r="K249" s="122">
        <v>4881</v>
      </c>
      <c r="L249" s="5"/>
      <c r="M249" s="54"/>
      <c r="N249" s="5"/>
      <c r="O249" s="120">
        <v>11</v>
      </c>
      <c r="P249" s="120">
        <v>11</v>
      </c>
      <c r="Q249" s="120">
        <f t="shared" si="38"/>
        <v>11</v>
      </c>
      <c r="R249" s="120" t="str">
        <f t="shared" si="30"/>
        <v>11_11</v>
      </c>
      <c r="S249" s="71">
        <f t="shared" si="31"/>
        <v>4727</v>
      </c>
      <c r="T249" s="71">
        <f t="shared" si="32"/>
        <v>4881</v>
      </c>
      <c r="U249" s="156">
        <f t="shared" si="33"/>
        <v>4881</v>
      </c>
      <c r="V249" s="47">
        <f t="shared" si="39"/>
        <v>31.28846153846154</v>
      </c>
      <c r="W249" s="6"/>
      <c r="X249" s="6"/>
      <c r="Y249" s="6"/>
      <c r="Z249" s="6"/>
      <c r="AA249" s="6"/>
      <c r="AB249" s="6"/>
      <c r="AC249" s="7"/>
    </row>
    <row r="250" spans="1:29" x14ac:dyDescent="0.15">
      <c r="A250" s="120">
        <v>11</v>
      </c>
      <c r="B250" s="120">
        <v>12</v>
      </c>
      <c r="C250" s="120">
        <f t="shared" si="34"/>
        <v>12</v>
      </c>
      <c r="D250" s="120" t="str">
        <f t="shared" si="35"/>
        <v>11_12</v>
      </c>
      <c r="E250" s="122">
        <v>4889</v>
      </c>
      <c r="F250" s="120"/>
      <c r="G250" s="120">
        <v>11</v>
      </c>
      <c r="H250" s="120">
        <v>12</v>
      </c>
      <c r="I250" s="120">
        <f t="shared" si="36"/>
        <v>12</v>
      </c>
      <c r="J250" s="120" t="str">
        <f t="shared" si="37"/>
        <v>11_12</v>
      </c>
      <c r="K250" s="122">
        <v>5048</v>
      </c>
      <c r="L250" s="5"/>
      <c r="M250" s="54"/>
      <c r="N250" s="5"/>
      <c r="O250" s="120">
        <v>11</v>
      </c>
      <c r="P250" s="120">
        <v>12</v>
      </c>
      <c r="Q250" s="120">
        <f t="shared" si="38"/>
        <v>12</v>
      </c>
      <c r="R250" s="120" t="str">
        <f t="shared" si="30"/>
        <v>11_12</v>
      </c>
      <c r="S250" s="71">
        <f t="shared" si="31"/>
        <v>4889</v>
      </c>
      <c r="T250" s="71">
        <f t="shared" si="32"/>
        <v>5048</v>
      </c>
      <c r="U250" s="156">
        <f t="shared" si="33"/>
        <v>5048</v>
      </c>
      <c r="V250" s="47">
        <f t="shared" si="39"/>
        <v>32.358974358974358</v>
      </c>
      <c r="W250" s="6"/>
      <c r="X250" s="6"/>
      <c r="Y250" s="6"/>
      <c r="Z250" s="6"/>
      <c r="AA250" s="6"/>
      <c r="AB250" s="6"/>
      <c r="AC250" s="7"/>
    </row>
    <row r="251" spans="1:29" x14ac:dyDescent="0.15">
      <c r="A251" s="120">
        <v>11</v>
      </c>
      <c r="B251" s="120">
        <v>13</v>
      </c>
      <c r="C251" s="120">
        <f t="shared" si="34"/>
        <v>13</v>
      </c>
      <c r="D251" s="120" t="str">
        <f t="shared" si="35"/>
        <v>11_13</v>
      </c>
      <c r="E251" s="122">
        <v>5061</v>
      </c>
      <c r="F251" s="120"/>
      <c r="G251" s="120">
        <v>11</v>
      </c>
      <c r="H251" s="120">
        <v>13</v>
      </c>
      <c r="I251" s="120">
        <f t="shared" si="36"/>
        <v>13</v>
      </c>
      <c r="J251" s="120" t="str">
        <f t="shared" si="37"/>
        <v>11_13</v>
      </c>
      <c r="K251" s="122">
        <v>5225</v>
      </c>
      <c r="L251" s="5"/>
      <c r="M251" s="54"/>
      <c r="N251" s="5"/>
      <c r="O251" s="120">
        <v>11</v>
      </c>
      <c r="P251" s="120">
        <v>13</v>
      </c>
      <c r="Q251" s="120">
        <f t="shared" si="38"/>
        <v>13</v>
      </c>
      <c r="R251" s="120" t="str">
        <f t="shared" si="30"/>
        <v>11_13</v>
      </c>
      <c r="S251" s="71">
        <f t="shared" si="31"/>
        <v>5061</v>
      </c>
      <c r="T251" s="71">
        <f t="shared" si="32"/>
        <v>5225</v>
      </c>
      <c r="U251" s="156">
        <f t="shared" si="33"/>
        <v>5225</v>
      </c>
      <c r="V251" s="47">
        <f t="shared" si="39"/>
        <v>33.493589743589745</v>
      </c>
      <c r="W251" s="6"/>
      <c r="X251" s="6"/>
      <c r="Y251" s="6"/>
      <c r="Z251" s="6"/>
      <c r="AA251" s="6"/>
      <c r="AB251" s="6"/>
      <c r="AC251" s="7"/>
    </row>
    <row r="252" spans="1:29" x14ac:dyDescent="0.15">
      <c r="A252" s="120">
        <v>11</v>
      </c>
      <c r="B252" s="120" t="s">
        <v>3</v>
      </c>
      <c r="C252" s="120" t="str">
        <f t="shared" si="34"/>
        <v>u1</v>
      </c>
      <c r="D252" s="120" t="str">
        <f t="shared" si="35"/>
        <v>11_u1</v>
      </c>
      <c r="E252" s="122">
        <v>5243</v>
      </c>
      <c r="F252" s="120"/>
      <c r="G252" s="120">
        <v>11</v>
      </c>
      <c r="H252" s="120" t="s">
        <v>3</v>
      </c>
      <c r="I252" s="120" t="str">
        <f t="shared" si="36"/>
        <v>u1</v>
      </c>
      <c r="J252" s="120" t="str">
        <f t="shared" si="37"/>
        <v>11_u1</v>
      </c>
      <c r="K252" s="122">
        <v>5413</v>
      </c>
      <c r="L252" s="5"/>
      <c r="M252" s="54"/>
      <c r="N252" s="5"/>
      <c r="O252" s="120">
        <v>11</v>
      </c>
      <c r="P252" s="120" t="s">
        <v>3</v>
      </c>
      <c r="Q252" s="120" t="str">
        <f t="shared" si="38"/>
        <v>u1</v>
      </c>
      <c r="R252" s="120" t="str">
        <f t="shared" si="30"/>
        <v>11_u1</v>
      </c>
      <c r="S252" s="71">
        <f t="shared" si="31"/>
        <v>5243</v>
      </c>
      <c r="T252" s="71">
        <f t="shared" si="32"/>
        <v>5413</v>
      </c>
      <c r="U252" s="156">
        <f t="shared" si="33"/>
        <v>5413</v>
      </c>
      <c r="V252" s="47">
        <f t="shared" si="39"/>
        <v>34.698717948717949</v>
      </c>
      <c r="W252" s="6"/>
      <c r="X252" s="6"/>
      <c r="Y252" s="6"/>
      <c r="Z252" s="6"/>
      <c r="AA252" s="6"/>
      <c r="AB252" s="6"/>
      <c r="AC252" s="7"/>
    </row>
    <row r="253" spans="1:29" x14ac:dyDescent="0.15">
      <c r="A253" s="120">
        <v>11</v>
      </c>
      <c r="B253" s="120" t="s">
        <v>4</v>
      </c>
      <c r="C253" s="120" t="str">
        <f t="shared" si="34"/>
        <v>u2</v>
      </c>
      <c r="D253" s="120" t="str">
        <f t="shared" si="35"/>
        <v>11_u2</v>
      </c>
      <c r="E253" s="122">
        <v>5427</v>
      </c>
      <c r="F253" s="120"/>
      <c r="G253" s="120">
        <v>11</v>
      </c>
      <c r="H253" s="120" t="s">
        <v>4</v>
      </c>
      <c r="I253" s="120" t="str">
        <f t="shared" si="36"/>
        <v>u2</v>
      </c>
      <c r="J253" s="120" t="str">
        <f t="shared" si="37"/>
        <v>11_u2</v>
      </c>
      <c r="K253" s="122">
        <v>5603</v>
      </c>
      <c r="L253" s="5"/>
      <c r="M253" s="54"/>
      <c r="N253" s="5"/>
      <c r="O253" s="120">
        <v>11</v>
      </c>
      <c r="P253" s="120" t="s">
        <v>4</v>
      </c>
      <c r="Q253" s="120" t="str">
        <f t="shared" si="38"/>
        <v>u2</v>
      </c>
      <c r="R253" s="120" t="str">
        <f t="shared" si="30"/>
        <v>11_u2</v>
      </c>
      <c r="S253" s="71">
        <f t="shared" si="31"/>
        <v>5427</v>
      </c>
      <c r="T253" s="71">
        <f t="shared" si="32"/>
        <v>5603</v>
      </c>
      <c r="U253" s="156">
        <f t="shared" si="33"/>
        <v>5603</v>
      </c>
      <c r="V253" s="47">
        <f t="shared" si="39"/>
        <v>35.916666666666664</v>
      </c>
      <c r="W253" s="6"/>
      <c r="X253" s="6"/>
      <c r="Y253" s="6"/>
      <c r="Z253" s="6"/>
      <c r="AA253" s="6"/>
      <c r="AB253" s="6"/>
      <c r="AC253" s="7"/>
    </row>
    <row r="254" spans="1:29" x14ac:dyDescent="0.15">
      <c r="A254" s="120">
        <v>11</v>
      </c>
      <c r="B254" s="120" t="s">
        <v>5</v>
      </c>
      <c r="C254" s="120" t="str">
        <f t="shared" si="34"/>
        <v>a</v>
      </c>
      <c r="D254" s="120" t="str">
        <f t="shared" si="35"/>
        <v>11_a</v>
      </c>
      <c r="E254" s="122">
        <v>5243</v>
      </c>
      <c r="F254" s="120"/>
      <c r="G254" s="120">
        <v>11</v>
      </c>
      <c r="H254" s="120" t="s">
        <v>5</v>
      </c>
      <c r="I254" s="120" t="str">
        <f t="shared" si="36"/>
        <v>a</v>
      </c>
      <c r="J254" s="120" t="str">
        <f t="shared" si="37"/>
        <v>11_a</v>
      </c>
      <c r="K254" s="122">
        <v>5413</v>
      </c>
      <c r="L254" s="5"/>
      <c r="M254" s="54"/>
      <c r="N254" s="5"/>
      <c r="O254" s="120">
        <v>11</v>
      </c>
      <c r="P254" s="120" t="s">
        <v>5</v>
      </c>
      <c r="Q254" s="120" t="str">
        <f t="shared" si="38"/>
        <v>a</v>
      </c>
      <c r="R254" s="120" t="str">
        <f t="shared" si="30"/>
        <v>11_a</v>
      </c>
      <c r="S254" s="71">
        <f t="shared" si="31"/>
        <v>5243</v>
      </c>
      <c r="T254" s="71">
        <f t="shared" si="32"/>
        <v>5413</v>
      </c>
      <c r="U254" s="156">
        <f t="shared" si="33"/>
        <v>5413</v>
      </c>
      <c r="V254" s="47">
        <f t="shared" si="39"/>
        <v>34.698717948717949</v>
      </c>
      <c r="W254" s="6"/>
      <c r="X254" s="6"/>
      <c r="Y254" s="6"/>
      <c r="Z254" s="6"/>
      <c r="AA254" s="6"/>
      <c r="AB254" s="6"/>
      <c r="AC254" s="7"/>
    </row>
    <row r="255" spans="1:29" x14ac:dyDescent="0.15">
      <c r="A255" s="120">
        <v>11</v>
      </c>
      <c r="B255" s="120" t="s">
        <v>6</v>
      </c>
      <c r="C255" s="120" t="str">
        <f t="shared" si="34"/>
        <v>b</v>
      </c>
      <c r="D255" s="120" t="str">
        <f t="shared" si="35"/>
        <v>11_b</v>
      </c>
      <c r="E255" s="122">
        <v>5427</v>
      </c>
      <c r="F255" s="120"/>
      <c r="G255" s="120">
        <v>11</v>
      </c>
      <c r="H255" s="120" t="s">
        <v>6</v>
      </c>
      <c r="I255" s="120" t="str">
        <f t="shared" si="36"/>
        <v>b</v>
      </c>
      <c r="J255" s="120" t="str">
        <f t="shared" si="37"/>
        <v>11_b</v>
      </c>
      <c r="K255" s="122">
        <v>5603</v>
      </c>
      <c r="L255" s="5"/>
      <c r="M255" s="54"/>
      <c r="N255" s="5"/>
      <c r="O255" s="120">
        <v>11</v>
      </c>
      <c r="P255" s="120" t="s">
        <v>6</v>
      </c>
      <c r="Q255" s="120" t="str">
        <f t="shared" si="38"/>
        <v>b</v>
      </c>
      <c r="R255" s="120" t="str">
        <f t="shared" si="30"/>
        <v>11_b</v>
      </c>
      <c r="S255" s="71">
        <f t="shared" si="31"/>
        <v>5427</v>
      </c>
      <c r="T255" s="71">
        <f t="shared" si="32"/>
        <v>5603</v>
      </c>
      <c r="U255" s="156">
        <f t="shared" si="33"/>
        <v>5603</v>
      </c>
      <c r="V255" s="47">
        <f t="shared" si="39"/>
        <v>35.916666666666664</v>
      </c>
      <c r="W255" s="6"/>
      <c r="X255" s="6"/>
      <c r="Y255" s="6"/>
      <c r="Z255" s="6"/>
      <c r="AA255" s="6"/>
      <c r="AB255" s="6"/>
      <c r="AC255" s="7"/>
    </row>
    <row r="256" spans="1:29" x14ac:dyDescent="0.15">
      <c r="A256" s="120">
        <v>11</v>
      </c>
      <c r="B256" s="120" t="s">
        <v>7</v>
      </c>
      <c r="C256" s="120" t="str">
        <f t="shared" si="34"/>
        <v>c</v>
      </c>
      <c r="D256" s="120" t="str">
        <f t="shared" si="35"/>
        <v>11_c</v>
      </c>
      <c r="E256" s="122">
        <v>5618</v>
      </c>
      <c r="F256" s="120"/>
      <c r="G256" s="120">
        <v>11</v>
      </c>
      <c r="H256" s="120" t="s">
        <v>7</v>
      </c>
      <c r="I256" s="120" t="str">
        <f t="shared" si="36"/>
        <v>c</v>
      </c>
      <c r="J256" s="120" t="str">
        <f t="shared" si="37"/>
        <v>11_c</v>
      </c>
      <c r="K256" s="122">
        <v>5801</v>
      </c>
      <c r="L256" s="5"/>
      <c r="M256" s="54"/>
      <c r="N256" s="5"/>
      <c r="O256" s="120">
        <v>11</v>
      </c>
      <c r="P256" s="120" t="s">
        <v>7</v>
      </c>
      <c r="Q256" s="120" t="str">
        <f t="shared" si="38"/>
        <v>c</v>
      </c>
      <c r="R256" s="120" t="str">
        <f t="shared" si="30"/>
        <v>11_c</v>
      </c>
      <c r="S256" s="71">
        <f t="shared" si="31"/>
        <v>5618</v>
      </c>
      <c r="T256" s="71">
        <f t="shared" si="32"/>
        <v>5801</v>
      </c>
      <c r="U256" s="156">
        <f t="shared" si="33"/>
        <v>5801</v>
      </c>
      <c r="V256" s="47">
        <f t="shared" si="39"/>
        <v>37.185897435897438</v>
      </c>
      <c r="W256" s="6"/>
      <c r="X256" s="6"/>
      <c r="Y256" s="6"/>
      <c r="Z256" s="6"/>
      <c r="AA256" s="6"/>
      <c r="AB256" s="6"/>
      <c r="AC256" s="7"/>
    </row>
    <row r="257" spans="1:29" x14ac:dyDescent="0.15">
      <c r="A257" s="120">
        <v>11</v>
      </c>
      <c r="B257" s="120" t="s">
        <v>8</v>
      </c>
      <c r="C257" s="120" t="str">
        <f t="shared" si="34"/>
        <v>d</v>
      </c>
      <c r="D257" s="120" t="str">
        <f t="shared" si="35"/>
        <v>11_d</v>
      </c>
      <c r="E257" s="122">
        <v>5826</v>
      </c>
      <c r="F257" s="120"/>
      <c r="G257" s="120">
        <v>11</v>
      </c>
      <c r="H257" s="120" t="s">
        <v>8</v>
      </c>
      <c r="I257" s="120" t="str">
        <f t="shared" si="36"/>
        <v>d</v>
      </c>
      <c r="J257" s="120" t="str">
        <f t="shared" si="37"/>
        <v>11_d</v>
      </c>
      <c r="K257" s="122">
        <v>6015</v>
      </c>
      <c r="L257" s="5"/>
      <c r="M257" s="54"/>
      <c r="N257" s="5"/>
      <c r="O257" s="120">
        <v>11</v>
      </c>
      <c r="P257" s="120" t="s">
        <v>8</v>
      </c>
      <c r="Q257" s="120" t="str">
        <f t="shared" si="38"/>
        <v>d</v>
      </c>
      <c r="R257" s="120" t="str">
        <f t="shared" si="30"/>
        <v>11_d</v>
      </c>
      <c r="S257" s="71">
        <f t="shared" si="31"/>
        <v>5826</v>
      </c>
      <c r="T257" s="71">
        <f t="shared" si="32"/>
        <v>6015</v>
      </c>
      <c r="U257" s="156">
        <f t="shared" si="33"/>
        <v>6015</v>
      </c>
      <c r="V257" s="47">
        <f t="shared" si="39"/>
        <v>38.557692307692307</v>
      </c>
      <c r="W257" s="6"/>
      <c r="X257" s="6"/>
      <c r="Y257" s="6"/>
      <c r="Z257" s="6"/>
      <c r="AA257" s="6"/>
      <c r="AB257" s="6"/>
      <c r="AC257" s="7"/>
    </row>
    <row r="258" spans="1:29" x14ac:dyDescent="0.15">
      <c r="A258" s="120">
        <v>11</v>
      </c>
      <c r="B258" s="120" t="s">
        <v>9</v>
      </c>
      <c r="C258" s="120" t="str">
        <f t="shared" si="34"/>
        <v>e</v>
      </c>
      <c r="D258" s="120" t="str">
        <f t="shared" si="35"/>
        <v>11_e</v>
      </c>
      <c r="E258" s="122">
        <v>6039</v>
      </c>
      <c r="F258" s="120"/>
      <c r="G258" s="120">
        <v>11</v>
      </c>
      <c r="H258" s="120" t="s">
        <v>9</v>
      </c>
      <c r="I258" s="120" t="str">
        <f t="shared" si="36"/>
        <v>e</v>
      </c>
      <c r="J258" s="120" t="str">
        <f t="shared" si="37"/>
        <v>11_e</v>
      </c>
      <c r="K258" s="123">
        <v>6235</v>
      </c>
      <c r="L258" s="5"/>
      <c r="M258" s="54"/>
      <c r="N258" s="5"/>
      <c r="O258" s="120">
        <v>11</v>
      </c>
      <c r="P258" s="120" t="s">
        <v>9</v>
      </c>
      <c r="Q258" s="120" t="str">
        <f t="shared" si="38"/>
        <v>e</v>
      </c>
      <c r="R258" s="120" t="str">
        <f t="shared" si="30"/>
        <v>11_e</v>
      </c>
      <c r="S258" s="71">
        <f t="shared" si="31"/>
        <v>6039</v>
      </c>
      <c r="T258" s="71">
        <f t="shared" si="32"/>
        <v>6235</v>
      </c>
      <c r="U258" s="156">
        <f t="shared" si="33"/>
        <v>6235</v>
      </c>
      <c r="V258" s="47">
        <f t="shared" si="39"/>
        <v>39.967948717948715</v>
      </c>
      <c r="W258" s="6"/>
      <c r="X258" s="6"/>
      <c r="Y258" s="6"/>
      <c r="Z258" s="6"/>
      <c r="AA258" s="6"/>
      <c r="AB258" s="6"/>
      <c r="AC258" s="7"/>
    </row>
    <row r="259" spans="1:29" x14ac:dyDescent="0.15">
      <c r="A259" s="120">
        <v>12</v>
      </c>
      <c r="B259" s="120" t="s">
        <v>2</v>
      </c>
      <c r="C259" s="120" t="str">
        <f t="shared" si="34"/>
        <v>Start</v>
      </c>
      <c r="D259" s="120" t="str">
        <f t="shared" si="35"/>
        <v>12_Start</v>
      </c>
      <c r="E259" s="122">
        <v>3562</v>
      </c>
      <c r="F259" s="120"/>
      <c r="G259" s="120">
        <v>12</v>
      </c>
      <c r="H259" s="120" t="s">
        <v>2</v>
      </c>
      <c r="I259" s="120" t="str">
        <f t="shared" si="36"/>
        <v>Start</v>
      </c>
      <c r="J259" s="120" t="str">
        <f t="shared" si="37"/>
        <v>12_Start</v>
      </c>
      <c r="K259" s="122">
        <v>3678</v>
      </c>
      <c r="L259" s="5"/>
      <c r="M259" s="54"/>
      <c r="N259" s="5"/>
      <c r="O259" s="120">
        <v>12</v>
      </c>
      <c r="P259" s="120" t="s">
        <v>2</v>
      </c>
      <c r="Q259" s="120" t="str">
        <f t="shared" si="38"/>
        <v>Start</v>
      </c>
      <c r="R259" s="120" t="str">
        <f t="shared" si="30"/>
        <v>12_Start</v>
      </c>
      <c r="S259" s="71">
        <f t="shared" si="31"/>
        <v>3562</v>
      </c>
      <c r="T259" s="71">
        <f t="shared" si="32"/>
        <v>3678</v>
      </c>
      <c r="U259" s="156">
        <f t="shared" si="33"/>
        <v>3678</v>
      </c>
      <c r="V259" s="47">
        <f t="shared" si="39"/>
        <v>23.576923076923077</v>
      </c>
      <c r="W259" s="6"/>
      <c r="X259" s="6"/>
      <c r="Y259" s="6"/>
      <c r="Z259" s="6"/>
      <c r="AA259" s="6"/>
      <c r="AB259" s="6"/>
      <c r="AC259" s="7"/>
    </row>
    <row r="260" spans="1:29" x14ac:dyDescent="0.15">
      <c r="A260" s="120">
        <v>12</v>
      </c>
      <c r="B260" s="120">
        <v>0</v>
      </c>
      <c r="C260" s="120">
        <f t="shared" si="34"/>
        <v>0</v>
      </c>
      <c r="D260" s="120" t="str">
        <f t="shared" si="35"/>
        <v>12_0</v>
      </c>
      <c r="E260" s="122">
        <v>3620</v>
      </c>
      <c r="F260" s="120"/>
      <c r="G260" s="120">
        <v>12</v>
      </c>
      <c r="H260" s="120">
        <v>0</v>
      </c>
      <c r="I260" s="120">
        <f t="shared" si="36"/>
        <v>0</v>
      </c>
      <c r="J260" s="120" t="str">
        <f t="shared" si="37"/>
        <v>12_0</v>
      </c>
      <c r="K260" s="122">
        <v>3738</v>
      </c>
      <c r="L260" s="5"/>
      <c r="M260" s="54"/>
      <c r="N260" s="5"/>
      <c r="O260" s="120">
        <v>12</v>
      </c>
      <c r="P260" s="120">
        <v>0</v>
      </c>
      <c r="Q260" s="120">
        <f t="shared" si="38"/>
        <v>0</v>
      </c>
      <c r="R260" s="120" t="str">
        <f t="shared" si="30"/>
        <v>12_0</v>
      </c>
      <c r="S260" s="71">
        <f t="shared" si="31"/>
        <v>3620</v>
      </c>
      <c r="T260" s="71">
        <f t="shared" si="32"/>
        <v>3738</v>
      </c>
      <c r="U260" s="156">
        <f t="shared" si="33"/>
        <v>3738</v>
      </c>
      <c r="V260" s="47">
        <f t="shared" si="39"/>
        <v>23.96153846153846</v>
      </c>
      <c r="W260" s="6"/>
      <c r="X260" s="6"/>
      <c r="Y260" s="6"/>
      <c r="Z260" s="6"/>
      <c r="AA260" s="6"/>
      <c r="AB260" s="6"/>
      <c r="AC260" s="7"/>
    </row>
    <row r="261" spans="1:29" x14ac:dyDescent="0.15">
      <c r="A261" s="120">
        <v>12</v>
      </c>
      <c r="B261" s="120">
        <v>1</v>
      </c>
      <c r="C261" s="120">
        <f t="shared" si="34"/>
        <v>1</v>
      </c>
      <c r="D261" s="120" t="str">
        <f t="shared" si="35"/>
        <v>12_1</v>
      </c>
      <c r="E261" s="122">
        <v>3742</v>
      </c>
      <c r="F261" s="120"/>
      <c r="G261" s="120">
        <v>12</v>
      </c>
      <c r="H261" s="120">
        <v>1</v>
      </c>
      <c r="I261" s="120">
        <f t="shared" si="36"/>
        <v>1</v>
      </c>
      <c r="J261" s="120" t="str">
        <f t="shared" si="37"/>
        <v>12_1</v>
      </c>
      <c r="K261" s="122">
        <v>3864</v>
      </c>
      <c r="L261" s="5"/>
      <c r="M261" s="54"/>
      <c r="N261" s="5"/>
      <c r="O261" s="120">
        <v>12</v>
      </c>
      <c r="P261" s="120">
        <v>1</v>
      </c>
      <c r="Q261" s="120">
        <f t="shared" si="38"/>
        <v>1</v>
      </c>
      <c r="R261" s="120" t="str">
        <f t="shared" si="30"/>
        <v>12_1</v>
      </c>
      <c r="S261" s="71">
        <f t="shared" si="31"/>
        <v>3742</v>
      </c>
      <c r="T261" s="71">
        <f t="shared" si="32"/>
        <v>3864</v>
      </c>
      <c r="U261" s="156">
        <f t="shared" si="33"/>
        <v>3864</v>
      </c>
      <c r="V261" s="47">
        <f t="shared" si="39"/>
        <v>24.76923076923077</v>
      </c>
      <c r="W261" s="6"/>
      <c r="X261" s="6"/>
      <c r="Y261" s="6"/>
      <c r="Z261" s="6"/>
      <c r="AA261" s="6"/>
      <c r="AB261" s="6"/>
      <c r="AC261" s="7"/>
    </row>
    <row r="262" spans="1:29" x14ac:dyDescent="0.15">
      <c r="A262" s="120">
        <v>12</v>
      </c>
      <c r="B262" s="120">
        <v>2</v>
      </c>
      <c r="C262" s="120">
        <f t="shared" si="34"/>
        <v>2</v>
      </c>
      <c r="D262" s="120" t="str">
        <f t="shared" si="35"/>
        <v>12_2</v>
      </c>
      <c r="E262" s="122">
        <v>3864</v>
      </c>
      <c r="F262" s="120"/>
      <c r="G262" s="120">
        <v>12</v>
      </c>
      <c r="H262" s="120">
        <v>2</v>
      </c>
      <c r="I262" s="120">
        <f t="shared" si="36"/>
        <v>2</v>
      </c>
      <c r="J262" s="120" t="str">
        <f t="shared" si="37"/>
        <v>12_2</v>
      </c>
      <c r="K262" s="122">
        <v>3990</v>
      </c>
      <c r="L262" s="5"/>
      <c r="M262" s="54"/>
      <c r="N262" s="5"/>
      <c r="O262" s="120">
        <v>12</v>
      </c>
      <c r="P262" s="120">
        <v>2</v>
      </c>
      <c r="Q262" s="120">
        <f t="shared" si="38"/>
        <v>2</v>
      </c>
      <c r="R262" s="120" t="str">
        <f t="shared" si="30"/>
        <v>12_2</v>
      </c>
      <c r="S262" s="71">
        <f t="shared" si="31"/>
        <v>3864</v>
      </c>
      <c r="T262" s="71">
        <f t="shared" si="32"/>
        <v>3990</v>
      </c>
      <c r="U262" s="156">
        <f t="shared" si="33"/>
        <v>3990</v>
      </c>
      <c r="V262" s="47">
        <f t="shared" si="39"/>
        <v>25.576923076923077</v>
      </c>
      <c r="W262" s="6"/>
      <c r="X262" s="6"/>
      <c r="Y262" s="6"/>
      <c r="Z262" s="6"/>
      <c r="AA262" s="6"/>
      <c r="AB262" s="6"/>
      <c r="AC262" s="7"/>
    </row>
    <row r="263" spans="1:29" x14ac:dyDescent="0.15">
      <c r="A263" s="120">
        <v>12</v>
      </c>
      <c r="B263" s="120">
        <v>3</v>
      </c>
      <c r="C263" s="120">
        <f t="shared" si="34"/>
        <v>3</v>
      </c>
      <c r="D263" s="120" t="str">
        <f t="shared" si="35"/>
        <v>12_3</v>
      </c>
      <c r="E263" s="122">
        <v>3989</v>
      </c>
      <c r="F263" s="120"/>
      <c r="G263" s="120">
        <v>12</v>
      </c>
      <c r="H263" s="120">
        <v>3</v>
      </c>
      <c r="I263" s="120">
        <f t="shared" si="36"/>
        <v>3</v>
      </c>
      <c r="J263" s="120" t="str">
        <f t="shared" si="37"/>
        <v>12_3</v>
      </c>
      <c r="K263" s="122">
        <v>4119</v>
      </c>
      <c r="L263" s="5"/>
      <c r="M263" s="54"/>
      <c r="N263" s="5"/>
      <c r="O263" s="120">
        <v>12</v>
      </c>
      <c r="P263" s="120">
        <v>3</v>
      </c>
      <c r="Q263" s="120">
        <f t="shared" si="38"/>
        <v>3</v>
      </c>
      <c r="R263" s="120" t="str">
        <f t="shared" si="30"/>
        <v>12_3</v>
      </c>
      <c r="S263" s="71">
        <f t="shared" si="31"/>
        <v>3989</v>
      </c>
      <c r="T263" s="71">
        <f t="shared" si="32"/>
        <v>4119</v>
      </c>
      <c r="U263" s="156">
        <f t="shared" si="33"/>
        <v>4119</v>
      </c>
      <c r="V263" s="47">
        <f t="shared" si="39"/>
        <v>26.403846153846153</v>
      </c>
      <c r="W263" s="6"/>
      <c r="X263" s="6"/>
      <c r="Y263" s="6"/>
      <c r="Z263" s="6"/>
      <c r="AA263" s="6"/>
      <c r="AB263" s="6"/>
      <c r="AC263" s="7"/>
    </row>
    <row r="264" spans="1:29" x14ac:dyDescent="0.15">
      <c r="A264" s="120">
        <v>12</v>
      </c>
      <c r="B264" s="120">
        <v>4</v>
      </c>
      <c r="C264" s="120">
        <f t="shared" si="34"/>
        <v>4</v>
      </c>
      <c r="D264" s="120" t="str">
        <f t="shared" si="35"/>
        <v>12_4</v>
      </c>
      <c r="E264" s="122">
        <v>4118</v>
      </c>
      <c r="F264" s="120"/>
      <c r="G264" s="120">
        <v>12</v>
      </c>
      <c r="H264" s="120">
        <v>4</v>
      </c>
      <c r="I264" s="120">
        <f t="shared" si="36"/>
        <v>4</v>
      </c>
      <c r="J264" s="120" t="str">
        <f t="shared" si="37"/>
        <v>12_4</v>
      </c>
      <c r="K264" s="122">
        <v>4252</v>
      </c>
      <c r="L264" s="5"/>
      <c r="M264" s="54"/>
      <c r="N264" s="5"/>
      <c r="O264" s="120">
        <v>12</v>
      </c>
      <c r="P264" s="120">
        <v>4</v>
      </c>
      <c r="Q264" s="120">
        <f t="shared" si="38"/>
        <v>4</v>
      </c>
      <c r="R264" s="120" t="str">
        <f t="shared" si="30"/>
        <v>12_4</v>
      </c>
      <c r="S264" s="71">
        <f t="shared" si="31"/>
        <v>4118</v>
      </c>
      <c r="T264" s="71">
        <f t="shared" si="32"/>
        <v>4252</v>
      </c>
      <c r="U264" s="156">
        <f t="shared" si="33"/>
        <v>4252</v>
      </c>
      <c r="V264" s="47">
        <f t="shared" si="39"/>
        <v>27.256410256410255</v>
      </c>
      <c r="W264" s="6"/>
      <c r="X264" s="6"/>
      <c r="Y264" s="6"/>
      <c r="Z264" s="6"/>
      <c r="AA264" s="6"/>
      <c r="AB264" s="6"/>
      <c r="AC264" s="7"/>
    </row>
    <row r="265" spans="1:29" x14ac:dyDescent="0.15">
      <c r="A265" s="120">
        <v>12</v>
      </c>
      <c r="B265" s="120">
        <v>5</v>
      </c>
      <c r="C265" s="120">
        <f t="shared" si="34"/>
        <v>5</v>
      </c>
      <c r="D265" s="120" t="str">
        <f t="shared" si="35"/>
        <v>12_5</v>
      </c>
      <c r="E265" s="122">
        <v>4261</v>
      </c>
      <c r="F265" s="120"/>
      <c r="G265" s="120">
        <v>12</v>
      </c>
      <c r="H265" s="120">
        <v>5</v>
      </c>
      <c r="I265" s="120">
        <f t="shared" si="36"/>
        <v>5</v>
      </c>
      <c r="J265" s="120" t="str">
        <f t="shared" si="37"/>
        <v>12_5</v>
      </c>
      <c r="K265" s="122">
        <v>4399</v>
      </c>
      <c r="L265" s="5"/>
      <c r="M265" s="54"/>
      <c r="N265" s="5"/>
      <c r="O265" s="120">
        <v>12</v>
      </c>
      <c r="P265" s="120">
        <v>5</v>
      </c>
      <c r="Q265" s="120">
        <f t="shared" si="38"/>
        <v>5</v>
      </c>
      <c r="R265" s="120" t="str">
        <f t="shared" si="30"/>
        <v>12_5</v>
      </c>
      <c r="S265" s="71">
        <f t="shared" si="31"/>
        <v>4261</v>
      </c>
      <c r="T265" s="71">
        <f t="shared" si="32"/>
        <v>4399</v>
      </c>
      <c r="U265" s="156">
        <f t="shared" si="33"/>
        <v>4399</v>
      </c>
      <c r="V265" s="47">
        <f t="shared" si="39"/>
        <v>28.198717948717949</v>
      </c>
      <c r="W265" s="6"/>
      <c r="X265" s="6"/>
      <c r="Y265" s="6"/>
      <c r="Z265" s="6"/>
      <c r="AA265" s="6"/>
      <c r="AB265" s="6"/>
      <c r="AC265" s="7"/>
    </row>
    <row r="266" spans="1:29" x14ac:dyDescent="0.15">
      <c r="A266" s="120">
        <v>12</v>
      </c>
      <c r="B266" s="120">
        <v>6</v>
      </c>
      <c r="C266" s="120">
        <f t="shared" si="34"/>
        <v>6</v>
      </c>
      <c r="D266" s="120" t="str">
        <f t="shared" si="35"/>
        <v>12_6</v>
      </c>
      <c r="E266" s="122">
        <v>4413</v>
      </c>
      <c r="F266" s="120"/>
      <c r="G266" s="120">
        <v>12</v>
      </c>
      <c r="H266" s="120">
        <v>6</v>
      </c>
      <c r="I266" s="120">
        <f t="shared" si="36"/>
        <v>6</v>
      </c>
      <c r="J266" s="120" t="str">
        <f t="shared" si="37"/>
        <v>12_6</v>
      </c>
      <c r="K266" s="122">
        <v>4556</v>
      </c>
      <c r="L266" s="5"/>
      <c r="M266" s="54"/>
      <c r="N266" s="5"/>
      <c r="O266" s="120">
        <v>12</v>
      </c>
      <c r="P266" s="120">
        <v>6</v>
      </c>
      <c r="Q266" s="120">
        <f t="shared" si="38"/>
        <v>6</v>
      </c>
      <c r="R266" s="120" t="str">
        <f t="shared" si="30"/>
        <v>12_6</v>
      </c>
      <c r="S266" s="71">
        <f t="shared" si="31"/>
        <v>4413</v>
      </c>
      <c r="T266" s="71">
        <f t="shared" si="32"/>
        <v>4556</v>
      </c>
      <c r="U266" s="156">
        <f t="shared" si="33"/>
        <v>4556</v>
      </c>
      <c r="V266" s="47">
        <f t="shared" si="39"/>
        <v>29.205128205128204</v>
      </c>
      <c r="W266" s="6"/>
      <c r="X266" s="6"/>
      <c r="Y266" s="6"/>
      <c r="Z266" s="6"/>
      <c r="AA266" s="6"/>
      <c r="AB266" s="6"/>
      <c r="AC266" s="7"/>
    </row>
    <row r="267" spans="1:29" x14ac:dyDescent="0.15">
      <c r="A267" s="120">
        <v>12</v>
      </c>
      <c r="B267" s="120">
        <v>7</v>
      </c>
      <c r="C267" s="120">
        <f t="shared" si="34"/>
        <v>7</v>
      </c>
      <c r="D267" s="120" t="str">
        <f t="shared" si="35"/>
        <v>12_7</v>
      </c>
      <c r="E267" s="122">
        <v>4564</v>
      </c>
      <c r="F267" s="120"/>
      <c r="G267" s="120">
        <v>12</v>
      </c>
      <c r="H267" s="120">
        <v>7</v>
      </c>
      <c r="I267" s="120">
        <f t="shared" si="36"/>
        <v>7</v>
      </c>
      <c r="J267" s="120" t="str">
        <f t="shared" si="37"/>
        <v>12_7</v>
      </c>
      <c r="K267" s="122">
        <v>4712</v>
      </c>
      <c r="L267" s="5"/>
      <c r="M267" s="54"/>
      <c r="N267" s="5"/>
      <c r="O267" s="120">
        <v>12</v>
      </c>
      <c r="P267" s="120">
        <v>7</v>
      </c>
      <c r="Q267" s="120">
        <f t="shared" si="38"/>
        <v>7</v>
      </c>
      <c r="R267" s="120" t="str">
        <f t="shared" si="30"/>
        <v>12_7</v>
      </c>
      <c r="S267" s="71">
        <f t="shared" si="31"/>
        <v>4564</v>
      </c>
      <c r="T267" s="71">
        <f t="shared" si="32"/>
        <v>4712</v>
      </c>
      <c r="U267" s="156">
        <f t="shared" si="33"/>
        <v>4712</v>
      </c>
      <c r="V267" s="47">
        <f t="shared" si="39"/>
        <v>30.205128205128204</v>
      </c>
      <c r="W267" s="6"/>
      <c r="X267" s="6"/>
      <c r="Y267" s="6"/>
      <c r="Z267" s="6"/>
      <c r="AA267" s="6"/>
      <c r="AB267" s="6"/>
      <c r="AC267" s="7"/>
    </row>
    <row r="268" spans="1:29" x14ac:dyDescent="0.15">
      <c r="A268" s="120">
        <v>12</v>
      </c>
      <c r="B268" s="120">
        <v>8</v>
      </c>
      <c r="C268" s="120">
        <f t="shared" si="34"/>
        <v>8</v>
      </c>
      <c r="D268" s="120" t="str">
        <f t="shared" si="35"/>
        <v>12_8</v>
      </c>
      <c r="E268" s="122">
        <v>4727</v>
      </c>
      <c r="F268" s="120"/>
      <c r="G268" s="120">
        <v>12</v>
      </c>
      <c r="H268" s="120">
        <v>8</v>
      </c>
      <c r="I268" s="120">
        <f t="shared" si="36"/>
        <v>8</v>
      </c>
      <c r="J268" s="120" t="str">
        <f t="shared" si="37"/>
        <v>12_8</v>
      </c>
      <c r="K268" s="122">
        <v>4881</v>
      </c>
      <c r="L268" s="5"/>
      <c r="M268" s="54"/>
      <c r="N268" s="5"/>
      <c r="O268" s="120">
        <v>12</v>
      </c>
      <c r="P268" s="120">
        <v>8</v>
      </c>
      <c r="Q268" s="120">
        <f t="shared" si="38"/>
        <v>8</v>
      </c>
      <c r="R268" s="120" t="str">
        <f t="shared" si="30"/>
        <v>12_8</v>
      </c>
      <c r="S268" s="71">
        <f t="shared" si="31"/>
        <v>4727</v>
      </c>
      <c r="T268" s="71">
        <f t="shared" si="32"/>
        <v>4881</v>
      </c>
      <c r="U268" s="156">
        <f t="shared" si="33"/>
        <v>4881</v>
      </c>
      <c r="V268" s="47">
        <f t="shared" si="39"/>
        <v>31.28846153846154</v>
      </c>
      <c r="W268" s="6"/>
      <c r="X268" s="6"/>
      <c r="Y268" s="6"/>
      <c r="Z268" s="6"/>
      <c r="AA268" s="6"/>
      <c r="AB268" s="6"/>
      <c r="AC268" s="7"/>
    </row>
    <row r="269" spans="1:29" x14ac:dyDescent="0.15">
      <c r="A269" s="120">
        <v>12</v>
      </c>
      <c r="B269" s="120">
        <v>9</v>
      </c>
      <c r="C269" s="120">
        <f t="shared" si="34"/>
        <v>9</v>
      </c>
      <c r="D269" s="120" t="str">
        <f t="shared" si="35"/>
        <v>12_9</v>
      </c>
      <c r="E269" s="122">
        <v>4889</v>
      </c>
      <c r="F269" s="120"/>
      <c r="G269" s="120">
        <v>12</v>
      </c>
      <c r="H269" s="120">
        <v>9</v>
      </c>
      <c r="I269" s="120">
        <f t="shared" si="36"/>
        <v>9</v>
      </c>
      <c r="J269" s="120" t="str">
        <f t="shared" si="37"/>
        <v>12_9</v>
      </c>
      <c r="K269" s="122">
        <v>5048</v>
      </c>
      <c r="L269" s="5"/>
      <c r="M269" s="54"/>
      <c r="N269" s="5"/>
      <c r="O269" s="120">
        <v>12</v>
      </c>
      <c r="P269" s="120">
        <v>9</v>
      </c>
      <c r="Q269" s="120">
        <f t="shared" si="38"/>
        <v>9</v>
      </c>
      <c r="R269" s="120" t="str">
        <f t="shared" si="30"/>
        <v>12_9</v>
      </c>
      <c r="S269" s="71">
        <f t="shared" si="31"/>
        <v>4889</v>
      </c>
      <c r="T269" s="71">
        <f t="shared" si="32"/>
        <v>5048</v>
      </c>
      <c r="U269" s="156">
        <f t="shared" si="33"/>
        <v>5048</v>
      </c>
      <c r="V269" s="47">
        <f t="shared" si="39"/>
        <v>32.358974358974358</v>
      </c>
      <c r="W269" s="6"/>
      <c r="X269" s="6"/>
      <c r="Y269" s="6"/>
      <c r="Z269" s="6"/>
      <c r="AA269" s="6"/>
      <c r="AB269" s="6"/>
      <c r="AC269" s="7"/>
    </row>
    <row r="270" spans="1:29" x14ac:dyDescent="0.15">
      <c r="A270" s="120">
        <v>12</v>
      </c>
      <c r="B270" s="120">
        <v>10</v>
      </c>
      <c r="C270" s="120">
        <f t="shared" si="34"/>
        <v>10</v>
      </c>
      <c r="D270" s="120" t="str">
        <f t="shared" si="35"/>
        <v>12_10</v>
      </c>
      <c r="E270" s="122">
        <v>5061</v>
      </c>
      <c r="F270" s="120"/>
      <c r="G270" s="120">
        <v>12</v>
      </c>
      <c r="H270" s="120">
        <v>10</v>
      </c>
      <c r="I270" s="120">
        <f t="shared" si="36"/>
        <v>10</v>
      </c>
      <c r="J270" s="120" t="str">
        <f t="shared" si="37"/>
        <v>12_10</v>
      </c>
      <c r="K270" s="122">
        <v>5225</v>
      </c>
      <c r="L270" s="5"/>
      <c r="M270" s="54"/>
      <c r="N270" s="5"/>
      <c r="O270" s="120">
        <v>12</v>
      </c>
      <c r="P270" s="120">
        <v>10</v>
      </c>
      <c r="Q270" s="120">
        <f t="shared" si="38"/>
        <v>10</v>
      </c>
      <c r="R270" s="120" t="str">
        <f t="shared" si="30"/>
        <v>12_10</v>
      </c>
      <c r="S270" s="71">
        <f t="shared" si="31"/>
        <v>5061</v>
      </c>
      <c r="T270" s="71">
        <f t="shared" si="32"/>
        <v>5225</v>
      </c>
      <c r="U270" s="156">
        <f t="shared" si="33"/>
        <v>5225</v>
      </c>
      <c r="V270" s="47">
        <f t="shared" si="39"/>
        <v>33.493589743589745</v>
      </c>
      <c r="W270" s="6"/>
      <c r="X270" s="6"/>
      <c r="Y270" s="6"/>
      <c r="Z270" s="6"/>
      <c r="AA270" s="6"/>
      <c r="AB270" s="6"/>
      <c r="AC270" s="7"/>
    </row>
    <row r="271" spans="1:29" x14ac:dyDescent="0.15">
      <c r="A271" s="120">
        <v>12</v>
      </c>
      <c r="B271" s="120">
        <v>11</v>
      </c>
      <c r="C271" s="120">
        <f t="shared" si="34"/>
        <v>11</v>
      </c>
      <c r="D271" s="120" t="str">
        <f t="shared" si="35"/>
        <v>12_11</v>
      </c>
      <c r="E271" s="122">
        <v>5243</v>
      </c>
      <c r="F271" s="120"/>
      <c r="G271" s="120">
        <v>12</v>
      </c>
      <c r="H271" s="120">
        <v>11</v>
      </c>
      <c r="I271" s="120">
        <f t="shared" si="36"/>
        <v>11</v>
      </c>
      <c r="J271" s="120" t="str">
        <f t="shared" si="37"/>
        <v>12_11</v>
      </c>
      <c r="K271" s="122">
        <v>5413</v>
      </c>
      <c r="L271" s="5"/>
      <c r="M271" s="54"/>
      <c r="N271" s="5"/>
      <c r="O271" s="120">
        <v>12</v>
      </c>
      <c r="P271" s="120">
        <v>11</v>
      </c>
      <c r="Q271" s="120">
        <f t="shared" si="38"/>
        <v>11</v>
      </c>
      <c r="R271" s="120" t="str">
        <f t="shared" si="30"/>
        <v>12_11</v>
      </c>
      <c r="S271" s="71">
        <f t="shared" si="31"/>
        <v>5243</v>
      </c>
      <c r="T271" s="71">
        <f t="shared" si="32"/>
        <v>5413</v>
      </c>
      <c r="U271" s="156">
        <f t="shared" si="33"/>
        <v>5413</v>
      </c>
      <c r="V271" s="47">
        <f t="shared" si="39"/>
        <v>34.698717948717949</v>
      </c>
      <c r="W271" s="6"/>
      <c r="X271" s="6"/>
      <c r="Y271" s="6"/>
      <c r="Z271" s="6"/>
      <c r="AA271" s="6"/>
      <c r="AB271" s="6"/>
      <c r="AC271" s="7"/>
    </row>
    <row r="272" spans="1:29" x14ac:dyDescent="0.15">
      <c r="A272" s="120">
        <v>12</v>
      </c>
      <c r="B272" s="120">
        <v>12</v>
      </c>
      <c r="C272" s="120">
        <f t="shared" si="34"/>
        <v>12</v>
      </c>
      <c r="D272" s="120" t="str">
        <f t="shared" si="35"/>
        <v>12_12</v>
      </c>
      <c r="E272" s="122">
        <v>5427</v>
      </c>
      <c r="F272" s="120"/>
      <c r="G272" s="120">
        <v>12</v>
      </c>
      <c r="H272" s="120">
        <v>12</v>
      </c>
      <c r="I272" s="120">
        <f t="shared" si="36"/>
        <v>12</v>
      </c>
      <c r="J272" s="120" t="str">
        <f t="shared" si="37"/>
        <v>12_12</v>
      </c>
      <c r="K272" s="122">
        <v>5603</v>
      </c>
      <c r="L272" s="5"/>
      <c r="M272" s="54"/>
      <c r="N272" s="5"/>
      <c r="O272" s="120">
        <v>12</v>
      </c>
      <c r="P272" s="120">
        <v>12</v>
      </c>
      <c r="Q272" s="120">
        <f t="shared" si="38"/>
        <v>12</v>
      </c>
      <c r="R272" s="120" t="str">
        <f t="shared" si="30"/>
        <v>12_12</v>
      </c>
      <c r="S272" s="71">
        <f t="shared" si="31"/>
        <v>5427</v>
      </c>
      <c r="T272" s="71">
        <f t="shared" si="32"/>
        <v>5603</v>
      </c>
      <c r="U272" s="156">
        <f t="shared" si="33"/>
        <v>5603</v>
      </c>
      <c r="V272" s="47">
        <f t="shared" si="39"/>
        <v>35.916666666666664</v>
      </c>
      <c r="W272" s="6"/>
      <c r="X272" s="6"/>
      <c r="Y272" s="6"/>
      <c r="Z272" s="6"/>
      <c r="AA272" s="6"/>
      <c r="AB272" s="6"/>
      <c r="AC272" s="7"/>
    </row>
    <row r="273" spans="1:29" x14ac:dyDescent="0.15">
      <c r="A273" s="120">
        <v>12</v>
      </c>
      <c r="B273" s="120">
        <v>13</v>
      </c>
      <c r="C273" s="120">
        <f t="shared" si="34"/>
        <v>13</v>
      </c>
      <c r="D273" s="120" t="str">
        <f t="shared" si="35"/>
        <v>12_13</v>
      </c>
      <c r="E273" s="122">
        <v>5618</v>
      </c>
      <c r="F273" s="120"/>
      <c r="G273" s="120">
        <v>12</v>
      </c>
      <c r="H273" s="120">
        <v>13</v>
      </c>
      <c r="I273" s="120">
        <f t="shared" si="36"/>
        <v>13</v>
      </c>
      <c r="J273" s="120" t="str">
        <f t="shared" si="37"/>
        <v>12_13</v>
      </c>
      <c r="K273" s="122">
        <v>5801</v>
      </c>
      <c r="L273" s="5"/>
      <c r="M273" s="54"/>
      <c r="N273" s="5"/>
      <c r="O273" s="120">
        <v>12</v>
      </c>
      <c r="P273" s="120">
        <v>13</v>
      </c>
      <c r="Q273" s="120">
        <f t="shared" si="38"/>
        <v>13</v>
      </c>
      <c r="R273" s="120" t="str">
        <f t="shared" ref="R273:R336" si="40">O273&amp;"_"&amp;P273</f>
        <v>12_13</v>
      </c>
      <c r="S273" s="71">
        <f t="shared" ref="S273:S336" si="41">INDEX($E$17:$E$346,MATCH($R273,$D$17:$D$346,0))</f>
        <v>5618</v>
      </c>
      <c r="T273" s="71">
        <f t="shared" ref="T273:T336" si="42">INDEX($K$17:$K$346,MATCH(R273,$J$17:$J$346,0))</f>
        <v>5801</v>
      </c>
      <c r="U273" s="156">
        <f t="shared" ref="U273:U336" si="43">$D$6*S273+$D$7*T273</f>
        <v>5801</v>
      </c>
      <c r="V273" s="47">
        <f t="shared" si="39"/>
        <v>37.185897435897438</v>
      </c>
      <c r="W273" s="6"/>
      <c r="X273" s="6"/>
      <c r="Y273" s="6"/>
      <c r="Z273" s="6"/>
      <c r="AA273" s="6"/>
      <c r="AB273" s="6"/>
      <c r="AC273" s="7"/>
    </row>
    <row r="274" spans="1:29" x14ac:dyDescent="0.15">
      <c r="A274" s="120">
        <v>12</v>
      </c>
      <c r="B274" s="120" t="s">
        <v>3</v>
      </c>
      <c r="C274" s="120" t="str">
        <f t="shared" ref="C274:C337" si="44">B274</f>
        <v>u1</v>
      </c>
      <c r="D274" s="120" t="str">
        <f t="shared" ref="D274:D337" si="45">A274&amp;"_"&amp;B274</f>
        <v>12_u1</v>
      </c>
      <c r="E274" s="122">
        <v>5826</v>
      </c>
      <c r="F274" s="120"/>
      <c r="G274" s="120">
        <v>12</v>
      </c>
      <c r="H274" s="120" t="s">
        <v>3</v>
      </c>
      <c r="I274" s="120" t="str">
        <f t="shared" ref="I274:I337" si="46">H274</f>
        <v>u1</v>
      </c>
      <c r="J274" s="120" t="str">
        <f t="shared" ref="J274:J337" si="47">G274&amp;"_"&amp;H274</f>
        <v>12_u1</v>
      </c>
      <c r="K274" s="122">
        <v>6015</v>
      </c>
      <c r="L274" s="5"/>
      <c r="M274" s="54"/>
      <c r="N274" s="5"/>
      <c r="O274" s="120">
        <v>12</v>
      </c>
      <c r="P274" s="120" t="s">
        <v>3</v>
      </c>
      <c r="Q274" s="120" t="str">
        <f t="shared" ref="Q274:Q337" si="48">P274</f>
        <v>u1</v>
      </c>
      <c r="R274" s="120" t="str">
        <f t="shared" si="40"/>
        <v>12_u1</v>
      </c>
      <c r="S274" s="71">
        <f t="shared" si="41"/>
        <v>5826</v>
      </c>
      <c r="T274" s="71">
        <f t="shared" si="42"/>
        <v>6015</v>
      </c>
      <c r="U274" s="156">
        <f t="shared" si="43"/>
        <v>6015</v>
      </c>
      <c r="V274" s="47">
        <f t="shared" ref="V274:V337" si="49">U274/$D$10</f>
        <v>38.557692307692307</v>
      </c>
      <c r="W274" s="6"/>
      <c r="X274" s="6"/>
      <c r="Y274" s="6"/>
      <c r="Z274" s="6"/>
      <c r="AA274" s="6"/>
      <c r="AB274" s="6"/>
      <c r="AC274" s="7"/>
    </row>
    <row r="275" spans="1:29" x14ac:dyDescent="0.15">
      <c r="A275" s="120">
        <v>12</v>
      </c>
      <c r="B275" s="120" t="s">
        <v>4</v>
      </c>
      <c r="C275" s="120" t="str">
        <f t="shared" si="44"/>
        <v>u2</v>
      </c>
      <c r="D275" s="120" t="str">
        <f t="shared" si="45"/>
        <v>12_u2</v>
      </c>
      <c r="E275" s="122">
        <v>6039</v>
      </c>
      <c r="F275" s="120"/>
      <c r="G275" s="120">
        <v>12</v>
      </c>
      <c r="H275" s="120" t="s">
        <v>4</v>
      </c>
      <c r="I275" s="120" t="str">
        <f t="shared" si="46"/>
        <v>u2</v>
      </c>
      <c r="J275" s="120" t="str">
        <f t="shared" si="47"/>
        <v>12_u2</v>
      </c>
      <c r="K275" s="122">
        <v>6235</v>
      </c>
      <c r="L275" s="5"/>
      <c r="M275" s="54"/>
      <c r="N275" s="5"/>
      <c r="O275" s="120">
        <v>12</v>
      </c>
      <c r="P275" s="120" t="s">
        <v>4</v>
      </c>
      <c r="Q275" s="120" t="str">
        <f t="shared" si="48"/>
        <v>u2</v>
      </c>
      <c r="R275" s="120" t="str">
        <f t="shared" si="40"/>
        <v>12_u2</v>
      </c>
      <c r="S275" s="71">
        <f t="shared" si="41"/>
        <v>6039</v>
      </c>
      <c r="T275" s="71">
        <f t="shared" si="42"/>
        <v>6235</v>
      </c>
      <c r="U275" s="156">
        <f t="shared" si="43"/>
        <v>6235</v>
      </c>
      <c r="V275" s="47">
        <f t="shared" si="49"/>
        <v>39.967948717948715</v>
      </c>
      <c r="W275" s="6"/>
      <c r="X275" s="6"/>
      <c r="Y275" s="6"/>
      <c r="Z275" s="6"/>
      <c r="AA275" s="6"/>
      <c r="AB275" s="6"/>
      <c r="AC275" s="7"/>
    </row>
    <row r="276" spans="1:29" x14ac:dyDescent="0.15">
      <c r="A276" s="120">
        <v>12</v>
      </c>
      <c r="B276" s="120" t="s">
        <v>5</v>
      </c>
      <c r="C276" s="120" t="str">
        <f t="shared" si="44"/>
        <v>a</v>
      </c>
      <c r="D276" s="120" t="str">
        <f t="shared" si="45"/>
        <v>12_a</v>
      </c>
      <c r="E276" s="122">
        <v>5826</v>
      </c>
      <c r="F276" s="120"/>
      <c r="G276" s="120">
        <v>12</v>
      </c>
      <c r="H276" s="120" t="s">
        <v>5</v>
      </c>
      <c r="I276" s="120" t="str">
        <f t="shared" si="46"/>
        <v>a</v>
      </c>
      <c r="J276" s="120" t="str">
        <f t="shared" si="47"/>
        <v>12_a</v>
      </c>
      <c r="K276" s="122">
        <v>6015</v>
      </c>
      <c r="L276" s="5"/>
      <c r="M276" s="54"/>
      <c r="N276" s="5"/>
      <c r="O276" s="120">
        <v>12</v>
      </c>
      <c r="P276" s="120" t="s">
        <v>5</v>
      </c>
      <c r="Q276" s="120" t="str">
        <f t="shared" si="48"/>
        <v>a</v>
      </c>
      <c r="R276" s="120" t="str">
        <f t="shared" si="40"/>
        <v>12_a</v>
      </c>
      <c r="S276" s="71">
        <f t="shared" si="41"/>
        <v>5826</v>
      </c>
      <c r="T276" s="71">
        <f t="shared" si="42"/>
        <v>6015</v>
      </c>
      <c r="U276" s="156">
        <f t="shared" si="43"/>
        <v>6015</v>
      </c>
      <c r="V276" s="47">
        <f t="shared" si="49"/>
        <v>38.557692307692307</v>
      </c>
      <c r="W276" s="6"/>
      <c r="X276" s="6"/>
      <c r="Y276" s="6"/>
      <c r="Z276" s="6"/>
      <c r="AA276" s="6"/>
      <c r="AB276" s="6"/>
      <c r="AC276" s="7"/>
    </row>
    <row r="277" spans="1:29" x14ac:dyDescent="0.15">
      <c r="A277" s="120">
        <v>12</v>
      </c>
      <c r="B277" s="120" t="s">
        <v>6</v>
      </c>
      <c r="C277" s="120" t="str">
        <f t="shared" si="44"/>
        <v>b</v>
      </c>
      <c r="D277" s="120" t="str">
        <f t="shared" si="45"/>
        <v>12_b</v>
      </c>
      <c r="E277" s="122">
        <v>6039</v>
      </c>
      <c r="F277" s="120"/>
      <c r="G277" s="120">
        <v>12</v>
      </c>
      <c r="H277" s="120" t="s">
        <v>6</v>
      </c>
      <c r="I277" s="120" t="str">
        <f t="shared" si="46"/>
        <v>b</v>
      </c>
      <c r="J277" s="120" t="str">
        <f t="shared" si="47"/>
        <v>12_b</v>
      </c>
      <c r="K277" s="122">
        <v>6235</v>
      </c>
      <c r="L277" s="5"/>
      <c r="M277" s="54"/>
      <c r="N277" s="5"/>
      <c r="O277" s="120">
        <v>12</v>
      </c>
      <c r="P277" s="120" t="s">
        <v>6</v>
      </c>
      <c r="Q277" s="120" t="str">
        <f t="shared" si="48"/>
        <v>b</v>
      </c>
      <c r="R277" s="120" t="str">
        <f t="shared" si="40"/>
        <v>12_b</v>
      </c>
      <c r="S277" s="71">
        <f t="shared" si="41"/>
        <v>6039</v>
      </c>
      <c r="T277" s="71">
        <f t="shared" si="42"/>
        <v>6235</v>
      </c>
      <c r="U277" s="156">
        <f t="shared" si="43"/>
        <v>6235</v>
      </c>
      <c r="V277" s="47">
        <f t="shared" si="49"/>
        <v>39.967948717948715</v>
      </c>
      <c r="W277" s="6"/>
      <c r="X277" s="6"/>
      <c r="Y277" s="6"/>
      <c r="Z277" s="6"/>
      <c r="AA277" s="6"/>
      <c r="AB277" s="6"/>
      <c r="AC277" s="7"/>
    </row>
    <row r="278" spans="1:29" x14ac:dyDescent="0.15">
      <c r="A278" s="120">
        <v>12</v>
      </c>
      <c r="B278" s="120" t="s">
        <v>7</v>
      </c>
      <c r="C278" s="120" t="str">
        <f t="shared" si="44"/>
        <v>c</v>
      </c>
      <c r="D278" s="120" t="str">
        <f t="shared" si="45"/>
        <v>12_c</v>
      </c>
      <c r="E278" s="122">
        <v>6262</v>
      </c>
      <c r="F278" s="120"/>
      <c r="G278" s="120">
        <v>12</v>
      </c>
      <c r="H278" s="120" t="s">
        <v>7</v>
      </c>
      <c r="I278" s="120" t="str">
        <f t="shared" si="46"/>
        <v>c</v>
      </c>
      <c r="J278" s="120" t="str">
        <f t="shared" si="47"/>
        <v>12_c</v>
      </c>
      <c r="K278" s="122">
        <v>6466</v>
      </c>
      <c r="L278" s="5"/>
      <c r="M278" s="54"/>
      <c r="N278" s="5"/>
      <c r="O278" s="120">
        <v>12</v>
      </c>
      <c r="P278" s="120" t="s">
        <v>7</v>
      </c>
      <c r="Q278" s="120" t="str">
        <f t="shared" si="48"/>
        <v>c</v>
      </c>
      <c r="R278" s="120" t="str">
        <f t="shared" si="40"/>
        <v>12_c</v>
      </c>
      <c r="S278" s="71">
        <f t="shared" si="41"/>
        <v>6262</v>
      </c>
      <c r="T278" s="71">
        <f t="shared" si="42"/>
        <v>6466</v>
      </c>
      <c r="U278" s="156">
        <f t="shared" si="43"/>
        <v>6466</v>
      </c>
      <c r="V278" s="47">
        <f t="shared" si="49"/>
        <v>41.448717948717949</v>
      </c>
      <c r="W278" s="6"/>
      <c r="X278" s="6"/>
      <c r="Y278" s="6"/>
      <c r="Z278" s="6"/>
      <c r="AA278" s="6"/>
      <c r="AB278" s="6"/>
      <c r="AC278" s="7"/>
    </row>
    <row r="279" spans="1:29" x14ac:dyDescent="0.15">
      <c r="A279" s="120">
        <v>12</v>
      </c>
      <c r="B279" s="120" t="s">
        <v>8</v>
      </c>
      <c r="C279" s="120" t="str">
        <f t="shared" si="44"/>
        <v>d</v>
      </c>
      <c r="D279" s="120" t="str">
        <f t="shared" si="45"/>
        <v>12_d</v>
      </c>
      <c r="E279" s="122">
        <v>6602</v>
      </c>
      <c r="F279" s="120"/>
      <c r="G279" s="120">
        <v>12</v>
      </c>
      <c r="H279" s="120" t="s">
        <v>8</v>
      </c>
      <c r="I279" s="120" t="str">
        <f t="shared" si="46"/>
        <v>d</v>
      </c>
      <c r="J279" s="120" t="str">
        <f t="shared" si="47"/>
        <v>12_d</v>
      </c>
      <c r="K279" s="122">
        <v>6817</v>
      </c>
      <c r="L279" s="5"/>
      <c r="M279" s="54"/>
      <c r="N279" s="5"/>
      <c r="O279" s="120">
        <v>12</v>
      </c>
      <c r="P279" s="120" t="s">
        <v>8</v>
      </c>
      <c r="Q279" s="120" t="str">
        <f t="shared" si="48"/>
        <v>d</v>
      </c>
      <c r="R279" s="120" t="str">
        <f t="shared" si="40"/>
        <v>12_d</v>
      </c>
      <c r="S279" s="71">
        <f t="shared" si="41"/>
        <v>6602</v>
      </c>
      <c r="T279" s="71">
        <f t="shared" si="42"/>
        <v>6817</v>
      </c>
      <c r="U279" s="156">
        <f t="shared" si="43"/>
        <v>6817</v>
      </c>
      <c r="V279" s="47">
        <f t="shared" si="49"/>
        <v>43.698717948717949</v>
      </c>
      <c r="W279" s="6"/>
      <c r="X279" s="6"/>
      <c r="Y279" s="6"/>
      <c r="Z279" s="6"/>
      <c r="AA279" s="6"/>
      <c r="AB279" s="6"/>
      <c r="AC279" s="7"/>
    </row>
    <row r="280" spans="1:29" x14ac:dyDescent="0.15">
      <c r="A280" s="120">
        <v>12</v>
      </c>
      <c r="B280" s="120" t="s">
        <v>9</v>
      </c>
      <c r="C280" s="120" t="str">
        <f t="shared" si="44"/>
        <v>e</v>
      </c>
      <c r="D280" s="120" t="str">
        <f t="shared" si="45"/>
        <v>12_e</v>
      </c>
      <c r="E280" s="122">
        <v>6957</v>
      </c>
      <c r="F280" s="120"/>
      <c r="G280" s="120">
        <v>12</v>
      </c>
      <c r="H280" s="120" t="s">
        <v>9</v>
      </c>
      <c r="I280" s="120" t="str">
        <f t="shared" si="46"/>
        <v>e</v>
      </c>
      <c r="J280" s="120" t="str">
        <f t="shared" si="47"/>
        <v>12_e</v>
      </c>
      <c r="K280" s="123">
        <v>7183</v>
      </c>
      <c r="L280" s="5"/>
      <c r="M280" s="54"/>
      <c r="N280" s="5"/>
      <c r="O280" s="120">
        <v>12</v>
      </c>
      <c r="P280" s="120" t="s">
        <v>9</v>
      </c>
      <c r="Q280" s="120" t="str">
        <f t="shared" si="48"/>
        <v>e</v>
      </c>
      <c r="R280" s="120" t="str">
        <f t="shared" si="40"/>
        <v>12_e</v>
      </c>
      <c r="S280" s="71">
        <f t="shared" si="41"/>
        <v>6957</v>
      </c>
      <c r="T280" s="71">
        <f t="shared" si="42"/>
        <v>7183</v>
      </c>
      <c r="U280" s="156">
        <f t="shared" si="43"/>
        <v>7183</v>
      </c>
      <c r="V280" s="47">
        <f t="shared" si="49"/>
        <v>46.044871794871796</v>
      </c>
      <c r="W280" s="6"/>
      <c r="X280" s="6"/>
      <c r="Y280" s="6"/>
      <c r="Z280" s="6"/>
      <c r="AA280" s="6"/>
      <c r="AB280" s="6"/>
      <c r="AC280" s="7"/>
    </row>
    <row r="281" spans="1:29" x14ac:dyDescent="0.15">
      <c r="A281" s="120">
        <v>13</v>
      </c>
      <c r="B281" s="120" t="s">
        <v>2</v>
      </c>
      <c r="C281" s="120" t="str">
        <f t="shared" si="44"/>
        <v>Start</v>
      </c>
      <c r="D281" s="120" t="str">
        <f t="shared" si="45"/>
        <v>13_Start</v>
      </c>
      <c r="E281" s="122">
        <v>3928</v>
      </c>
      <c r="F281" s="120"/>
      <c r="G281" s="120">
        <v>13</v>
      </c>
      <c r="H281" s="120" t="s">
        <v>2</v>
      </c>
      <c r="I281" s="120" t="str">
        <f t="shared" si="46"/>
        <v>Start</v>
      </c>
      <c r="J281" s="120" t="str">
        <f t="shared" si="47"/>
        <v>13_Start</v>
      </c>
      <c r="K281" s="122">
        <v>4056</v>
      </c>
      <c r="L281" s="5"/>
      <c r="M281" s="54"/>
      <c r="N281" s="5"/>
      <c r="O281" s="120">
        <v>13</v>
      </c>
      <c r="P281" s="120" t="s">
        <v>2</v>
      </c>
      <c r="Q281" s="120" t="str">
        <f t="shared" si="48"/>
        <v>Start</v>
      </c>
      <c r="R281" s="120" t="str">
        <f t="shared" si="40"/>
        <v>13_Start</v>
      </c>
      <c r="S281" s="71">
        <f t="shared" si="41"/>
        <v>3928</v>
      </c>
      <c r="T281" s="71">
        <f t="shared" si="42"/>
        <v>4056</v>
      </c>
      <c r="U281" s="156">
        <f t="shared" si="43"/>
        <v>4056</v>
      </c>
      <c r="V281" s="47">
        <f t="shared" si="49"/>
        <v>26</v>
      </c>
      <c r="W281" s="6"/>
      <c r="X281" s="6"/>
      <c r="Y281" s="6"/>
      <c r="Z281" s="6"/>
      <c r="AA281" s="6"/>
      <c r="AB281" s="6"/>
      <c r="AC281" s="7"/>
    </row>
    <row r="282" spans="1:29" x14ac:dyDescent="0.15">
      <c r="A282" s="120">
        <v>13</v>
      </c>
      <c r="B282" s="120">
        <v>0</v>
      </c>
      <c r="C282" s="120">
        <f t="shared" si="44"/>
        <v>0</v>
      </c>
      <c r="D282" s="120" t="str">
        <f t="shared" si="45"/>
        <v>13_0</v>
      </c>
      <c r="E282" s="122">
        <v>3989</v>
      </c>
      <c r="F282" s="120"/>
      <c r="G282" s="120">
        <v>13</v>
      </c>
      <c r="H282" s="120">
        <v>0</v>
      </c>
      <c r="I282" s="120">
        <f t="shared" si="46"/>
        <v>0</v>
      </c>
      <c r="J282" s="120" t="str">
        <f t="shared" si="47"/>
        <v>13_0</v>
      </c>
      <c r="K282" s="122">
        <v>4119</v>
      </c>
      <c r="L282" s="5"/>
      <c r="M282" s="54"/>
      <c r="N282" s="5"/>
      <c r="O282" s="120">
        <v>13</v>
      </c>
      <c r="P282" s="120">
        <v>0</v>
      </c>
      <c r="Q282" s="120">
        <f t="shared" si="48"/>
        <v>0</v>
      </c>
      <c r="R282" s="120" t="str">
        <f t="shared" si="40"/>
        <v>13_0</v>
      </c>
      <c r="S282" s="71">
        <f t="shared" si="41"/>
        <v>3989</v>
      </c>
      <c r="T282" s="71">
        <f t="shared" si="42"/>
        <v>4119</v>
      </c>
      <c r="U282" s="156">
        <f t="shared" si="43"/>
        <v>4119</v>
      </c>
      <c r="V282" s="47">
        <f t="shared" si="49"/>
        <v>26.403846153846153</v>
      </c>
      <c r="W282" s="6"/>
      <c r="X282" s="6"/>
      <c r="Y282" s="6"/>
      <c r="Z282" s="6"/>
      <c r="AA282" s="6"/>
      <c r="AB282" s="6"/>
      <c r="AC282" s="7"/>
    </row>
    <row r="283" spans="1:29" x14ac:dyDescent="0.15">
      <c r="A283" s="120">
        <v>13</v>
      </c>
      <c r="B283" s="120">
        <v>1</v>
      </c>
      <c r="C283" s="120">
        <f t="shared" si="44"/>
        <v>1</v>
      </c>
      <c r="D283" s="120" t="str">
        <f t="shared" si="45"/>
        <v>13_1</v>
      </c>
      <c r="E283" s="122">
        <v>4118</v>
      </c>
      <c r="F283" s="120"/>
      <c r="G283" s="120">
        <v>13</v>
      </c>
      <c r="H283" s="120">
        <v>1</v>
      </c>
      <c r="I283" s="120">
        <f t="shared" si="46"/>
        <v>1</v>
      </c>
      <c r="J283" s="120" t="str">
        <f t="shared" si="47"/>
        <v>13_1</v>
      </c>
      <c r="K283" s="122">
        <v>4252</v>
      </c>
      <c r="L283" s="5"/>
      <c r="M283" s="54"/>
      <c r="N283" s="5"/>
      <c r="O283" s="120">
        <v>13</v>
      </c>
      <c r="P283" s="120">
        <v>1</v>
      </c>
      <c r="Q283" s="120">
        <f t="shared" si="48"/>
        <v>1</v>
      </c>
      <c r="R283" s="120" t="str">
        <f t="shared" si="40"/>
        <v>13_1</v>
      </c>
      <c r="S283" s="71">
        <f t="shared" si="41"/>
        <v>4118</v>
      </c>
      <c r="T283" s="71">
        <f t="shared" si="42"/>
        <v>4252</v>
      </c>
      <c r="U283" s="156">
        <f t="shared" si="43"/>
        <v>4252</v>
      </c>
      <c r="V283" s="47">
        <f t="shared" si="49"/>
        <v>27.256410256410255</v>
      </c>
      <c r="W283" s="6"/>
      <c r="X283" s="6"/>
      <c r="Y283" s="6"/>
      <c r="Z283" s="6"/>
      <c r="AA283" s="6"/>
      <c r="AB283" s="6"/>
      <c r="AC283" s="7"/>
    </row>
    <row r="284" spans="1:29" x14ac:dyDescent="0.15">
      <c r="A284" s="120">
        <v>13</v>
      </c>
      <c r="B284" s="120">
        <v>2</v>
      </c>
      <c r="C284" s="120">
        <f t="shared" si="44"/>
        <v>2</v>
      </c>
      <c r="D284" s="120" t="str">
        <f t="shared" si="45"/>
        <v>13_2</v>
      </c>
      <c r="E284" s="122">
        <v>4261</v>
      </c>
      <c r="F284" s="120"/>
      <c r="G284" s="120">
        <v>13</v>
      </c>
      <c r="H284" s="120">
        <v>2</v>
      </c>
      <c r="I284" s="120">
        <f t="shared" si="46"/>
        <v>2</v>
      </c>
      <c r="J284" s="120" t="str">
        <f t="shared" si="47"/>
        <v>13_2</v>
      </c>
      <c r="K284" s="122">
        <v>4399</v>
      </c>
      <c r="L284" s="5"/>
      <c r="M284" s="54"/>
      <c r="N284" s="5"/>
      <c r="O284" s="120">
        <v>13</v>
      </c>
      <c r="P284" s="120">
        <v>2</v>
      </c>
      <c r="Q284" s="120">
        <f t="shared" si="48"/>
        <v>2</v>
      </c>
      <c r="R284" s="120" t="str">
        <f t="shared" si="40"/>
        <v>13_2</v>
      </c>
      <c r="S284" s="71">
        <f t="shared" si="41"/>
        <v>4261</v>
      </c>
      <c r="T284" s="71">
        <f t="shared" si="42"/>
        <v>4399</v>
      </c>
      <c r="U284" s="156">
        <f t="shared" si="43"/>
        <v>4399</v>
      </c>
      <c r="V284" s="47">
        <f t="shared" si="49"/>
        <v>28.198717948717949</v>
      </c>
      <c r="W284" s="6"/>
      <c r="X284" s="6"/>
      <c r="Y284" s="6"/>
      <c r="Z284" s="6"/>
      <c r="AA284" s="6"/>
      <c r="AB284" s="6"/>
      <c r="AC284" s="7"/>
    </row>
    <row r="285" spans="1:29" x14ac:dyDescent="0.15">
      <c r="A285" s="120">
        <v>13</v>
      </c>
      <c r="B285" s="120">
        <v>3</v>
      </c>
      <c r="C285" s="120">
        <f t="shared" si="44"/>
        <v>3</v>
      </c>
      <c r="D285" s="120" t="str">
        <f t="shared" si="45"/>
        <v>13_3</v>
      </c>
      <c r="E285" s="122">
        <v>4413</v>
      </c>
      <c r="F285" s="120"/>
      <c r="G285" s="120">
        <v>13</v>
      </c>
      <c r="H285" s="120">
        <v>3</v>
      </c>
      <c r="I285" s="120">
        <f t="shared" si="46"/>
        <v>3</v>
      </c>
      <c r="J285" s="120" t="str">
        <f t="shared" si="47"/>
        <v>13_3</v>
      </c>
      <c r="K285" s="122">
        <v>4556</v>
      </c>
      <c r="L285" s="5"/>
      <c r="M285" s="54"/>
      <c r="N285" s="5"/>
      <c r="O285" s="120">
        <v>13</v>
      </c>
      <c r="P285" s="120">
        <v>3</v>
      </c>
      <c r="Q285" s="120">
        <f t="shared" si="48"/>
        <v>3</v>
      </c>
      <c r="R285" s="120" t="str">
        <f t="shared" si="40"/>
        <v>13_3</v>
      </c>
      <c r="S285" s="71">
        <f t="shared" si="41"/>
        <v>4413</v>
      </c>
      <c r="T285" s="71">
        <f t="shared" si="42"/>
        <v>4556</v>
      </c>
      <c r="U285" s="156">
        <f t="shared" si="43"/>
        <v>4556</v>
      </c>
      <c r="V285" s="47">
        <f t="shared" si="49"/>
        <v>29.205128205128204</v>
      </c>
      <c r="W285" s="6"/>
      <c r="X285" s="6"/>
      <c r="Y285" s="6"/>
      <c r="Z285" s="6"/>
      <c r="AA285" s="6"/>
      <c r="AB285" s="6"/>
      <c r="AC285" s="7"/>
    </row>
    <row r="286" spans="1:29" x14ac:dyDescent="0.15">
      <c r="A286" s="120">
        <v>13</v>
      </c>
      <c r="B286" s="120">
        <v>4</v>
      </c>
      <c r="C286" s="120">
        <f t="shared" si="44"/>
        <v>4</v>
      </c>
      <c r="D286" s="120" t="str">
        <f t="shared" si="45"/>
        <v>13_4</v>
      </c>
      <c r="E286" s="122">
        <v>4564</v>
      </c>
      <c r="F286" s="120"/>
      <c r="G286" s="120">
        <v>13</v>
      </c>
      <c r="H286" s="120">
        <v>4</v>
      </c>
      <c r="I286" s="120">
        <f t="shared" si="46"/>
        <v>4</v>
      </c>
      <c r="J286" s="120" t="str">
        <f t="shared" si="47"/>
        <v>13_4</v>
      </c>
      <c r="K286" s="122">
        <v>4712</v>
      </c>
      <c r="L286" s="5"/>
      <c r="M286" s="54"/>
      <c r="N286" s="5"/>
      <c r="O286" s="120">
        <v>13</v>
      </c>
      <c r="P286" s="120">
        <v>4</v>
      </c>
      <c r="Q286" s="120">
        <f t="shared" si="48"/>
        <v>4</v>
      </c>
      <c r="R286" s="120" t="str">
        <f t="shared" si="40"/>
        <v>13_4</v>
      </c>
      <c r="S286" s="71">
        <f t="shared" si="41"/>
        <v>4564</v>
      </c>
      <c r="T286" s="71">
        <f t="shared" si="42"/>
        <v>4712</v>
      </c>
      <c r="U286" s="156">
        <f t="shared" si="43"/>
        <v>4712</v>
      </c>
      <c r="V286" s="47">
        <f t="shared" si="49"/>
        <v>30.205128205128204</v>
      </c>
      <c r="W286" s="6"/>
      <c r="X286" s="6"/>
      <c r="Y286" s="6"/>
      <c r="Z286" s="6"/>
      <c r="AA286" s="6"/>
      <c r="AB286" s="6"/>
      <c r="AC286" s="7"/>
    </row>
    <row r="287" spans="1:29" x14ac:dyDescent="0.15">
      <c r="A287" s="120">
        <v>13</v>
      </c>
      <c r="B287" s="120">
        <v>5</v>
      </c>
      <c r="C287" s="120">
        <f t="shared" si="44"/>
        <v>5</v>
      </c>
      <c r="D287" s="120" t="str">
        <f t="shared" si="45"/>
        <v>13_5</v>
      </c>
      <c r="E287" s="122">
        <v>4727</v>
      </c>
      <c r="F287" s="120"/>
      <c r="G287" s="120">
        <v>13</v>
      </c>
      <c r="H287" s="120">
        <v>5</v>
      </c>
      <c r="I287" s="120">
        <f t="shared" si="46"/>
        <v>5</v>
      </c>
      <c r="J287" s="120" t="str">
        <f t="shared" si="47"/>
        <v>13_5</v>
      </c>
      <c r="K287" s="122">
        <v>4881</v>
      </c>
      <c r="L287" s="5"/>
      <c r="M287" s="54"/>
      <c r="N287" s="5"/>
      <c r="O287" s="120">
        <v>13</v>
      </c>
      <c r="P287" s="120">
        <v>5</v>
      </c>
      <c r="Q287" s="120">
        <f t="shared" si="48"/>
        <v>5</v>
      </c>
      <c r="R287" s="120" t="str">
        <f t="shared" si="40"/>
        <v>13_5</v>
      </c>
      <c r="S287" s="71">
        <f t="shared" si="41"/>
        <v>4727</v>
      </c>
      <c r="T287" s="71">
        <f t="shared" si="42"/>
        <v>4881</v>
      </c>
      <c r="U287" s="156">
        <f t="shared" si="43"/>
        <v>4881</v>
      </c>
      <c r="V287" s="47">
        <f t="shared" si="49"/>
        <v>31.28846153846154</v>
      </c>
      <c r="W287" s="6"/>
      <c r="X287" s="6"/>
      <c r="Y287" s="6"/>
      <c r="Z287" s="6"/>
      <c r="AA287" s="6"/>
      <c r="AB287" s="6"/>
      <c r="AC287" s="7"/>
    </row>
    <row r="288" spans="1:29" x14ac:dyDescent="0.15">
      <c r="A288" s="120">
        <v>13</v>
      </c>
      <c r="B288" s="120">
        <v>6</v>
      </c>
      <c r="C288" s="120">
        <f t="shared" si="44"/>
        <v>6</v>
      </c>
      <c r="D288" s="120" t="str">
        <f t="shared" si="45"/>
        <v>13_6</v>
      </c>
      <c r="E288" s="122">
        <v>4889</v>
      </c>
      <c r="F288" s="120"/>
      <c r="G288" s="120">
        <v>13</v>
      </c>
      <c r="H288" s="120">
        <v>6</v>
      </c>
      <c r="I288" s="120">
        <f t="shared" si="46"/>
        <v>6</v>
      </c>
      <c r="J288" s="120" t="str">
        <f t="shared" si="47"/>
        <v>13_6</v>
      </c>
      <c r="K288" s="122">
        <v>5048</v>
      </c>
      <c r="L288" s="5"/>
      <c r="M288" s="54"/>
      <c r="N288" s="5"/>
      <c r="O288" s="120">
        <v>13</v>
      </c>
      <c r="P288" s="120">
        <v>6</v>
      </c>
      <c r="Q288" s="120">
        <f t="shared" si="48"/>
        <v>6</v>
      </c>
      <c r="R288" s="120" t="str">
        <f t="shared" si="40"/>
        <v>13_6</v>
      </c>
      <c r="S288" s="71">
        <f t="shared" si="41"/>
        <v>4889</v>
      </c>
      <c r="T288" s="71">
        <f t="shared" si="42"/>
        <v>5048</v>
      </c>
      <c r="U288" s="156">
        <f t="shared" si="43"/>
        <v>5048</v>
      </c>
      <c r="V288" s="47">
        <f t="shared" si="49"/>
        <v>32.358974358974358</v>
      </c>
      <c r="W288" s="6"/>
      <c r="X288" s="6"/>
      <c r="Y288" s="6"/>
      <c r="Z288" s="6"/>
      <c r="AA288" s="6"/>
      <c r="AB288" s="6"/>
      <c r="AC288" s="7"/>
    </row>
    <row r="289" spans="1:29" x14ac:dyDescent="0.15">
      <c r="A289" s="120">
        <v>13</v>
      </c>
      <c r="B289" s="120">
        <v>7</v>
      </c>
      <c r="C289" s="120">
        <f t="shared" si="44"/>
        <v>7</v>
      </c>
      <c r="D289" s="120" t="str">
        <f t="shared" si="45"/>
        <v>13_7</v>
      </c>
      <c r="E289" s="122">
        <v>5061</v>
      </c>
      <c r="F289" s="120"/>
      <c r="G289" s="120">
        <v>13</v>
      </c>
      <c r="H289" s="120">
        <v>7</v>
      </c>
      <c r="I289" s="120">
        <f t="shared" si="46"/>
        <v>7</v>
      </c>
      <c r="J289" s="120" t="str">
        <f t="shared" si="47"/>
        <v>13_7</v>
      </c>
      <c r="K289" s="122">
        <v>5225</v>
      </c>
      <c r="L289" s="5"/>
      <c r="M289" s="54"/>
      <c r="N289" s="5"/>
      <c r="O289" s="120">
        <v>13</v>
      </c>
      <c r="P289" s="120">
        <v>7</v>
      </c>
      <c r="Q289" s="120">
        <f t="shared" si="48"/>
        <v>7</v>
      </c>
      <c r="R289" s="120" t="str">
        <f t="shared" si="40"/>
        <v>13_7</v>
      </c>
      <c r="S289" s="71">
        <f t="shared" si="41"/>
        <v>5061</v>
      </c>
      <c r="T289" s="71">
        <f t="shared" si="42"/>
        <v>5225</v>
      </c>
      <c r="U289" s="156">
        <f t="shared" si="43"/>
        <v>5225</v>
      </c>
      <c r="V289" s="47">
        <f t="shared" si="49"/>
        <v>33.493589743589745</v>
      </c>
      <c r="W289" s="6"/>
      <c r="X289" s="6"/>
      <c r="Y289" s="6"/>
      <c r="Z289" s="6"/>
      <c r="AA289" s="6"/>
      <c r="AB289" s="6"/>
      <c r="AC289" s="7"/>
    </row>
    <row r="290" spans="1:29" x14ac:dyDescent="0.15">
      <c r="A290" s="120">
        <v>13</v>
      </c>
      <c r="B290" s="120">
        <v>8</v>
      </c>
      <c r="C290" s="120">
        <f t="shared" si="44"/>
        <v>8</v>
      </c>
      <c r="D290" s="120" t="str">
        <f t="shared" si="45"/>
        <v>13_8</v>
      </c>
      <c r="E290" s="122">
        <v>5243</v>
      </c>
      <c r="F290" s="120"/>
      <c r="G290" s="120">
        <v>13</v>
      </c>
      <c r="H290" s="120">
        <v>8</v>
      </c>
      <c r="I290" s="120">
        <f t="shared" si="46"/>
        <v>8</v>
      </c>
      <c r="J290" s="120" t="str">
        <f t="shared" si="47"/>
        <v>13_8</v>
      </c>
      <c r="K290" s="122">
        <v>5413</v>
      </c>
      <c r="L290" s="5"/>
      <c r="M290" s="54"/>
      <c r="N290" s="5"/>
      <c r="O290" s="120">
        <v>13</v>
      </c>
      <c r="P290" s="120">
        <v>8</v>
      </c>
      <c r="Q290" s="120">
        <f t="shared" si="48"/>
        <v>8</v>
      </c>
      <c r="R290" s="120" t="str">
        <f t="shared" si="40"/>
        <v>13_8</v>
      </c>
      <c r="S290" s="71">
        <f t="shared" si="41"/>
        <v>5243</v>
      </c>
      <c r="T290" s="71">
        <f t="shared" si="42"/>
        <v>5413</v>
      </c>
      <c r="U290" s="156">
        <f t="shared" si="43"/>
        <v>5413</v>
      </c>
      <c r="V290" s="47">
        <f t="shared" si="49"/>
        <v>34.698717948717949</v>
      </c>
      <c r="W290" s="6"/>
      <c r="X290" s="6"/>
      <c r="Y290" s="6"/>
      <c r="Z290" s="6"/>
      <c r="AA290" s="6"/>
      <c r="AB290" s="6"/>
      <c r="AC290" s="7"/>
    </row>
    <row r="291" spans="1:29" x14ac:dyDescent="0.15">
      <c r="A291" s="120">
        <v>13</v>
      </c>
      <c r="B291" s="120">
        <v>9</v>
      </c>
      <c r="C291" s="120">
        <f t="shared" si="44"/>
        <v>9</v>
      </c>
      <c r="D291" s="120" t="str">
        <f t="shared" si="45"/>
        <v>13_9</v>
      </c>
      <c r="E291" s="122">
        <v>5427</v>
      </c>
      <c r="F291" s="120"/>
      <c r="G291" s="120">
        <v>13</v>
      </c>
      <c r="H291" s="120">
        <v>9</v>
      </c>
      <c r="I291" s="120">
        <f t="shared" si="46"/>
        <v>9</v>
      </c>
      <c r="J291" s="120" t="str">
        <f t="shared" si="47"/>
        <v>13_9</v>
      </c>
      <c r="K291" s="122">
        <v>5603</v>
      </c>
      <c r="L291" s="5"/>
      <c r="M291" s="54"/>
      <c r="N291" s="5"/>
      <c r="O291" s="120">
        <v>13</v>
      </c>
      <c r="P291" s="120">
        <v>9</v>
      </c>
      <c r="Q291" s="120">
        <f t="shared" si="48"/>
        <v>9</v>
      </c>
      <c r="R291" s="120" t="str">
        <f t="shared" si="40"/>
        <v>13_9</v>
      </c>
      <c r="S291" s="71">
        <f t="shared" si="41"/>
        <v>5427</v>
      </c>
      <c r="T291" s="71">
        <f t="shared" si="42"/>
        <v>5603</v>
      </c>
      <c r="U291" s="156">
        <f t="shared" si="43"/>
        <v>5603</v>
      </c>
      <c r="V291" s="47">
        <f t="shared" si="49"/>
        <v>35.916666666666664</v>
      </c>
      <c r="W291" s="6"/>
      <c r="X291" s="6"/>
      <c r="Y291" s="6"/>
      <c r="Z291" s="6"/>
      <c r="AA291" s="6"/>
      <c r="AB291" s="6"/>
      <c r="AC291" s="7"/>
    </row>
    <row r="292" spans="1:29" x14ac:dyDescent="0.15">
      <c r="A292" s="120">
        <v>13</v>
      </c>
      <c r="B292" s="120">
        <v>10</v>
      </c>
      <c r="C292" s="120">
        <f t="shared" si="44"/>
        <v>10</v>
      </c>
      <c r="D292" s="120" t="str">
        <f t="shared" si="45"/>
        <v>13_10</v>
      </c>
      <c r="E292" s="122">
        <v>5618</v>
      </c>
      <c r="F292" s="120"/>
      <c r="G292" s="120">
        <v>13</v>
      </c>
      <c r="H292" s="120">
        <v>10</v>
      </c>
      <c r="I292" s="120">
        <f t="shared" si="46"/>
        <v>10</v>
      </c>
      <c r="J292" s="120" t="str">
        <f t="shared" si="47"/>
        <v>13_10</v>
      </c>
      <c r="K292" s="122">
        <v>5801</v>
      </c>
      <c r="L292" s="5"/>
      <c r="M292" s="54"/>
      <c r="N292" s="5"/>
      <c r="O292" s="120">
        <v>13</v>
      </c>
      <c r="P292" s="120">
        <v>10</v>
      </c>
      <c r="Q292" s="120">
        <f t="shared" si="48"/>
        <v>10</v>
      </c>
      <c r="R292" s="120" t="str">
        <f t="shared" si="40"/>
        <v>13_10</v>
      </c>
      <c r="S292" s="71">
        <f t="shared" si="41"/>
        <v>5618</v>
      </c>
      <c r="T292" s="71">
        <f t="shared" si="42"/>
        <v>5801</v>
      </c>
      <c r="U292" s="156">
        <f t="shared" si="43"/>
        <v>5801</v>
      </c>
      <c r="V292" s="47">
        <f t="shared" si="49"/>
        <v>37.185897435897438</v>
      </c>
      <c r="W292" s="6"/>
      <c r="X292" s="6"/>
      <c r="Y292" s="6"/>
      <c r="Z292" s="6"/>
      <c r="AA292" s="6"/>
      <c r="AB292" s="6"/>
      <c r="AC292" s="7"/>
    </row>
    <row r="293" spans="1:29" x14ac:dyDescent="0.15">
      <c r="A293" s="120">
        <v>13</v>
      </c>
      <c r="B293" s="120">
        <v>11</v>
      </c>
      <c r="C293" s="120">
        <f t="shared" si="44"/>
        <v>11</v>
      </c>
      <c r="D293" s="120" t="str">
        <f t="shared" si="45"/>
        <v>13_11</v>
      </c>
      <c r="E293" s="122">
        <v>5826</v>
      </c>
      <c r="F293" s="120"/>
      <c r="G293" s="120">
        <v>13</v>
      </c>
      <c r="H293" s="120">
        <v>11</v>
      </c>
      <c r="I293" s="120">
        <f t="shared" si="46"/>
        <v>11</v>
      </c>
      <c r="J293" s="120" t="str">
        <f t="shared" si="47"/>
        <v>13_11</v>
      </c>
      <c r="K293" s="122">
        <v>6015</v>
      </c>
      <c r="L293" s="5"/>
      <c r="M293" s="54"/>
      <c r="N293" s="5"/>
      <c r="O293" s="120">
        <v>13</v>
      </c>
      <c r="P293" s="120">
        <v>11</v>
      </c>
      <c r="Q293" s="120">
        <f t="shared" si="48"/>
        <v>11</v>
      </c>
      <c r="R293" s="120" t="str">
        <f t="shared" si="40"/>
        <v>13_11</v>
      </c>
      <c r="S293" s="71">
        <f t="shared" si="41"/>
        <v>5826</v>
      </c>
      <c r="T293" s="71">
        <f t="shared" si="42"/>
        <v>6015</v>
      </c>
      <c r="U293" s="156">
        <f t="shared" si="43"/>
        <v>6015</v>
      </c>
      <c r="V293" s="47">
        <f t="shared" si="49"/>
        <v>38.557692307692307</v>
      </c>
      <c r="W293" s="6"/>
      <c r="X293" s="6"/>
      <c r="Y293" s="6"/>
      <c r="Z293" s="6"/>
      <c r="AA293" s="6"/>
      <c r="AB293" s="6"/>
      <c r="AC293" s="7"/>
    </row>
    <row r="294" spans="1:29" x14ac:dyDescent="0.15">
      <c r="A294" s="120">
        <v>13</v>
      </c>
      <c r="B294" s="120">
        <v>12</v>
      </c>
      <c r="C294" s="120">
        <f t="shared" si="44"/>
        <v>12</v>
      </c>
      <c r="D294" s="120" t="str">
        <f t="shared" si="45"/>
        <v>13_12</v>
      </c>
      <c r="E294" s="122">
        <v>6039</v>
      </c>
      <c r="F294" s="120"/>
      <c r="G294" s="120">
        <v>13</v>
      </c>
      <c r="H294" s="120">
        <v>12</v>
      </c>
      <c r="I294" s="120">
        <f t="shared" si="46"/>
        <v>12</v>
      </c>
      <c r="J294" s="120" t="str">
        <f t="shared" si="47"/>
        <v>13_12</v>
      </c>
      <c r="K294" s="122">
        <v>6235</v>
      </c>
      <c r="L294" s="5"/>
      <c r="M294" s="54"/>
      <c r="N294" s="5"/>
      <c r="O294" s="120">
        <v>13</v>
      </c>
      <c r="P294" s="120">
        <v>12</v>
      </c>
      <c r="Q294" s="120">
        <f t="shared" si="48"/>
        <v>12</v>
      </c>
      <c r="R294" s="120" t="str">
        <f t="shared" si="40"/>
        <v>13_12</v>
      </c>
      <c r="S294" s="71">
        <f t="shared" si="41"/>
        <v>6039</v>
      </c>
      <c r="T294" s="71">
        <f t="shared" si="42"/>
        <v>6235</v>
      </c>
      <c r="U294" s="156">
        <f t="shared" si="43"/>
        <v>6235</v>
      </c>
      <c r="V294" s="47">
        <f t="shared" si="49"/>
        <v>39.967948717948715</v>
      </c>
      <c r="W294" s="6"/>
      <c r="X294" s="6"/>
      <c r="Y294" s="6"/>
      <c r="Z294" s="6"/>
      <c r="AA294" s="6"/>
      <c r="AB294" s="6"/>
      <c r="AC294" s="7"/>
    </row>
    <row r="295" spans="1:29" x14ac:dyDescent="0.15">
      <c r="A295" s="120">
        <v>13</v>
      </c>
      <c r="B295" s="120">
        <v>13</v>
      </c>
      <c r="C295" s="120">
        <f t="shared" si="44"/>
        <v>13</v>
      </c>
      <c r="D295" s="120" t="str">
        <f t="shared" si="45"/>
        <v>13_13</v>
      </c>
      <c r="E295" s="122">
        <v>6262</v>
      </c>
      <c r="F295" s="120"/>
      <c r="G295" s="120">
        <v>13</v>
      </c>
      <c r="H295" s="120">
        <v>13</v>
      </c>
      <c r="I295" s="120">
        <f t="shared" si="46"/>
        <v>13</v>
      </c>
      <c r="J295" s="120" t="str">
        <f t="shared" si="47"/>
        <v>13_13</v>
      </c>
      <c r="K295" s="122">
        <v>6466</v>
      </c>
      <c r="L295" s="5"/>
      <c r="M295" s="54"/>
      <c r="N295" s="5"/>
      <c r="O295" s="120">
        <v>13</v>
      </c>
      <c r="P295" s="120">
        <v>13</v>
      </c>
      <c r="Q295" s="120">
        <f t="shared" si="48"/>
        <v>13</v>
      </c>
      <c r="R295" s="120" t="str">
        <f t="shared" si="40"/>
        <v>13_13</v>
      </c>
      <c r="S295" s="71">
        <f t="shared" si="41"/>
        <v>6262</v>
      </c>
      <c r="T295" s="71">
        <f t="shared" si="42"/>
        <v>6466</v>
      </c>
      <c r="U295" s="156">
        <f t="shared" si="43"/>
        <v>6466</v>
      </c>
      <c r="V295" s="47">
        <f t="shared" si="49"/>
        <v>41.448717948717949</v>
      </c>
      <c r="W295" s="6"/>
      <c r="X295" s="6"/>
      <c r="Y295" s="6"/>
      <c r="Z295" s="6"/>
      <c r="AA295" s="6"/>
      <c r="AB295" s="6"/>
      <c r="AC295" s="7"/>
    </row>
    <row r="296" spans="1:29" x14ac:dyDescent="0.15">
      <c r="A296" s="120">
        <v>13</v>
      </c>
      <c r="B296" s="120" t="s">
        <v>3</v>
      </c>
      <c r="C296" s="120" t="str">
        <f t="shared" si="44"/>
        <v>u1</v>
      </c>
      <c r="D296" s="120" t="str">
        <f t="shared" si="45"/>
        <v>13_u1</v>
      </c>
      <c r="E296" s="122">
        <v>6602</v>
      </c>
      <c r="F296" s="120"/>
      <c r="G296" s="120">
        <v>13</v>
      </c>
      <c r="H296" s="120" t="s">
        <v>3</v>
      </c>
      <c r="I296" s="120" t="str">
        <f t="shared" si="46"/>
        <v>u1</v>
      </c>
      <c r="J296" s="120" t="str">
        <f t="shared" si="47"/>
        <v>13_u1</v>
      </c>
      <c r="K296" s="122">
        <v>6817</v>
      </c>
      <c r="L296" s="5"/>
      <c r="M296" s="54"/>
      <c r="N296" s="5"/>
      <c r="O296" s="120">
        <v>13</v>
      </c>
      <c r="P296" s="120" t="s">
        <v>3</v>
      </c>
      <c r="Q296" s="120" t="str">
        <f t="shared" si="48"/>
        <v>u1</v>
      </c>
      <c r="R296" s="120" t="str">
        <f t="shared" si="40"/>
        <v>13_u1</v>
      </c>
      <c r="S296" s="71">
        <f t="shared" si="41"/>
        <v>6602</v>
      </c>
      <c r="T296" s="71">
        <f t="shared" si="42"/>
        <v>6817</v>
      </c>
      <c r="U296" s="156">
        <f t="shared" si="43"/>
        <v>6817</v>
      </c>
      <c r="V296" s="47">
        <f t="shared" si="49"/>
        <v>43.698717948717949</v>
      </c>
      <c r="W296" s="6"/>
      <c r="X296" s="6"/>
      <c r="Y296" s="6"/>
      <c r="Z296" s="6"/>
      <c r="AA296" s="6"/>
      <c r="AB296" s="6"/>
      <c r="AC296" s="7"/>
    </row>
    <row r="297" spans="1:29" x14ac:dyDescent="0.15">
      <c r="A297" s="120">
        <v>13</v>
      </c>
      <c r="B297" s="120" t="s">
        <v>4</v>
      </c>
      <c r="C297" s="120" t="str">
        <f t="shared" si="44"/>
        <v>u2</v>
      </c>
      <c r="D297" s="120" t="str">
        <f t="shared" si="45"/>
        <v>13_u2</v>
      </c>
      <c r="E297" s="122">
        <v>6957</v>
      </c>
      <c r="F297" s="120"/>
      <c r="G297" s="120">
        <v>13</v>
      </c>
      <c r="H297" s="120" t="s">
        <v>4</v>
      </c>
      <c r="I297" s="120" t="str">
        <f t="shared" si="46"/>
        <v>u2</v>
      </c>
      <c r="J297" s="120" t="str">
        <f t="shared" si="47"/>
        <v>13_u2</v>
      </c>
      <c r="K297" s="122">
        <v>7183</v>
      </c>
      <c r="L297" s="5"/>
      <c r="M297" s="54"/>
      <c r="N297" s="5"/>
      <c r="O297" s="120">
        <v>13</v>
      </c>
      <c r="P297" s="120" t="s">
        <v>4</v>
      </c>
      <c r="Q297" s="120" t="str">
        <f t="shared" si="48"/>
        <v>u2</v>
      </c>
      <c r="R297" s="120" t="str">
        <f t="shared" si="40"/>
        <v>13_u2</v>
      </c>
      <c r="S297" s="71">
        <f t="shared" si="41"/>
        <v>6957</v>
      </c>
      <c r="T297" s="71">
        <f t="shared" si="42"/>
        <v>7183</v>
      </c>
      <c r="U297" s="156">
        <f t="shared" si="43"/>
        <v>7183</v>
      </c>
      <c r="V297" s="47">
        <f t="shared" si="49"/>
        <v>46.044871794871796</v>
      </c>
      <c r="W297" s="6"/>
      <c r="X297" s="6"/>
      <c r="Y297" s="6"/>
      <c r="Z297" s="6"/>
      <c r="AA297" s="6"/>
      <c r="AB297" s="6"/>
      <c r="AC297" s="7"/>
    </row>
    <row r="298" spans="1:29" x14ac:dyDescent="0.15">
      <c r="A298" s="120">
        <v>13</v>
      </c>
      <c r="B298" s="120" t="s">
        <v>5</v>
      </c>
      <c r="C298" s="120" t="str">
        <f t="shared" si="44"/>
        <v>a</v>
      </c>
      <c r="D298" s="120" t="str">
        <f t="shared" si="45"/>
        <v>13_a</v>
      </c>
      <c r="E298" s="122">
        <v>6602</v>
      </c>
      <c r="F298" s="120"/>
      <c r="G298" s="120">
        <v>13</v>
      </c>
      <c r="H298" s="120" t="s">
        <v>5</v>
      </c>
      <c r="I298" s="120" t="str">
        <f t="shared" si="46"/>
        <v>a</v>
      </c>
      <c r="J298" s="120" t="str">
        <f t="shared" si="47"/>
        <v>13_a</v>
      </c>
      <c r="K298" s="122">
        <v>6817</v>
      </c>
      <c r="L298" s="5"/>
      <c r="M298" s="54"/>
      <c r="N298" s="5"/>
      <c r="O298" s="120">
        <v>13</v>
      </c>
      <c r="P298" s="120" t="s">
        <v>5</v>
      </c>
      <c r="Q298" s="120" t="str">
        <f t="shared" si="48"/>
        <v>a</v>
      </c>
      <c r="R298" s="120" t="str">
        <f t="shared" si="40"/>
        <v>13_a</v>
      </c>
      <c r="S298" s="71">
        <f t="shared" si="41"/>
        <v>6602</v>
      </c>
      <c r="T298" s="71">
        <f t="shared" si="42"/>
        <v>6817</v>
      </c>
      <c r="U298" s="156">
        <f t="shared" si="43"/>
        <v>6817</v>
      </c>
      <c r="V298" s="47">
        <f t="shared" si="49"/>
        <v>43.698717948717949</v>
      </c>
      <c r="W298" s="6"/>
      <c r="X298" s="6"/>
      <c r="Y298" s="6"/>
      <c r="Z298" s="6"/>
      <c r="AA298" s="6"/>
      <c r="AB298" s="6"/>
      <c r="AC298" s="7"/>
    </row>
    <row r="299" spans="1:29" x14ac:dyDescent="0.15">
      <c r="A299" s="120">
        <v>13</v>
      </c>
      <c r="B299" s="120" t="s">
        <v>6</v>
      </c>
      <c r="C299" s="120" t="str">
        <f t="shared" si="44"/>
        <v>b</v>
      </c>
      <c r="D299" s="120" t="str">
        <f t="shared" si="45"/>
        <v>13_b</v>
      </c>
      <c r="E299" s="122">
        <v>6957</v>
      </c>
      <c r="F299" s="120"/>
      <c r="G299" s="120">
        <v>13</v>
      </c>
      <c r="H299" s="120" t="s">
        <v>6</v>
      </c>
      <c r="I299" s="120" t="str">
        <f t="shared" si="46"/>
        <v>b</v>
      </c>
      <c r="J299" s="120" t="str">
        <f t="shared" si="47"/>
        <v>13_b</v>
      </c>
      <c r="K299" s="122">
        <v>7183</v>
      </c>
      <c r="L299" s="5"/>
      <c r="M299" s="54"/>
      <c r="N299" s="5"/>
      <c r="O299" s="120">
        <v>13</v>
      </c>
      <c r="P299" s="120" t="s">
        <v>6</v>
      </c>
      <c r="Q299" s="120" t="str">
        <f t="shared" si="48"/>
        <v>b</v>
      </c>
      <c r="R299" s="120" t="str">
        <f t="shared" si="40"/>
        <v>13_b</v>
      </c>
      <c r="S299" s="71">
        <f t="shared" si="41"/>
        <v>6957</v>
      </c>
      <c r="T299" s="71">
        <f t="shared" si="42"/>
        <v>7183</v>
      </c>
      <c r="U299" s="156">
        <f t="shared" si="43"/>
        <v>7183</v>
      </c>
      <c r="V299" s="47">
        <f t="shared" si="49"/>
        <v>46.044871794871796</v>
      </c>
      <c r="W299" s="6"/>
      <c r="X299" s="6"/>
      <c r="Y299" s="6"/>
      <c r="Z299" s="6"/>
      <c r="AA299" s="6"/>
      <c r="AB299" s="6"/>
      <c r="AC299" s="7"/>
    </row>
    <row r="300" spans="1:29" x14ac:dyDescent="0.15">
      <c r="A300" s="120">
        <v>13</v>
      </c>
      <c r="B300" s="120" t="s">
        <v>7</v>
      </c>
      <c r="C300" s="120" t="str">
        <f t="shared" si="44"/>
        <v>c</v>
      </c>
      <c r="D300" s="120" t="str">
        <f t="shared" si="45"/>
        <v>13_c</v>
      </c>
      <c r="E300" s="122">
        <v>7330</v>
      </c>
      <c r="F300" s="120"/>
      <c r="G300" s="120">
        <v>13</v>
      </c>
      <c r="H300" s="120" t="s">
        <v>7</v>
      </c>
      <c r="I300" s="120" t="str">
        <f t="shared" si="46"/>
        <v>c</v>
      </c>
      <c r="J300" s="120" t="str">
        <f t="shared" si="47"/>
        <v>13_c</v>
      </c>
      <c r="K300" s="122">
        <v>7568</v>
      </c>
      <c r="L300" s="5"/>
      <c r="M300" s="54"/>
      <c r="N300" s="5"/>
      <c r="O300" s="120">
        <v>13</v>
      </c>
      <c r="P300" s="120" t="s">
        <v>7</v>
      </c>
      <c r="Q300" s="120" t="str">
        <f t="shared" si="48"/>
        <v>c</v>
      </c>
      <c r="R300" s="120" t="str">
        <f t="shared" si="40"/>
        <v>13_c</v>
      </c>
      <c r="S300" s="71">
        <f t="shared" si="41"/>
        <v>7330</v>
      </c>
      <c r="T300" s="71">
        <f t="shared" si="42"/>
        <v>7568</v>
      </c>
      <c r="U300" s="156">
        <f t="shared" si="43"/>
        <v>7568</v>
      </c>
      <c r="V300" s="47">
        <f t="shared" si="49"/>
        <v>48.512820512820511</v>
      </c>
      <c r="W300" s="6"/>
      <c r="X300" s="6"/>
      <c r="Y300" s="6"/>
      <c r="Z300" s="6"/>
      <c r="AA300" s="6"/>
      <c r="AB300" s="6"/>
      <c r="AC300" s="7"/>
    </row>
    <row r="301" spans="1:29" x14ac:dyDescent="0.15">
      <c r="A301" s="120">
        <v>13</v>
      </c>
      <c r="B301" s="120" t="s">
        <v>8</v>
      </c>
      <c r="C301" s="120" t="str">
        <f t="shared" si="44"/>
        <v>d</v>
      </c>
      <c r="D301" s="120" t="str">
        <f t="shared" si="45"/>
        <v>13_d</v>
      </c>
      <c r="E301" s="122">
        <v>7725</v>
      </c>
      <c r="F301" s="120"/>
      <c r="G301" s="120">
        <v>13</v>
      </c>
      <c r="H301" s="120" t="s">
        <v>8</v>
      </c>
      <c r="I301" s="120" t="str">
        <f t="shared" si="46"/>
        <v>d</v>
      </c>
      <c r="J301" s="120" t="str">
        <f t="shared" si="47"/>
        <v>13_d</v>
      </c>
      <c r="K301" s="122">
        <v>7976</v>
      </c>
      <c r="L301" s="5"/>
      <c r="M301" s="54"/>
      <c r="N301" s="5"/>
      <c r="O301" s="120">
        <v>13</v>
      </c>
      <c r="P301" s="120" t="s">
        <v>8</v>
      </c>
      <c r="Q301" s="120" t="str">
        <f t="shared" si="48"/>
        <v>d</v>
      </c>
      <c r="R301" s="120" t="str">
        <f t="shared" si="40"/>
        <v>13_d</v>
      </c>
      <c r="S301" s="71">
        <f t="shared" si="41"/>
        <v>7725</v>
      </c>
      <c r="T301" s="71">
        <f t="shared" si="42"/>
        <v>7976</v>
      </c>
      <c r="U301" s="156">
        <f t="shared" si="43"/>
        <v>7976</v>
      </c>
      <c r="V301" s="47">
        <f t="shared" si="49"/>
        <v>51.128205128205131</v>
      </c>
      <c r="W301" s="6"/>
      <c r="X301" s="6"/>
      <c r="Y301" s="6"/>
      <c r="Z301" s="6"/>
      <c r="AA301" s="6"/>
      <c r="AB301" s="6"/>
      <c r="AC301" s="7"/>
    </row>
    <row r="302" spans="1:29" x14ac:dyDescent="0.15">
      <c r="A302" s="120">
        <v>13</v>
      </c>
      <c r="B302" s="120" t="s">
        <v>9</v>
      </c>
      <c r="C302" s="120" t="str">
        <f t="shared" si="44"/>
        <v>e</v>
      </c>
      <c r="D302" s="120" t="str">
        <f t="shared" si="45"/>
        <v>13_e</v>
      </c>
      <c r="E302" s="122">
        <v>8139</v>
      </c>
      <c r="F302" s="120"/>
      <c r="G302" s="120">
        <v>13</v>
      </c>
      <c r="H302" s="120" t="s">
        <v>9</v>
      </c>
      <c r="I302" s="120" t="str">
        <f t="shared" si="46"/>
        <v>e</v>
      </c>
      <c r="J302" s="120" t="str">
        <f t="shared" si="47"/>
        <v>13_e</v>
      </c>
      <c r="K302" s="123">
        <v>8404</v>
      </c>
      <c r="L302" s="5"/>
      <c r="M302" s="54"/>
      <c r="N302" s="5"/>
      <c r="O302" s="120">
        <v>13</v>
      </c>
      <c r="P302" s="120" t="s">
        <v>9</v>
      </c>
      <c r="Q302" s="120" t="str">
        <f t="shared" si="48"/>
        <v>e</v>
      </c>
      <c r="R302" s="120" t="str">
        <f t="shared" si="40"/>
        <v>13_e</v>
      </c>
      <c r="S302" s="71">
        <f t="shared" si="41"/>
        <v>8139</v>
      </c>
      <c r="T302" s="71">
        <f t="shared" si="42"/>
        <v>8404</v>
      </c>
      <c r="U302" s="156">
        <f t="shared" si="43"/>
        <v>8404</v>
      </c>
      <c r="V302" s="47">
        <f t="shared" si="49"/>
        <v>53.871794871794869</v>
      </c>
      <c r="W302" s="6"/>
      <c r="X302" s="6"/>
      <c r="Y302" s="6"/>
      <c r="Z302" s="6"/>
      <c r="AA302" s="6"/>
      <c r="AB302" s="6"/>
      <c r="AC302" s="7"/>
    </row>
    <row r="303" spans="1:29" x14ac:dyDescent="0.15">
      <c r="A303" s="120">
        <v>14</v>
      </c>
      <c r="B303" s="120" t="s">
        <v>2</v>
      </c>
      <c r="C303" s="120" t="str">
        <f t="shared" si="44"/>
        <v>Start</v>
      </c>
      <c r="D303" s="120" t="str">
        <f t="shared" si="45"/>
        <v>14_Start</v>
      </c>
      <c r="E303" s="122">
        <v>4197</v>
      </c>
      <c r="F303" s="120"/>
      <c r="G303" s="120">
        <v>14</v>
      </c>
      <c r="H303" s="120" t="s">
        <v>2</v>
      </c>
      <c r="I303" s="120" t="str">
        <f t="shared" si="46"/>
        <v>Start</v>
      </c>
      <c r="J303" s="120" t="str">
        <f t="shared" si="47"/>
        <v>14_Start</v>
      </c>
      <c r="K303" s="122">
        <v>4333</v>
      </c>
      <c r="L303" s="5"/>
      <c r="M303" s="54"/>
      <c r="N303" s="5"/>
      <c r="O303" s="120">
        <v>14</v>
      </c>
      <c r="P303" s="120" t="s">
        <v>2</v>
      </c>
      <c r="Q303" s="120" t="str">
        <f t="shared" si="48"/>
        <v>Start</v>
      </c>
      <c r="R303" s="120" t="str">
        <f t="shared" si="40"/>
        <v>14_Start</v>
      </c>
      <c r="S303" s="71">
        <f t="shared" si="41"/>
        <v>4197</v>
      </c>
      <c r="T303" s="71">
        <f t="shared" si="42"/>
        <v>4333</v>
      </c>
      <c r="U303" s="156">
        <f t="shared" si="43"/>
        <v>4333</v>
      </c>
      <c r="V303" s="47">
        <f t="shared" si="49"/>
        <v>27.775641025641026</v>
      </c>
      <c r="W303" s="6"/>
      <c r="X303" s="6"/>
      <c r="Y303" s="6"/>
      <c r="Z303" s="6"/>
      <c r="AA303" s="6"/>
      <c r="AB303" s="6"/>
      <c r="AC303" s="7"/>
    </row>
    <row r="304" spans="1:29" x14ac:dyDescent="0.15">
      <c r="A304" s="120">
        <v>14</v>
      </c>
      <c r="B304" s="120">
        <v>0</v>
      </c>
      <c r="C304" s="120">
        <f t="shared" si="44"/>
        <v>0</v>
      </c>
      <c r="D304" s="120" t="str">
        <f t="shared" si="45"/>
        <v>14_0</v>
      </c>
      <c r="E304" s="122">
        <v>4261</v>
      </c>
      <c r="F304" s="120"/>
      <c r="G304" s="120">
        <v>14</v>
      </c>
      <c r="H304" s="120">
        <v>0</v>
      </c>
      <c r="I304" s="120">
        <f t="shared" si="46"/>
        <v>0</v>
      </c>
      <c r="J304" s="120" t="str">
        <f t="shared" si="47"/>
        <v>14_0</v>
      </c>
      <c r="K304" s="122">
        <v>4399</v>
      </c>
      <c r="L304" s="5"/>
      <c r="M304" s="54"/>
      <c r="N304" s="5"/>
      <c r="O304" s="120">
        <v>14</v>
      </c>
      <c r="P304" s="120">
        <v>0</v>
      </c>
      <c r="Q304" s="120">
        <f t="shared" si="48"/>
        <v>0</v>
      </c>
      <c r="R304" s="120" t="str">
        <f t="shared" si="40"/>
        <v>14_0</v>
      </c>
      <c r="S304" s="71">
        <f t="shared" si="41"/>
        <v>4261</v>
      </c>
      <c r="T304" s="71">
        <f t="shared" si="42"/>
        <v>4399</v>
      </c>
      <c r="U304" s="156">
        <f t="shared" si="43"/>
        <v>4399</v>
      </c>
      <c r="V304" s="47">
        <f t="shared" si="49"/>
        <v>28.198717948717949</v>
      </c>
      <c r="W304" s="6"/>
      <c r="X304" s="6"/>
      <c r="Y304" s="6"/>
      <c r="Z304" s="6"/>
      <c r="AA304" s="6"/>
      <c r="AB304" s="6"/>
      <c r="AC304" s="7"/>
    </row>
    <row r="305" spans="1:29" x14ac:dyDescent="0.15">
      <c r="A305" s="120">
        <v>14</v>
      </c>
      <c r="B305" s="120">
        <v>1</v>
      </c>
      <c r="C305" s="120">
        <f t="shared" si="44"/>
        <v>1</v>
      </c>
      <c r="D305" s="120" t="str">
        <f t="shared" si="45"/>
        <v>14_1</v>
      </c>
      <c r="E305" s="122">
        <v>4413</v>
      </c>
      <c r="F305" s="120"/>
      <c r="G305" s="120">
        <v>14</v>
      </c>
      <c r="H305" s="120">
        <v>1</v>
      </c>
      <c r="I305" s="120">
        <f t="shared" si="46"/>
        <v>1</v>
      </c>
      <c r="J305" s="120" t="str">
        <f t="shared" si="47"/>
        <v>14_1</v>
      </c>
      <c r="K305" s="122">
        <v>4556</v>
      </c>
      <c r="L305" s="5"/>
      <c r="M305" s="54"/>
      <c r="N305" s="5"/>
      <c r="O305" s="120">
        <v>14</v>
      </c>
      <c r="P305" s="120">
        <v>1</v>
      </c>
      <c r="Q305" s="120">
        <f t="shared" si="48"/>
        <v>1</v>
      </c>
      <c r="R305" s="120" t="str">
        <f t="shared" si="40"/>
        <v>14_1</v>
      </c>
      <c r="S305" s="71">
        <f t="shared" si="41"/>
        <v>4413</v>
      </c>
      <c r="T305" s="71">
        <f t="shared" si="42"/>
        <v>4556</v>
      </c>
      <c r="U305" s="156">
        <f t="shared" si="43"/>
        <v>4556</v>
      </c>
      <c r="V305" s="47">
        <f t="shared" si="49"/>
        <v>29.205128205128204</v>
      </c>
      <c r="W305" s="6"/>
      <c r="X305" s="6"/>
      <c r="Y305" s="6"/>
      <c r="Z305" s="6"/>
      <c r="AA305" s="6"/>
      <c r="AB305" s="6"/>
      <c r="AC305" s="7"/>
    </row>
    <row r="306" spans="1:29" x14ac:dyDescent="0.15">
      <c r="A306" s="120">
        <v>14</v>
      </c>
      <c r="B306" s="120">
        <v>2</v>
      </c>
      <c r="C306" s="120">
        <f t="shared" si="44"/>
        <v>2</v>
      </c>
      <c r="D306" s="120" t="str">
        <f t="shared" si="45"/>
        <v>14_2</v>
      </c>
      <c r="E306" s="122">
        <v>4564</v>
      </c>
      <c r="F306" s="120"/>
      <c r="G306" s="120">
        <v>14</v>
      </c>
      <c r="H306" s="120">
        <v>2</v>
      </c>
      <c r="I306" s="120">
        <f t="shared" si="46"/>
        <v>2</v>
      </c>
      <c r="J306" s="120" t="str">
        <f t="shared" si="47"/>
        <v>14_2</v>
      </c>
      <c r="K306" s="122">
        <v>4712</v>
      </c>
      <c r="L306" s="5"/>
      <c r="M306" s="54"/>
      <c r="N306" s="5"/>
      <c r="O306" s="120">
        <v>14</v>
      </c>
      <c r="P306" s="120">
        <v>2</v>
      </c>
      <c r="Q306" s="120">
        <f t="shared" si="48"/>
        <v>2</v>
      </c>
      <c r="R306" s="120" t="str">
        <f t="shared" si="40"/>
        <v>14_2</v>
      </c>
      <c r="S306" s="71">
        <f t="shared" si="41"/>
        <v>4564</v>
      </c>
      <c r="T306" s="71">
        <f t="shared" si="42"/>
        <v>4712</v>
      </c>
      <c r="U306" s="156">
        <f t="shared" si="43"/>
        <v>4712</v>
      </c>
      <c r="V306" s="47">
        <f t="shared" si="49"/>
        <v>30.205128205128204</v>
      </c>
      <c r="W306" s="6"/>
      <c r="X306" s="6"/>
      <c r="Y306" s="6"/>
      <c r="Z306" s="6"/>
      <c r="AA306" s="6"/>
      <c r="AB306" s="6"/>
      <c r="AC306" s="7"/>
    </row>
    <row r="307" spans="1:29" x14ac:dyDescent="0.15">
      <c r="A307" s="120">
        <v>14</v>
      </c>
      <c r="B307" s="120">
        <v>3</v>
      </c>
      <c r="C307" s="120">
        <f t="shared" si="44"/>
        <v>3</v>
      </c>
      <c r="D307" s="120" t="str">
        <f t="shared" si="45"/>
        <v>14_3</v>
      </c>
      <c r="E307" s="122">
        <v>4727</v>
      </c>
      <c r="F307" s="120"/>
      <c r="G307" s="120">
        <v>14</v>
      </c>
      <c r="H307" s="120">
        <v>3</v>
      </c>
      <c r="I307" s="120">
        <f t="shared" si="46"/>
        <v>3</v>
      </c>
      <c r="J307" s="120" t="str">
        <f t="shared" si="47"/>
        <v>14_3</v>
      </c>
      <c r="K307" s="122">
        <v>4881</v>
      </c>
      <c r="L307" s="5"/>
      <c r="M307" s="54"/>
      <c r="N307" s="5"/>
      <c r="O307" s="120">
        <v>14</v>
      </c>
      <c r="P307" s="120">
        <v>3</v>
      </c>
      <c r="Q307" s="120">
        <f t="shared" si="48"/>
        <v>3</v>
      </c>
      <c r="R307" s="120" t="str">
        <f t="shared" si="40"/>
        <v>14_3</v>
      </c>
      <c r="S307" s="71">
        <f t="shared" si="41"/>
        <v>4727</v>
      </c>
      <c r="T307" s="71">
        <f t="shared" si="42"/>
        <v>4881</v>
      </c>
      <c r="U307" s="156">
        <f t="shared" si="43"/>
        <v>4881</v>
      </c>
      <c r="V307" s="47">
        <f t="shared" si="49"/>
        <v>31.28846153846154</v>
      </c>
      <c r="W307" s="6"/>
      <c r="X307" s="6"/>
      <c r="Y307" s="6"/>
      <c r="Z307" s="6"/>
      <c r="AA307" s="6"/>
      <c r="AB307" s="6"/>
      <c r="AC307" s="7"/>
    </row>
    <row r="308" spans="1:29" x14ac:dyDescent="0.15">
      <c r="A308" s="120">
        <v>14</v>
      </c>
      <c r="B308" s="120">
        <v>4</v>
      </c>
      <c r="C308" s="120">
        <f t="shared" si="44"/>
        <v>4</v>
      </c>
      <c r="D308" s="120" t="str">
        <f t="shared" si="45"/>
        <v>14_4</v>
      </c>
      <c r="E308" s="122">
        <v>4889</v>
      </c>
      <c r="F308" s="120"/>
      <c r="G308" s="120">
        <v>14</v>
      </c>
      <c r="H308" s="120">
        <v>4</v>
      </c>
      <c r="I308" s="120">
        <f t="shared" si="46"/>
        <v>4</v>
      </c>
      <c r="J308" s="120" t="str">
        <f t="shared" si="47"/>
        <v>14_4</v>
      </c>
      <c r="K308" s="122">
        <v>5048</v>
      </c>
      <c r="L308" s="5"/>
      <c r="M308" s="54"/>
      <c r="N308" s="5"/>
      <c r="O308" s="120">
        <v>14</v>
      </c>
      <c r="P308" s="120">
        <v>4</v>
      </c>
      <c r="Q308" s="120">
        <f t="shared" si="48"/>
        <v>4</v>
      </c>
      <c r="R308" s="120" t="str">
        <f t="shared" si="40"/>
        <v>14_4</v>
      </c>
      <c r="S308" s="71">
        <f t="shared" si="41"/>
        <v>4889</v>
      </c>
      <c r="T308" s="71">
        <f t="shared" si="42"/>
        <v>5048</v>
      </c>
      <c r="U308" s="156">
        <f t="shared" si="43"/>
        <v>5048</v>
      </c>
      <c r="V308" s="47">
        <f t="shared" si="49"/>
        <v>32.358974358974358</v>
      </c>
      <c r="W308" s="6"/>
      <c r="X308" s="6"/>
      <c r="Y308" s="6"/>
      <c r="Z308" s="6"/>
      <c r="AA308" s="6"/>
      <c r="AB308" s="6"/>
      <c r="AC308" s="7"/>
    </row>
    <row r="309" spans="1:29" x14ac:dyDescent="0.15">
      <c r="A309" s="120">
        <v>14</v>
      </c>
      <c r="B309" s="120">
        <v>5</v>
      </c>
      <c r="C309" s="120">
        <f t="shared" si="44"/>
        <v>5</v>
      </c>
      <c r="D309" s="120" t="str">
        <f t="shared" si="45"/>
        <v>14_5</v>
      </c>
      <c r="E309" s="122">
        <v>5061</v>
      </c>
      <c r="F309" s="120"/>
      <c r="G309" s="120">
        <v>14</v>
      </c>
      <c r="H309" s="120">
        <v>5</v>
      </c>
      <c r="I309" s="120">
        <f t="shared" si="46"/>
        <v>5</v>
      </c>
      <c r="J309" s="120" t="str">
        <f t="shared" si="47"/>
        <v>14_5</v>
      </c>
      <c r="K309" s="122">
        <v>5225</v>
      </c>
      <c r="L309" s="5"/>
      <c r="M309" s="54"/>
      <c r="N309" s="5"/>
      <c r="O309" s="120">
        <v>14</v>
      </c>
      <c r="P309" s="120">
        <v>5</v>
      </c>
      <c r="Q309" s="120">
        <f t="shared" si="48"/>
        <v>5</v>
      </c>
      <c r="R309" s="120" t="str">
        <f t="shared" si="40"/>
        <v>14_5</v>
      </c>
      <c r="S309" s="71">
        <f t="shared" si="41"/>
        <v>5061</v>
      </c>
      <c r="T309" s="71">
        <f t="shared" si="42"/>
        <v>5225</v>
      </c>
      <c r="U309" s="156">
        <f t="shared" si="43"/>
        <v>5225</v>
      </c>
      <c r="V309" s="47">
        <f t="shared" si="49"/>
        <v>33.493589743589745</v>
      </c>
      <c r="W309" s="6"/>
      <c r="X309" s="6"/>
      <c r="Y309" s="6"/>
      <c r="Z309" s="6"/>
      <c r="AA309" s="6"/>
      <c r="AB309" s="6"/>
      <c r="AC309" s="7"/>
    </row>
    <row r="310" spans="1:29" x14ac:dyDescent="0.15">
      <c r="A310" s="120">
        <v>14</v>
      </c>
      <c r="B310" s="120">
        <v>6</v>
      </c>
      <c r="C310" s="120">
        <f t="shared" si="44"/>
        <v>6</v>
      </c>
      <c r="D310" s="120" t="str">
        <f t="shared" si="45"/>
        <v>14_6</v>
      </c>
      <c r="E310" s="122">
        <v>5243</v>
      </c>
      <c r="F310" s="120"/>
      <c r="G310" s="120">
        <v>14</v>
      </c>
      <c r="H310" s="120">
        <v>6</v>
      </c>
      <c r="I310" s="120">
        <f t="shared" si="46"/>
        <v>6</v>
      </c>
      <c r="J310" s="120" t="str">
        <f t="shared" si="47"/>
        <v>14_6</v>
      </c>
      <c r="K310" s="122">
        <v>5413</v>
      </c>
      <c r="L310" s="5"/>
      <c r="M310" s="54"/>
      <c r="N310" s="5"/>
      <c r="O310" s="120">
        <v>14</v>
      </c>
      <c r="P310" s="120">
        <v>6</v>
      </c>
      <c r="Q310" s="120">
        <f t="shared" si="48"/>
        <v>6</v>
      </c>
      <c r="R310" s="120" t="str">
        <f t="shared" si="40"/>
        <v>14_6</v>
      </c>
      <c r="S310" s="71">
        <f t="shared" si="41"/>
        <v>5243</v>
      </c>
      <c r="T310" s="71">
        <f t="shared" si="42"/>
        <v>5413</v>
      </c>
      <c r="U310" s="156">
        <f t="shared" si="43"/>
        <v>5413</v>
      </c>
      <c r="V310" s="47">
        <f t="shared" si="49"/>
        <v>34.698717948717949</v>
      </c>
      <c r="W310" s="6"/>
      <c r="X310" s="6"/>
      <c r="Y310" s="6"/>
      <c r="Z310" s="6"/>
      <c r="AA310" s="6"/>
      <c r="AB310" s="6"/>
      <c r="AC310" s="7"/>
    </row>
    <row r="311" spans="1:29" x14ac:dyDescent="0.15">
      <c r="A311" s="120">
        <v>14</v>
      </c>
      <c r="B311" s="120">
        <v>7</v>
      </c>
      <c r="C311" s="120">
        <f t="shared" si="44"/>
        <v>7</v>
      </c>
      <c r="D311" s="120" t="str">
        <f t="shared" si="45"/>
        <v>14_7</v>
      </c>
      <c r="E311" s="122">
        <v>5427</v>
      </c>
      <c r="F311" s="120"/>
      <c r="G311" s="120">
        <v>14</v>
      </c>
      <c r="H311" s="120">
        <v>7</v>
      </c>
      <c r="I311" s="120">
        <f t="shared" si="46"/>
        <v>7</v>
      </c>
      <c r="J311" s="120" t="str">
        <f t="shared" si="47"/>
        <v>14_7</v>
      </c>
      <c r="K311" s="122">
        <v>5603</v>
      </c>
      <c r="L311" s="5"/>
      <c r="M311" s="54"/>
      <c r="N311" s="5"/>
      <c r="O311" s="120">
        <v>14</v>
      </c>
      <c r="P311" s="120">
        <v>7</v>
      </c>
      <c r="Q311" s="120">
        <f t="shared" si="48"/>
        <v>7</v>
      </c>
      <c r="R311" s="120" t="str">
        <f t="shared" si="40"/>
        <v>14_7</v>
      </c>
      <c r="S311" s="71">
        <f t="shared" si="41"/>
        <v>5427</v>
      </c>
      <c r="T311" s="71">
        <f t="shared" si="42"/>
        <v>5603</v>
      </c>
      <c r="U311" s="156">
        <f t="shared" si="43"/>
        <v>5603</v>
      </c>
      <c r="V311" s="47">
        <f t="shared" si="49"/>
        <v>35.916666666666664</v>
      </c>
      <c r="W311" s="6"/>
      <c r="X311" s="6"/>
      <c r="Y311" s="6"/>
      <c r="Z311" s="6"/>
      <c r="AA311" s="6"/>
      <c r="AB311" s="6"/>
      <c r="AC311" s="7"/>
    </row>
    <row r="312" spans="1:29" x14ac:dyDescent="0.15">
      <c r="A312" s="120">
        <v>14</v>
      </c>
      <c r="B312" s="120">
        <v>8</v>
      </c>
      <c r="C312" s="120">
        <f t="shared" si="44"/>
        <v>8</v>
      </c>
      <c r="D312" s="120" t="str">
        <f t="shared" si="45"/>
        <v>14_8</v>
      </c>
      <c r="E312" s="122">
        <v>5618</v>
      </c>
      <c r="F312" s="120"/>
      <c r="G312" s="120">
        <v>14</v>
      </c>
      <c r="H312" s="120">
        <v>8</v>
      </c>
      <c r="I312" s="120">
        <f t="shared" si="46"/>
        <v>8</v>
      </c>
      <c r="J312" s="120" t="str">
        <f t="shared" si="47"/>
        <v>14_8</v>
      </c>
      <c r="K312" s="122">
        <v>5801</v>
      </c>
      <c r="L312" s="5"/>
      <c r="M312" s="54"/>
      <c r="N312" s="5"/>
      <c r="O312" s="120">
        <v>14</v>
      </c>
      <c r="P312" s="120">
        <v>8</v>
      </c>
      <c r="Q312" s="120">
        <f t="shared" si="48"/>
        <v>8</v>
      </c>
      <c r="R312" s="120" t="str">
        <f t="shared" si="40"/>
        <v>14_8</v>
      </c>
      <c r="S312" s="71">
        <f t="shared" si="41"/>
        <v>5618</v>
      </c>
      <c r="T312" s="71">
        <f t="shared" si="42"/>
        <v>5801</v>
      </c>
      <c r="U312" s="156">
        <f t="shared" si="43"/>
        <v>5801</v>
      </c>
      <c r="V312" s="47">
        <f t="shared" si="49"/>
        <v>37.185897435897438</v>
      </c>
      <c r="W312" s="6"/>
      <c r="X312" s="6"/>
      <c r="Y312" s="6"/>
      <c r="Z312" s="6"/>
      <c r="AA312" s="6"/>
      <c r="AB312" s="6"/>
      <c r="AC312" s="7"/>
    </row>
    <row r="313" spans="1:29" x14ac:dyDescent="0.15">
      <c r="A313" s="120">
        <v>14</v>
      </c>
      <c r="B313" s="120">
        <v>9</v>
      </c>
      <c r="C313" s="120">
        <f t="shared" si="44"/>
        <v>9</v>
      </c>
      <c r="D313" s="120" t="str">
        <f t="shared" si="45"/>
        <v>14_9</v>
      </c>
      <c r="E313" s="122">
        <v>5826</v>
      </c>
      <c r="F313" s="120"/>
      <c r="G313" s="120">
        <v>14</v>
      </c>
      <c r="H313" s="120">
        <v>9</v>
      </c>
      <c r="I313" s="120">
        <f t="shared" si="46"/>
        <v>9</v>
      </c>
      <c r="J313" s="120" t="str">
        <f t="shared" si="47"/>
        <v>14_9</v>
      </c>
      <c r="K313" s="122">
        <v>6015</v>
      </c>
      <c r="L313" s="5"/>
      <c r="M313" s="54"/>
      <c r="N313" s="5"/>
      <c r="O313" s="120">
        <v>14</v>
      </c>
      <c r="P313" s="120">
        <v>9</v>
      </c>
      <c r="Q313" s="120">
        <f t="shared" si="48"/>
        <v>9</v>
      </c>
      <c r="R313" s="120" t="str">
        <f t="shared" si="40"/>
        <v>14_9</v>
      </c>
      <c r="S313" s="71">
        <f t="shared" si="41"/>
        <v>5826</v>
      </c>
      <c r="T313" s="71">
        <f t="shared" si="42"/>
        <v>6015</v>
      </c>
      <c r="U313" s="156">
        <f t="shared" si="43"/>
        <v>6015</v>
      </c>
      <c r="V313" s="47">
        <f t="shared" si="49"/>
        <v>38.557692307692307</v>
      </c>
      <c r="W313" s="6"/>
      <c r="X313" s="6"/>
      <c r="Y313" s="6"/>
      <c r="Z313" s="6"/>
      <c r="AA313" s="6"/>
      <c r="AB313" s="6"/>
      <c r="AC313" s="7"/>
    </row>
    <row r="314" spans="1:29" x14ac:dyDescent="0.15">
      <c r="A314" s="120">
        <v>14</v>
      </c>
      <c r="B314" s="120">
        <v>10</v>
      </c>
      <c r="C314" s="120">
        <f t="shared" si="44"/>
        <v>10</v>
      </c>
      <c r="D314" s="120" t="str">
        <f t="shared" si="45"/>
        <v>14_10</v>
      </c>
      <c r="E314" s="122">
        <v>6039</v>
      </c>
      <c r="F314" s="120"/>
      <c r="G314" s="120">
        <v>14</v>
      </c>
      <c r="H314" s="120">
        <v>10</v>
      </c>
      <c r="I314" s="120">
        <f t="shared" si="46"/>
        <v>10</v>
      </c>
      <c r="J314" s="120" t="str">
        <f t="shared" si="47"/>
        <v>14_10</v>
      </c>
      <c r="K314" s="122">
        <v>6235</v>
      </c>
      <c r="L314" s="5"/>
      <c r="M314" s="54"/>
      <c r="N314" s="5"/>
      <c r="O314" s="120">
        <v>14</v>
      </c>
      <c r="P314" s="120">
        <v>10</v>
      </c>
      <c r="Q314" s="120">
        <f t="shared" si="48"/>
        <v>10</v>
      </c>
      <c r="R314" s="120" t="str">
        <f t="shared" si="40"/>
        <v>14_10</v>
      </c>
      <c r="S314" s="71">
        <f t="shared" si="41"/>
        <v>6039</v>
      </c>
      <c r="T314" s="71">
        <f t="shared" si="42"/>
        <v>6235</v>
      </c>
      <c r="U314" s="156">
        <f t="shared" si="43"/>
        <v>6235</v>
      </c>
      <c r="V314" s="47">
        <f t="shared" si="49"/>
        <v>39.967948717948715</v>
      </c>
      <c r="W314" s="6"/>
      <c r="X314" s="6"/>
      <c r="Y314" s="6"/>
      <c r="Z314" s="6"/>
      <c r="AA314" s="6"/>
      <c r="AB314" s="6"/>
      <c r="AC314" s="7"/>
    </row>
    <row r="315" spans="1:29" x14ac:dyDescent="0.15">
      <c r="A315" s="120">
        <v>14</v>
      </c>
      <c r="B315" s="120">
        <v>11</v>
      </c>
      <c r="C315" s="120">
        <f t="shared" si="44"/>
        <v>11</v>
      </c>
      <c r="D315" s="120" t="str">
        <f t="shared" si="45"/>
        <v>14_11</v>
      </c>
      <c r="E315" s="122">
        <v>6262</v>
      </c>
      <c r="F315" s="120"/>
      <c r="G315" s="120">
        <v>14</v>
      </c>
      <c r="H315" s="120">
        <v>11</v>
      </c>
      <c r="I315" s="120">
        <f t="shared" si="46"/>
        <v>11</v>
      </c>
      <c r="J315" s="120" t="str">
        <f t="shared" si="47"/>
        <v>14_11</v>
      </c>
      <c r="K315" s="122">
        <v>6466</v>
      </c>
      <c r="L315" s="5"/>
      <c r="M315" s="54"/>
      <c r="N315" s="5"/>
      <c r="O315" s="120">
        <v>14</v>
      </c>
      <c r="P315" s="120">
        <v>11</v>
      </c>
      <c r="Q315" s="120">
        <f t="shared" si="48"/>
        <v>11</v>
      </c>
      <c r="R315" s="120" t="str">
        <f t="shared" si="40"/>
        <v>14_11</v>
      </c>
      <c r="S315" s="71">
        <f t="shared" si="41"/>
        <v>6262</v>
      </c>
      <c r="T315" s="71">
        <f t="shared" si="42"/>
        <v>6466</v>
      </c>
      <c r="U315" s="156">
        <f t="shared" si="43"/>
        <v>6466</v>
      </c>
      <c r="V315" s="47">
        <f t="shared" si="49"/>
        <v>41.448717948717949</v>
      </c>
      <c r="W315" s="6"/>
      <c r="X315" s="6"/>
      <c r="Y315" s="6"/>
      <c r="Z315" s="6"/>
      <c r="AA315" s="6"/>
      <c r="AB315" s="6"/>
      <c r="AC315" s="7"/>
    </row>
    <row r="316" spans="1:29" x14ac:dyDescent="0.15">
      <c r="A316" s="120">
        <v>14</v>
      </c>
      <c r="B316" s="120">
        <v>12</v>
      </c>
      <c r="C316" s="120">
        <f t="shared" si="44"/>
        <v>12</v>
      </c>
      <c r="D316" s="120" t="str">
        <f t="shared" si="45"/>
        <v>14_12</v>
      </c>
      <c r="E316" s="122">
        <v>6602</v>
      </c>
      <c r="F316" s="120"/>
      <c r="G316" s="120">
        <v>14</v>
      </c>
      <c r="H316" s="120">
        <v>12</v>
      </c>
      <c r="I316" s="120">
        <f t="shared" si="46"/>
        <v>12</v>
      </c>
      <c r="J316" s="120" t="str">
        <f t="shared" si="47"/>
        <v>14_12</v>
      </c>
      <c r="K316" s="122">
        <v>6817</v>
      </c>
      <c r="L316" s="5"/>
      <c r="M316" s="54"/>
      <c r="N316" s="5"/>
      <c r="O316" s="120">
        <v>14</v>
      </c>
      <c r="P316" s="120">
        <v>12</v>
      </c>
      <c r="Q316" s="120">
        <f t="shared" si="48"/>
        <v>12</v>
      </c>
      <c r="R316" s="120" t="str">
        <f t="shared" si="40"/>
        <v>14_12</v>
      </c>
      <c r="S316" s="71">
        <f t="shared" si="41"/>
        <v>6602</v>
      </c>
      <c r="T316" s="71">
        <f t="shared" si="42"/>
        <v>6817</v>
      </c>
      <c r="U316" s="156">
        <f t="shared" si="43"/>
        <v>6817</v>
      </c>
      <c r="V316" s="47">
        <f t="shared" si="49"/>
        <v>43.698717948717949</v>
      </c>
      <c r="W316" s="6"/>
      <c r="X316" s="6"/>
      <c r="Y316" s="6"/>
      <c r="Z316" s="6"/>
      <c r="AA316" s="6"/>
      <c r="AB316" s="6"/>
      <c r="AC316" s="7"/>
    </row>
    <row r="317" spans="1:29" x14ac:dyDescent="0.15">
      <c r="A317" s="120">
        <v>14</v>
      </c>
      <c r="B317" s="120">
        <v>13</v>
      </c>
      <c r="C317" s="120">
        <f t="shared" si="44"/>
        <v>13</v>
      </c>
      <c r="D317" s="120" t="str">
        <f t="shared" si="45"/>
        <v>14_13</v>
      </c>
      <c r="E317" s="122">
        <v>6957</v>
      </c>
      <c r="F317" s="120"/>
      <c r="G317" s="120">
        <v>14</v>
      </c>
      <c r="H317" s="120">
        <v>13</v>
      </c>
      <c r="I317" s="120">
        <f t="shared" si="46"/>
        <v>13</v>
      </c>
      <c r="J317" s="120" t="str">
        <f t="shared" si="47"/>
        <v>14_13</v>
      </c>
      <c r="K317" s="122">
        <v>7183</v>
      </c>
      <c r="L317" s="5"/>
      <c r="M317" s="54"/>
      <c r="N317" s="5"/>
      <c r="O317" s="120">
        <v>14</v>
      </c>
      <c r="P317" s="120">
        <v>13</v>
      </c>
      <c r="Q317" s="120">
        <f t="shared" si="48"/>
        <v>13</v>
      </c>
      <c r="R317" s="120" t="str">
        <f t="shared" si="40"/>
        <v>14_13</v>
      </c>
      <c r="S317" s="71">
        <f t="shared" si="41"/>
        <v>6957</v>
      </c>
      <c r="T317" s="71">
        <f t="shared" si="42"/>
        <v>7183</v>
      </c>
      <c r="U317" s="156">
        <f t="shared" si="43"/>
        <v>7183</v>
      </c>
      <c r="V317" s="47">
        <f t="shared" si="49"/>
        <v>46.044871794871796</v>
      </c>
      <c r="W317" s="6"/>
      <c r="X317" s="6"/>
      <c r="Y317" s="6"/>
      <c r="Z317" s="6"/>
      <c r="AA317" s="6"/>
      <c r="AB317" s="6"/>
      <c r="AC317" s="7"/>
    </row>
    <row r="318" spans="1:29" x14ac:dyDescent="0.15">
      <c r="A318" s="120">
        <v>14</v>
      </c>
      <c r="B318" s="120" t="s">
        <v>3</v>
      </c>
      <c r="C318" s="120" t="str">
        <f t="shared" si="44"/>
        <v>u1</v>
      </c>
      <c r="D318" s="120" t="str">
        <f t="shared" si="45"/>
        <v>14_u1</v>
      </c>
      <c r="E318" s="122">
        <v>7330</v>
      </c>
      <c r="F318" s="120"/>
      <c r="G318" s="120">
        <v>14</v>
      </c>
      <c r="H318" s="120" t="s">
        <v>3</v>
      </c>
      <c r="I318" s="120" t="str">
        <f t="shared" si="46"/>
        <v>u1</v>
      </c>
      <c r="J318" s="120" t="str">
        <f t="shared" si="47"/>
        <v>14_u1</v>
      </c>
      <c r="K318" s="122">
        <v>7568</v>
      </c>
      <c r="L318" s="5"/>
      <c r="M318" s="54"/>
      <c r="N318" s="5"/>
      <c r="O318" s="120">
        <v>14</v>
      </c>
      <c r="P318" s="120" t="s">
        <v>3</v>
      </c>
      <c r="Q318" s="120" t="str">
        <f t="shared" si="48"/>
        <v>u1</v>
      </c>
      <c r="R318" s="120" t="str">
        <f t="shared" si="40"/>
        <v>14_u1</v>
      </c>
      <c r="S318" s="71">
        <f t="shared" si="41"/>
        <v>7330</v>
      </c>
      <c r="T318" s="71">
        <f t="shared" si="42"/>
        <v>7568</v>
      </c>
      <c r="U318" s="156">
        <f t="shared" si="43"/>
        <v>7568</v>
      </c>
      <c r="V318" s="47">
        <f t="shared" si="49"/>
        <v>48.512820512820511</v>
      </c>
      <c r="W318" s="6"/>
      <c r="X318" s="6"/>
      <c r="Y318" s="6"/>
      <c r="Z318" s="6"/>
      <c r="AA318" s="6"/>
      <c r="AB318" s="6"/>
      <c r="AC318" s="7"/>
    </row>
    <row r="319" spans="1:29" x14ac:dyDescent="0.15">
      <c r="A319" s="120">
        <v>14</v>
      </c>
      <c r="B319" s="120" t="s">
        <v>4</v>
      </c>
      <c r="C319" s="120" t="str">
        <f t="shared" si="44"/>
        <v>u2</v>
      </c>
      <c r="D319" s="120" t="str">
        <f t="shared" si="45"/>
        <v>14_u2</v>
      </c>
      <c r="E319" s="122">
        <v>7725</v>
      </c>
      <c r="F319" s="120"/>
      <c r="G319" s="120">
        <v>14</v>
      </c>
      <c r="H319" s="120" t="s">
        <v>4</v>
      </c>
      <c r="I319" s="120" t="str">
        <f t="shared" si="46"/>
        <v>u2</v>
      </c>
      <c r="J319" s="120" t="str">
        <f t="shared" si="47"/>
        <v>14_u2</v>
      </c>
      <c r="K319" s="122">
        <v>7976</v>
      </c>
      <c r="L319" s="5"/>
      <c r="M319" s="54"/>
      <c r="N319" s="5"/>
      <c r="O319" s="120">
        <v>14</v>
      </c>
      <c r="P319" s="120" t="s">
        <v>4</v>
      </c>
      <c r="Q319" s="120" t="str">
        <f t="shared" si="48"/>
        <v>u2</v>
      </c>
      <c r="R319" s="120" t="str">
        <f t="shared" si="40"/>
        <v>14_u2</v>
      </c>
      <c r="S319" s="71">
        <f t="shared" si="41"/>
        <v>7725</v>
      </c>
      <c r="T319" s="71">
        <f t="shared" si="42"/>
        <v>7976</v>
      </c>
      <c r="U319" s="156">
        <f t="shared" si="43"/>
        <v>7976</v>
      </c>
      <c r="V319" s="47">
        <f t="shared" si="49"/>
        <v>51.128205128205131</v>
      </c>
      <c r="W319" s="6"/>
      <c r="X319" s="6"/>
      <c r="Y319" s="6"/>
      <c r="Z319" s="6"/>
      <c r="AA319" s="6"/>
      <c r="AB319" s="6"/>
      <c r="AC319" s="7"/>
    </row>
    <row r="320" spans="1:29" x14ac:dyDescent="0.15">
      <c r="A320" s="120">
        <v>14</v>
      </c>
      <c r="B320" s="120" t="s">
        <v>5</v>
      </c>
      <c r="C320" s="120" t="str">
        <f t="shared" si="44"/>
        <v>a</v>
      </c>
      <c r="D320" s="120" t="str">
        <f t="shared" si="45"/>
        <v>14_a</v>
      </c>
      <c r="E320" s="122">
        <v>7330</v>
      </c>
      <c r="F320" s="120"/>
      <c r="G320" s="120">
        <v>14</v>
      </c>
      <c r="H320" s="120" t="s">
        <v>5</v>
      </c>
      <c r="I320" s="120" t="str">
        <f t="shared" si="46"/>
        <v>a</v>
      </c>
      <c r="J320" s="120" t="str">
        <f t="shared" si="47"/>
        <v>14_a</v>
      </c>
      <c r="K320" s="122">
        <v>7568</v>
      </c>
      <c r="L320" s="5"/>
      <c r="M320" s="54"/>
      <c r="N320" s="5"/>
      <c r="O320" s="120">
        <v>14</v>
      </c>
      <c r="P320" s="120" t="s">
        <v>5</v>
      </c>
      <c r="Q320" s="120" t="str">
        <f t="shared" si="48"/>
        <v>a</v>
      </c>
      <c r="R320" s="120" t="str">
        <f t="shared" si="40"/>
        <v>14_a</v>
      </c>
      <c r="S320" s="71">
        <f t="shared" si="41"/>
        <v>7330</v>
      </c>
      <c r="T320" s="71">
        <f t="shared" si="42"/>
        <v>7568</v>
      </c>
      <c r="U320" s="156">
        <f t="shared" si="43"/>
        <v>7568</v>
      </c>
      <c r="V320" s="47">
        <f t="shared" si="49"/>
        <v>48.512820512820511</v>
      </c>
      <c r="W320" s="6"/>
      <c r="X320" s="6"/>
      <c r="Y320" s="6"/>
      <c r="Z320" s="6"/>
      <c r="AA320" s="6"/>
      <c r="AB320" s="6"/>
      <c r="AC320" s="7"/>
    </row>
    <row r="321" spans="1:29" x14ac:dyDescent="0.15">
      <c r="A321" s="120">
        <v>14</v>
      </c>
      <c r="B321" s="120" t="s">
        <v>6</v>
      </c>
      <c r="C321" s="120" t="str">
        <f t="shared" si="44"/>
        <v>b</v>
      </c>
      <c r="D321" s="120" t="str">
        <f t="shared" si="45"/>
        <v>14_b</v>
      </c>
      <c r="E321" s="122">
        <v>7725</v>
      </c>
      <c r="F321" s="120"/>
      <c r="G321" s="120">
        <v>14</v>
      </c>
      <c r="H321" s="120" t="s">
        <v>6</v>
      </c>
      <c r="I321" s="120" t="str">
        <f t="shared" si="46"/>
        <v>b</v>
      </c>
      <c r="J321" s="120" t="str">
        <f t="shared" si="47"/>
        <v>14_b</v>
      </c>
      <c r="K321" s="122">
        <v>7976</v>
      </c>
      <c r="L321" s="5"/>
      <c r="M321" s="54"/>
      <c r="N321" s="5"/>
      <c r="O321" s="120">
        <v>14</v>
      </c>
      <c r="P321" s="120" t="s">
        <v>6</v>
      </c>
      <c r="Q321" s="120" t="str">
        <f t="shared" si="48"/>
        <v>b</v>
      </c>
      <c r="R321" s="120" t="str">
        <f t="shared" si="40"/>
        <v>14_b</v>
      </c>
      <c r="S321" s="71">
        <f t="shared" si="41"/>
        <v>7725</v>
      </c>
      <c r="T321" s="71">
        <f t="shared" si="42"/>
        <v>7976</v>
      </c>
      <c r="U321" s="156">
        <f t="shared" si="43"/>
        <v>7976</v>
      </c>
      <c r="V321" s="47">
        <f t="shared" si="49"/>
        <v>51.128205128205131</v>
      </c>
      <c r="W321" s="6"/>
      <c r="X321" s="6"/>
      <c r="Y321" s="6"/>
      <c r="Z321" s="6"/>
      <c r="AA321" s="6"/>
      <c r="AB321" s="6"/>
      <c r="AC321" s="7"/>
    </row>
    <row r="322" spans="1:29" x14ac:dyDescent="0.15">
      <c r="A322" s="120">
        <v>14</v>
      </c>
      <c r="B322" s="120" t="s">
        <v>7</v>
      </c>
      <c r="C322" s="120" t="str">
        <f t="shared" si="44"/>
        <v>c</v>
      </c>
      <c r="D322" s="120" t="str">
        <f t="shared" si="45"/>
        <v>14_c</v>
      </c>
      <c r="E322" s="122">
        <v>8139</v>
      </c>
      <c r="F322" s="120"/>
      <c r="G322" s="120">
        <v>14</v>
      </c>
      <c r="H322" s="120" t="s">
        <v>7</v>
      </c>
      <c r="I322" s="120" t="str">
        <f t="shared" si="46"/>
        <v>c</v>
      </c>
      <c r="J322" s="120" t="str">
        <f t="shared" si="47"/>
        <v>14_c</v>
      </c>
      <c r="K322" s="122">
        <v>8404</v>
      </c>
      <c r="L322" s="5"/>
      <c r="M322" s="54"/>
      <c r="N322" s="5"/>
      <c r="O322" s="120">
        <v>14</v>
      </c>
      <c r="P322" s="120" t="s">
        <v>7</v>
      </c>
      <c r="Q322" s="120" t="str">
        <f t="shared" si="48"/>
        <v>c</v>
      </c>
      <c r="R322" s="120" t="str">
        <f t="shared" si="40"/>
        <v>14_c</v>
      </c>
      <c r="S322" s="71">
        <f t="shared" si="41"/>
        <v>8139</v>
      </c>
      <c r="T322" s="71">
        <f t="shared" si="42"/>
        <v>8404</v>
      </c>
      <c r="U322" s="156">
        <f t="shared" si="43"/>
        <v>8404</v>
      </c>
      <c r="V322" s="47">
        <f t="shared" si="49"/>
        <v>53.871794871794869</v>
      </c>
      <c r="W322" s="6"/>
      <c r="X322" s="6"/>
      <c r="Y322" s="6"/>
      <c r="Z322" s="6"/>
      <c r="AA322" s="6"/>
      <c r="AB322" s="6"/>
      <c r="AC322" s="7"/>
    </row>
    <row r="323" spans="1:29" x14ac:dyDescent="0.15">
      <c r="A323" s="120">
        <v>14</v>
      </c>
      <c r="B323" s="120" t="s">
        <v>8</v>
      </c>
      <c r="C323" s="120" t="str">
        <f t="shared" si="44"/>
        <v>d</v>
      </c>
      <c r="D323" s="120" t="str">
        <f t="shared" si="45"/>
        <v>14_d</v>
      </c>
      <c r="E323" s="122">
        <v>8577</v>
      </c>
      <c r="F323" s="120"/>
      <c r="G323" s="120">
        <v>14</v>
      </c>
      <c r="H323" s="120" t="s">
        <v>8</v>
      </c>
      <c r="I323" s="120" t="str">
        <f t="shared" si="46"/>
        <v>d</v>
      </c>
      <c r="J323" s="120" t="str">
        <f t="shared" si="47"/>
        <v>14_d</v>
      </c>
      <c r="K323" s="122">
        <v>8856</v>
      </c>
      <c r="L323" s="5"/>
      <c r="M323" s="54"/>
      <c r="N323" s="5"/>
      <c r="O323" s="120">
        <v>14</v>
      </c>
      <c r="P323" s="120" t="s">
        <v>8</v>
      </c>
      <c r="Q323" s="120" t="str">
        <f t="shared" si="48"/>
        <v>d</v>
      </c>
      <c r="R323" s="120" t="str">
        <f t="shared" si="40"/>
        <v>14_d</v>
      </c>
      <c r="S323" s="71">
        <f t="shared" si="41"/>
        <v>8577</v>
      </c>
      <c r="T323" s="71">
        <f t="shared" si="42"/>
        <v>8856</v>
      </c>
      <c r="U323" s="156">
        <f t="shared" si="43"/>
        <v>8856</v>
      </c>
      <c r="V323" s="47">
        <f t="shared" si="49"/>
        <v>56.769230769230766</v>
      </c>
      <c r="W323" s="6"/>
      <c r="X323" s="6"/>
      <c r="Y323" s="6"/>
      <c r="Z323" s="6"/>
      <c r="AA323" s="6"/>
      <c r="AB323" s="6"/>
      <c r="AC323" s="7"/>
    </row>
    <row r="324" spans="1:29" x14ac:dyDescent="0.15">
      <c r="A324" s="120">
        <v>14</v>
      </c>
      <c r="B324" s="120" t="s">
        <v>9</v>
      </c>
      <c r="C324" s="120" t="str">
        <f t="shared" si="44"/>
        <v>e</v>
      </c>
      <c r="D324" s="120" t="str">
        <f t="shared" si="45"/>
        <v>14_e</v>
      </c>
      <c r="E324" s="122">
        <v>9041</v>
      </c>
      <c r="F324" s="120"/>
      <c r="G324" s="120">
        <v>14</v>
      </c>
      <c r="H324" s="120" t="s">
        <v>9</v>
      </c>
      <c r="I324" s="120" t="str">
        <f t="shared" si="46"/>
        <v>e</v>
      </c>
      <c r="J324" s="120" t="str">
        <f t="shared" si="47"/>
        <v>14_e</v>
      </c>
      <c r="K324" s="123">
        <v>9335</v>
      </c>
      <c r="L324" s="5"/>
      <c r="M324" s="54"/>
      <c r="N324" s="5"/>
      <c r="O324" s="120">
        <v>14</v>
      </c>
      <c r="P324" s="120" t="s">
        <v>9</v>
      </c>
      <c r="Q324" s="120" t="str">
        <f t="shared" si="48"/>
        <v>e</v>
      </c>
      <c r="R324" s="120" t="str">
        <f t="shared" si="40"/>
        <v>14_e</v>
      </c>
      <c r="S324" s="71">
        <f t="shared" si="41"/>
        <v>9041</v>
      </c>
      <c r="T324" s="71">
        <f t="shared" si="42"/>
        <v>9335</v>
      </c>
      <c r="U324" s="156">
        <f t="shared" si="43"/>
        <v>9335</v>
      </c>
      <c r="V324" s="47">
        <f t="shared" si="49"/>
        <v>59.839743589743591</v>
      </c>
      <c r="W324" s="6"/>
      <c r="X324" s="6"/>
      <c r="Y324" s="6"/>
      <c r="Z324" s="6"/>
      <c r="AA324" s="6"/>
      <c r="AB324" s="6"/>
      <c r="AC324" s="7"/>
    </row>
    <row r="325" spans="1:29" x14ac:dyDescent="0.15">
      <c r="A325" s="120">
        <v>15</v>
      </c>
      <c r="B325" s="120" t="s">
        <v>2</v>
      </c>
      <c r="C325" s="120" t="str">
        <f t="shared" si="44"/>
        <v>Start</v>
      </c>
      <c r="D325" s="120" t="str">
        <f t="shared" si="45"/>
        <v>15_Start</v>
      </c>
      <c r="E325" s="122">
        <v>4496</v>
      </c>
      <c r="F325" s="120"/>
      <c r="G325" s="120">
        <v>15</v>
      </c>
      <c r="H325" s="120" t="s">
        <v>2</v>
      </c>
      <c r="I325" s="120" t="str">
        <f t="shared" si="46"/>
        <v>Start</v>
      </c>
      <c r="J325" s="120" t="str">
        <f t="shared" si="47"/>
        <v>15_Start</v>
      </c>
      <c r="K325" s="122">
        <v>4642</v>
      </c>
      <c r="L325" s="5"/>
      <c r="M325" s="54"/>
      <c r="N325" s="5"/>
      <c r="O325" s="120">
        <v>15</v>
      </c>
      <c r="P325" s="120" t="s">
        <v>2</v>
      </c>
      <c r="Q325" s="120" t="str">
        <f t="shared" si="48"/>
        <v>Start</v>
      </c>
      <c r="R325" s="120" t="str">
        <f t="shared" si="40"/>
        <v>15_Start</v>
      </c>
      <c r="S325" s="71">
        <f t="shared" si="41"/>
        <v>4496</v>
      </c>
      <c r="T325" s="71">
        <f t="shared" si="42"/>
        <v>4642</v>
      </c>
      <c r="U325" s="156">
        <f t="shared" si="43"/>
        <v>4642</v>
      </c>
      <c r="V325" s="47">
        <f t="shared" si="49"/>
        <v>29.756410256410255</v>
      </c>
      <c r="W325" s="6"/>
      <c r="X325" s="6"/>
      <c r="Y325" s="6"/>
      <c r="Z325" s="6"/>
      <c r="AA325" s="6"/>
      <c r="AB325" s="6"/>
      <c r="AC325" s="7"/>
    </row>
    <row r="326" spans="1:29" x14ac:dyDescent="0.15">
      <c r="A326" s="120">
        <v>15</v>
      </c>
      <c r="B326" s="120">
        <v>0</v>
      </c>
      <c r="C326" s="120">
        <f t="shared" si="44"/>
        <v>0</v>
      </c>
      <c r="D326" s="120" t="str">
        <f t="shared" si="45"/>
        <v>15_0</v>
      </c>
      <c r="E326" s="122">
        <v>4564</v>
      </c>
      <c r="F326" s="120"/>
      <c r="G326" s="120">
        <v>15</v>
      </c>
      <c r="H326" s="120">
        <v>0</v>
      </c>
      <c r="I326" s="120">
        <f t="shared" si="46"/>
        <v>0</v>
      </c>
      <c r="J326" s="120" t="str">
        <f t="shared" si="47"/>
        <v>15_0</v>
      </c>
      <c r="K326" s="122">
        <v>4712</v>
      </c>
      <c r="L326" s="5"/>
      <c r="M326" s="54"/>
      <c r="N326" s="5"/>
      <c r="O326" s="120">
        <v>15</v>
      </c>
      <c r="P326" s="120">
        <v>0</v>
      </c>
      <c r="Q326" s="120">
        <f t="shared" si="48"/>
        <v>0</v>
      </c>
      <c r="R326" s="120" t="str">
        <f t="shared" si="40"/>
        <v>15_0</v>
      </c>
      <c r="S326" s="71">
        <f t="shared" si="41"/>
        <v>4564</v>
      </c>
      <c r="T326" s="71">
        <f t="shared" si="42"/>
        <v>4712</v>
      </c>
      <c r="U326" s="156">
        <f t="shared" si="43"/>
        <v>4712</v>
      </c>
      <c r="V326" s="47">
        <f t="shared" si="49"/>
        <v>30.205128205128204</v>
      </c>
      <c r="W326" s="6"/>
      <c r="X326" s="6"/>
      <c r="Y326" s="6"/>
      <c r="Z326" s="6"/>
      <c r="AA326" s="6"/>
      <c r="AB326" s="6"/>
      <c r="AC326" s="7"/>
    </row>
    <row r="327" spans="1:29" x14ac:dyDescent="0.15">
      <c r="A327" s="120">
        <v>15</v>
      </c>
      <c r="B327" s="120">
        <v>1</v>
      </c>
      <c r="C327" s="120">
        <f t="shared" si="44"/>
        <v>1</v>
      </c>
      <c r="D327" s="120" t="str">
        <f t="shared" si="45"/>
        <v>15_1</v>
      </c>
      <c r="E327" s="122">
        <v>4727</v>
      </c>
      <c r="F327" s="120"/>
      <c r="G327" s="120">
        <v>15</v>
      </c>
      <c r="H327" s="120">
        <v>1</v>
      </c>
      <c r="I327" s="120">
        <f t="shared" si="46"/>
        <v>1</v>
      </c>
      <c r="J327" s="120" t="str">
        <f t="shared" si="47"/>
        <v>15_1</v>
      </c>
      <c r="K327" s="122">
        <v>4881</v>
      </c>
      <c r="L327" s="5"/>
      <c r="M327" s="54"/>
      <c r="N327" s="5"/>
      <c r="O327" s="120">
        <v>15</v>
      </c>
      <c r="P327" s="120">
        <v>1</v>
      </c>
      <c r="Q327" s="120">
        <f t="shared" si="48"/>
        <v>1</v>
      </c>
      <c r="R327" s="120" t="str">
        <f t="shared" si="40"/>
        <v>15_1</v>
      </c>
      <c r="S327" s="71">
        <f t="shared" si="41"/>
        <v>4727</v>
      </c>
      <c r="T327" s="71">
        <f t="shared" si="42"/>
        <v>4881</v>
      </c>
      <c r="U327" s="156">
        <f t="shared" si="43"/>
        <v>4881</v>
      </c>
      <c r="V327" s="47">
        <f t="shared" si="49"/>
        <v>31.28846153846154</v>
      </c>
      <c r="W327" s="6"/>
      <c r="X327" s="6"/>
      <c r="Y327" s="6"/>
      <c r="Z327" s="6"/>
      <c r="AA327" s="6"/>
      <c r="AB327" s="6"/>
      <c r="AC327" s="7"/>
    </row>
    <row r="328" spans="1:29" x14ac:dyDescent="0.15">
      <c r="A328" s="120">
        <v>15</v>
      </c>
      <c r="B328" s="120">
        <v>2</v>
      </c>
      <c r="C328" s="120">
        <f t="shared" si="44"/>
        <v>2</v>
      </c>
      <c r="D328" s="120" t="str">
        <f t="shared" si="45"/>
        <v>15_2</v>
      </c>
      <c r="E328" s="122">
        <v>4889</v>
      </c>
      <c r="F328" s="120"/>
      <c r="G328" s="120">
        <v>15</v>
      </c>
      <c r="H328" s="120">
        <v>2</v>
      </c>
      <c r="I328" s="120">
        <f t="shared" si="46"/>
        <v>2</v>
      </c>
      <c r="J328" s="120" t="str">
        <f t="shared" si="47"/>
        <v>15_2</v>
      </c>
      <c r="K328" s="122">
        <v>5048</v>
      </c>
      <c r="L328" s="5"/>
      <c r="M328" s="54"/>
      <c r="N328" s="5"/>
      <c r="O328" s="120">
        <v>15</v>
      </c>
      <c r="P328" s="120">
        <v>2</v>
      </c>
      <c r="Q328" s="120">
        <f t="shared" si="48"/>
        <v>2</v>
      </c>
      <c r="R328" s="120" t="str">
        <f t="shared" si="40"/>
        <v>15_2</v>
      </c>
      <c r="S328" s="71">
        <f t="shared" si="41"/>
        <v>4889</v>
      </c>
      <c r="T328" s="71">
        <f t="shared" si="42"/>
        <v>5048</v>
      </c>
      <c r="U328" s="156">
        <f t="shared" si="43"/>
        <v>5048</v>
      </c>
      <c r="V328" s="47">
        <f t="shared" si="49"/>
        <v>32.358974358974358</v>
      </c>
      <c r="W328" s="6"/>
      <c r="X328" s="6"/>
      <c r="Y328" s="6"/>
      <c r="Z328" s="6"/>
      <c r="AA328" s="6"/>
      <c r="AB328" s="6"/>
      <c r="AC328" s="7"/>
    </row>
    <row r="329" spans="1:29" x14ac:dyDescent="0.15">
      <c r="A329" s="120">
        <v>15</v>
      </c>
      <c r="B329" s="120">
        <v>3</v>
      </c>
      <c r="C329" s="120">
        <f t="shared" si="44"/>
        <v>3</v>
      </c>
      <c r="D329" s="120" t="str">
        <f t="shared" si="45"/>
        <v>15_3</v>
      </c>
      <c r="E329" s="122">
        <v>5061</v>
      </c>
      <c r="F329" s="120"/>
      <c r="G329" s="120">
        <v>15</v>
      </c>
      <c r="H329" s="120">
        <v>3</v>
      </c>
      <c r="I329" s="120">
        <f t="shared" si="46"/>
        <v>3</v>
      </c>
      <c r="J329" s="120" t="str">
        <f t="shared" si="47"/>
        <v>15_3</v>
      </c>
      <c r="K329" s="122">
        <v>5225</v>
      </c>
      <c r="L329" s="5"/>
      <c r="M329" s="54"/>
      <c r="N329" s="5"/>
      <c r="O329" s="120">
        <v>15</v>
      </c>
      <c r="P329" s="120">
        <v>3</v>
      </c>
      <c r="Q329" s="120">
        <f t="shared" si="48"/>
        <v>3</v>
      </c>
      <c r="R329" s="120" t="str">
        <f t="shared" si="40"/>
        <v>15_3</v>
      </c>
      <c r="S329" s="71">
        <f t="shared" si="41"/>
        <v>5061</v>
      </c>
      <c r="T329" s="71">
        <f t="shared" si="42"/>
        <v>5225</v>
      </c>
      <c r="U329" s="156">
        <f t="shared" si="43"/>
        <v>5225</v>
      </c>
      <c r="V329" s="47">
        <f t="shared" si="49"/>
        <v>33.493589743589745</v>
      </c>
      <c r="W329" s="6"/>
      <c r="X329" s="6"/>
      <c r="Y329" s="6"/>
      <c r="Z329" s="6"/>
      <c r="AA329" s="6"/>
      <c r="AB329" s="6"/>
      <c r="AC329" s="7"/>
    </row>
    <row r="330" spans="1:29" x14ac:dyDescent="0.15">
      <c r="A330" s="120">
        <v>15</v>
      </c>
      <c r="B330" s="120">
        <v>4</v>
      </c>
      <c r="C330" s="120">
        <f t="shared" si="44"/>
        <v>4</v>
      </c>
      <c r="D330" s="120" t="str">
        <f t="shared" si="45"/>
        <v>15_4</v>
      </c>
      <c r="E330" s="122">
        <v>5243</v>
      </c>
      <c r="F330" s="120"/>
      <c r="G330" s="120">
        <v>15</v>
      </c>
      <c r="H330" s="120">
        <v>4</v>
      </c>
      <c r="I330" s="120">
        <f t="shared" si="46"/>
        <v>4</v>
      </c>
      <c r="J330" s="120" t="str">
        <f t="shared" si="47"/>
        <v>15_4</v>
      </c>
      <c r="K330" s="122">
        <v>5413</v>
      </c>
      <c r="L330" s="5"/>
      <c r="M330" s="54"/>
      <c r="N330" s="5"/>
      <c r="O330" s="120">
        <v>15</v>
      </c>
      <c r="P330" s="120">
        <v>4</v>
      </c>
      <c r="Q330" s="120">
        <f t="shared" si="48"/>
        <v>4</v>
      </c>
      <c r="R330" s="120" t="str">
        <f t="shared" si="40"/>
        <v>15_4</v>
      </c>
      <c r="S330" s="71">
        <f t="shared" si="41"/>
        <v>5243</v>
      </c>
      <c r="T330" s="71">
        <f t="shared" si="42"/>
        <v>5413</v>
      </c>
      <c r="U330" s="156">
        <f t="shared" si="43"/>
        <v>5413</v>
      </c>
      <c r="V330" s="47">
        <f t="shared" si="49"/>
        <v>34.698717948717949</v>
      </c>
      <c r="W330" s="6"/>
      <c r="X330" s="6"/>
      <c r="Y330" s="6"/>
      <c r="Z330" s="6"/>
      <c r="AA330" s="6"/>
      <c r="AB330" s="6"/>
      <c r="AC330" s="7"/>
    </row>
    <row r="331" spans="1:29" x14ac:dyDescent="0.15">
      <c r="A331" s="120">
        <v>15</v>
      </c>
      <c r="B331" s="120">
        <v>5</v>
      </c>
      <c r="C331" s="120">
        <f t="shared" si="44"/>
        <v>5</v>
      </c>
      <c r="D331" s="120" t="str">
        <f t="shared" si="45"/>
        <v>15_5</v>
      </c>
      <c r="E331" s="122">
        <v>5427</v>
      </c>
      <c r="F331" s="120"/>
      <c r="G331" s="120">
        <v>15</v>
      </c>
      <c r="H331" s="120">
        <v>5</v>
      </c>
      <c r="I331" s="120">
        <f t="shared" si="46"/>
        <v>5</v>
      </c>
      <c r="J331" s="120" t="str">
        <f t="shared" si="47"/>
        <v>15_5</v>
      </c>
      <c r="K331" s="122">
        <v>5603</v>
      </c>
      <c r="L331" s="5"/>
      <c r="M331" s="54"/>
      <c r="N331" s="5"/>
      <c r="O331" s="120">
        <v>15</v>
      </c>
      <c r="P331" s="120">
        <v>5</v>
      </c>
      <c r="Q331" s="120">
        <f t="shared" si="48"/>
        <v>5</v>
      </c>
      <c r="R331" s="120" t="str">
        <f t="shared" si="40"/>
        <v>15_5</v>
      </c>
      <c r="S331" s="71">
        <f t="shared" si="41"/>
        <v>5427</v>
      </c>
      <c r="T331" s="71">
        <f t="shared" si="42"/>
        <v>5603</v>
      </c>
      <c r="U331" s="156">
        <f t="shared" si="43"/>
        <v>5603</v>
      </c>
      <c r="V331" s="47">
        <f t="shared" si="49"/>
        <v>35.916666666666664</v>
      </c>
      <c r="W331" s="6"/>
      <c r="X331" s="6"/>
      <c r="Y331" s="6"/>
      <c r="Z331" s="6"/>
      <c r="AA331" s="6"/>
      <c r="AB331" s="6"/>
      <c r="AC331" s="7"/>
    </row>
    <row r="332" spans="1:29" x14ac:dyDescent="0.15">
      <c r="A332" s="120">
        <v>15</v>
      </c>
      <c r="B332" s="120">
        <v>6</v>
      </c>
      <c r="C332" s="120">
        <f t="shared" si="44"/>
        <v>6</v>
      </c>
      <c r="D332" s="120" t="str">
        <f t="shared" si="45"/>
        <v>15_6</v>
      </c>
      <c r="E332" s="122">
        <v>5618</v>
      </c>
      <c r="F332" s="120"/>
      <c r="G332" s="120">
        <v>15</v>
      </c>
      <c r="H332" s="120">
        <v>6</v>
      </c>
      <c r="I332" s="120">
        <f t="shared" si="46"/>
        <v>6</v>
      </c>
      <c r="J332" s="120" t="str">
        <f t="shared" si="47"/>
        <v>15_6</v>
      </c>
      <c r="K332" s="122">
        <v>5801</v>
      </c>
      <c r="L332" s="5"/>
      <c r="M332" s="54"/>
      <c r="N332" s="5"/>
      <c r="O332" s="120">
        <v>15</v>
      </c>
      <c r="P332" s="120">
        <v>6</v>
      </c>
      <c r="Q332" s="120">
        <f t="shared" si="48"/>
        <v>6</v>
      </c>
      <c r="R332" s="120" t="str">
        <f t="shared" si="40"/>
        <v>15_6</v>
      </c>
      <c r="S332" s="71">
        <f t="shared" si="41"/>
        <v>5618</v>
      </c>
      <c r="T332" s="71">
        <f t="shared" si="42"/>
        <v>5801</v>
      </c>
      <c r="U332" s="156">
        <f t="shared" si="43"/>
        <v>5801</v>
      </c>
      <c r="V332" s="47">
        <f t="shared" si="49"/>
        <v>37.185897435897438</v>
      </c>
      <c r="W332" s="6"/>
      <c r="X332" s="6"/>
      <c r="Y332" s="6"/>
      <c r="Z332" s="6"/>
      <c r="AA332" s="6"/>
      <c r="AB332" s="6"/>
      <c r="AC332" s="7"/>
    </row>
    <row r="333" spans="1:29" x14ac:dyDescent="0.15">
      <c r="A333" s="120">
        <v>15</v>
      </c>
      <c r="B333" s="120">
        <v>7</v>
      </c>
      <c r="C333" s="120">
        <f t="shared" si="44"/>
        <v>7</v>
      </c>
      <c r="D333" s="120" t="str">
        <f t="shared" si="45"/>
        <v>15_7</v>
      </c>
      <c r="E333" s="122">
        <v>5826</v>
      </c>
      <c r="F333" s="120"/>
      <c r="G333" s="120">
        <v>15</v>
      </c>
      <c r="H333" s="120">
        <v>7</v>
      </c>
      <c r="I333" s="120">
        <f t="shared" si="46"/>
        <v>7</v>
      </c>
      <c r="J333" s="120" t="str">
        <f t="shared" si="47"/>
        <v>15_7</v>
      </c>
      <c r="K333" s="122">
        <v>6015</v>
      </c>
      <c r="L333" s="5"/>
      <c r="M333" s="54"/>
      <c r="N333" s="5"/>
      <c r="O333" s="120">
        <v>15</v>
      </c>
      <c r="P333" s="120">
        <v>7</v>
      </c>
      <c r="Q333" s="120">
        <f t="shared" si="48"/>
        <v>7</v>
      </c>
      <c r="R333" s="120" t="str">
        <f t="shared" si="40"/>
        <v>15_7</v>
      </c>
      <c r="S333" s="71">
        <f t="shared" si="41"/>
        <v>5826</v>
      </c>
      <c r="T333" s="71">
        <f t="shared" si="42"/>
        <v>6015</v>
      </c>
      <c r="U333" s="156">
        <f t="shared" si="43"/>
        <v>6015</v>
      </c>
      <c r="V333" s="47">
        <f t="shared" si="49"/>
        <v>38.557692307692307</v>
      </c>
      <c r="W333" s="6"/>
      <c r="X333" s="6"/>
      <c r="Y333" s="6"/>
      <c r="Z333" s="6"/>
      <c r="AA333" s="6"/>
      <c r="AB333" s="6"/>
      <c r="AC333" s="7"/>
    </row>
    <row r="334" spans="1:29" x14ac:dyDescent="0.15">
      <c r="A334" s="120">
        <v>15</v>
      </c>
      <c r="B334" s="120">
        <v>8</v>
      </c>
      <c r="C334" s="120">
        <f t="shared" si="44"/>
        <v>8</v>
      </c>
      <c r="D334" s="120" t="str">
        <f t="shared" si="45"/>
        <v>15_8</v>
      </c>
      <c r="E334" s="122">
        <v>6039</v>
      </c>
      <c r="F334" s="120"/>
      <c r="G334" s="120">
        <v>15</v>
      </c>
      <c r="H334" s="120">
        <v>8</v>
      </c>
      <c r="I334" s="120">
        <f t="shared" si="46"/>
        <v>8</v>
      </c>
      <c r="J334" s="120" t="str">
        <f t="shared" si="47"/>
        <v>15_8</v>
      </c>
      <c r="K334" s="122">
        <v>6235</v>
      </c>
      <c r="L334" s="5"/>
      <c r="M334" s="54"/>
      <c r="N334" s="5"/>
      <c r="O334" s="120">
        <v>15</v>
      </c>
      <c r="P334" s="120">
        <v>8</v>
      </c>
      <c r="Q334" s="120">
        <f t="shared" si="48"/>
        <v>8</v>
      </c>
      <c r="R334" s="120" t="str">
        <f t="shared" si="40"/>
        <v>15_8</v>
      </c>
      <c r="S334" s="71">
        <f t="shared" si="41"/>
        <v>6039</v>
      </c>
      <c r="T334" s="71">
        <f t="shared" si="42"/>
        <v>6235</v>
      </c>
      <c r="U334" s="156">
        <f t="shared" si="43"/>
        <v>6235</v>
      </c>
      <c r="V334" s="47">
        <f t="shared" si="49"/>
        <v>39.967948717948715</v>
      </c>
      <c r="W334" s="6"/>
      <c r="X334" s="6"/>
      <c r="Y334" s="6"/>
      <c r="Z334" s="6"/>
      <c r="AA334" s="6"/>
      <c r="AB334" s="6"/>
      <c r="AC334" s="7"/>
    </row>
    <row r="335" spans="1:29" x14ac:dyDescent="0.15">
      <c r="A335" s="120">
        <v>15</v>
      </c>
      <c r="B335" s="120">
        <v>9</v>
      </c>
      <c r="C335" s="120">
        <f t="shared" si="44"/>
        <v>9</v>
      </c>
      <c r="D335" s="120" t="str">
        <f t="shared" si="45"/>
        <v>15_9</v>
      </c>
      <c r="E335" s="122">
        <v>6262</v>
      </c>
      <c r="F335" s="120"/>
      <c r="G335" s="120">
        <v>15</v>
      </c>
      <c r="H335" s="120">
        <v>9</v>
      </c>
      <c r="I335" s="120">
        <f t="shared" si="46"/>
        <v>9</v>
      </c>
      <c r="J335" s="120" t="str">
        <f t="shared" si="47"/>
        <v>15_9</v>
      </c>
      <c r="K335" s="122">
        <v>6466</v>
      </c>
      <c r="L335" s="5"/>
      <c r="M335" s="54"/>
      <c r="N335" s="5"/>
      <c r="O335" s="120">
        <v>15</v>
      </c>
      <c r="P335" s="120">
        <v>9</v>
      </c>
      <c r="Q335" s="120">
        <f t="shared" si="48"/>
        <v>9</v>
      </c>
      <c r="R335" s="120" t="str">
        <f t="shared" si="40"/>
        <v>15_9</v>
      </c>
      <c r="S335" s="71">
        <f t="shared" si="41"/>
        <v>6262</v>
      </c>
      <c r="T335" s="71">
        <f t="shared" si="42"/>
        <v>6466</v>
      </c>
      <c r="U335" s="156">
        <f t="shared" si="43"/>
        <v>6466</v>
      </c>
      <c r="V335" s="47">
        <f t="shared" si="49"/>
        <v>41.448717948717949</v>
      </c>
      <c r="W335" s="6"/>
      <c r="X335" s="6"/>
      <c r="Y335" s="6"/>
      <c r="Z335" s="6"/>
      <c r="AA335" s="6"/>
      <c r="AB335" s="6"/>
      <c r="AC335" s="7"/>
    </row>
    <row r="336" spans="1:29" x14ac:dyDescent="0.15">
      <c r="A336" s="120">
        <v>15</v>
      </c>
      <c r="B336" s="120">
        <v>10</v>
      </c>
      <c r="C336" s="120">
        <f t="shared" si="44"/>
        <v>10</v>
      </c>
      <c r="D336" s="120" t="str">
        <f t="shared" si="45"/>
        <v>15_10</v>
      </c>
      <c r="E336" s="122">
        <v>6602</v>
      </c>
      <c r="F336" s="120"/>
      <c r="G336" s="120">
        <v>15</v>
      </c>
      <c r="H336" s="120">
        <v>10</v>
      </c>
      <c r="I336" s="120">
        <f t="shared" si="46"/>
        <v>10</v>
      </c>
      <c r="J336" s="120" t="str">
        <f t="shared" si="47"/>
        <v>15_10</v>
      </c>
      <c r="K336" s="122">
        <v>6817</v>
      </c>
      <c r="L336" s="5"/>
      <c r="M336" s="54"/>
      <c r="N336" s="5"/>
      <c r="O336" s="120">
        <v>15</v>
      </c>
      <c r="P336" s="120">
        <v>10</v>
      </c>
      <c r="Q336" s="120">
        <f t="shared" si="48"/>
        <v>10</v>
      </c>
      <c r="R336" s="120" t="str">
        <f t="shared" si="40"/>
        <v>15_10</v>
      </c>
      <c r="S336" s="71">
        <f t="shared" si="41"/>
        <v>6602</v>
      </c>
      <c r="T336" s="71">
        <f t="shared" si="42"/>
        <v>6817</v>
      </c>
      <c r="U336" s="156">
        <f t="shared" si="43"/>
        <v>6817</v>
      </c>
      <c r="V336" s="47">
        <f t="shared" si="49"/>
        <v>43.698717948717949</v>
      </c>
      <c r="W336" s="6"/>
      <c r="X336" s="6"/>
      <c r="Y336" s="6"/>
      <c r="Z336" s="6"/>
      <c r="AA336" s="6"/>
      <c r="AB336" s="6"/>
      <c r="AC336" s="7"/>
    </row>
    <row r="337" spans="1:29" x14ac:dyDescent="0.15">
      <c r="A337" s="120">
        <v>15</v>
      </c>
      <c r="B337" s="120">
        <v>11</v>
      </c>
      <c r="C337" s="120">
        <f t="shared" si="44"/>
        <v>11</v>
      </c>
      <c r="D337" s="120" t="str">
        <f t="shared" si="45"/>
        <v>15_11</v>
      </c>
      <c r="E337" s="122">
        <v>6957</v>
      </c>
      <c r="F337" s="120"/>
      <c r="G337" s="120">
        <v>15</v>
      </c>
      <c r="H337" s="120">
        <v>11</v>
      </c>
      <c r="I337" s="120">
        <f t="shared" si="46"/>
        <v>11</v>
      </c>
      <c r="J337" s="120" t="str">
        <f t="shared" si="47"/>
        <v>15_11</v>
      </c>
      <c r="K337" s="122">
        <v>7183</v>
      </c>
      <c r="L337" s="5"/>
      <c r="M337" s="54"/>
      <c r="N337" s="5"/>
      <c r="O337" s="120">
        <v>15</v>
      </c>
      <c r="P337" s="120">
        <v>11</v>
      </c>
      <c r="Q337" s="120">
        <f t="shared" si="48"/>
        <v>11</v>
      </c>
      <c r="R337" s="120" t="str">
        <f t="shared" ref="R337:R346" si="50">O337&amp;"_"&amp;P337</f>
        <v>15_11</v>
      </c>
      <c r="S337" s="71">
        <f t="shared" ref="S337:S345" si="51">INDEX($E$17:$E$346,MATCH($R337,$D$17:$D$346,0))</f>
        <v>6957</v>
      </c>
      <c r="T337" s="71">
        <f t="shared" ref="T337:T345" si="52">INDEX($K$17:$K$346,MATCH(R337,$J$17:$J$346,0))</f>
        <v>7183</v>
      </c>
      <c r="U337" s="156">
        <f t="shared" ref="U337:U345" si="53">$D$6*S337+$D$7*T337</f>
        <v>7183</v>
      </c>
      <c r="V337" s="47">
        <f t="shared" si="49"/>
        <v>46.044871794871796</v>
      </c>
      <c r="W337" s="6"/>
      <c r="X337" s="6"/>
      <c r="Y337" s="6"/>
      <c r="Z337" s="6"/>
      <c r="AA337" s="6"/>
      <c r="AB337" s="6"/>
      <c r="AC337" s="7"/>
    </row>
    <row r="338" spans="1:29" x14ac:dyDescent="0.15">
      <c r="A338" s="120">
        <v>15</v>
      </c>
      <c r="B338" s="120">
        <v>12</v>
      </c>
      <c r="C338" s="120">
        <f t="shared" ref="C338:C346" si="54">B338</f>
        <v>12</v>
      </c>
      <c r="D338" s="120" t="str">
        <f t="shared" ref="D338:D346" si="55">A338&amp;"_"&amp;B338</f>
        <v>15_12</v>
      </c>
      <c r="E338" s="122">
        <v>7330</v>
      </c>
      <c r="F338" s="120"/>
      <c r="G338" s="120">
        <v>15</v>
      </c>
      <c r="H338" s="120">
        <v>12</v>
      </c>
      <c r="I338" s="120">
        <f t="shared" ref="I338:I346" si="56">H338</f>
        <v>12</v>
      </c>
      <c r="J338" s="120" t="str">
        <f t="shared" ref="J338:J346" si="57">G338&amp;"_"&amp;H338</f>
        <v>15_12</v>
      </c>
      <c r="K338" s="122">
        <v>7568</v>
      </c>
      <c r="L338" s="5"/>
      <c r="M338" s="54"/>
      <c r="N338" s="5"/>
      <c r="O338" s="120">
        <v>15</v>
      </c>
      <c r="P338" s="120">
        <v>12</v>
      </c>
      <c r="Q338" s="120">
        <f t="shared" ref="Q338:Q346" si="58">P338</f>
        <v>12</v>
      </c>
      <c r="R338" s="120" t="str">
        <f t="shared" si="50"/>
        <v>15_12</v>
      </c>
      <c r="S338" s="71">
        <f t="shared" si="51"/>
        <v>7330</v>
      </c>
      <c r="T338" s="71">
        <f t="shared" si="52"/>
        <v>7568</v>
      </c>
      <c r="U338" s="156">
        <f t="shared" si="53"/>
        <v>7568</v>
      </c>
      <c r="V338" s="47">
        <f t="shared" ref="V338:V346" si="59">U338/$D$10</f>
        <v>48.512820512820511</v>
      </c>
      <c r="W338" s="6"/>
      <c r="X338" s="6"/>
      <c r="Y338" s="6"/>
      <c r="Z338" s="6"/>
      <c r="AA338" s="6"/>
      <c r="AB338" s="6"/>
      <c r="AC338" s="7"/>
    </row>
    <row r="339" spans="1:29" x14ac:dyDescent="0.15">
      <c r="A339" s="120">
        <v>15</v>
      </c>
      <c r="B339" s="120">
        <v>13</v>
      </c>
      <c r="C339" s="120">
        <f t="shared" si="54"/>
        <v>13</v>
      </c>
      <c r="D339" s="120" t="str">
        <f t="shared" si="55"/>
        <v>15_13</v>
      </c>
      <c r="E339" s="122">
        <v>7725</v>
      </c>
      <c r="F339" s="120"/>
      <c r="G339" s="120">
        <v>15</v>
      </c>
      <c r="H339" s="120">
        <v>13</v>
      </c>
      <c r="I339" s="120">
        <f t="shared" si="56"/>
        <v>13</v>
      </c>
      <c r="J339" s="120" t="str">
        <f t="shared" si="57"/>
        <v>15_13</v>
      </c>
      <c r="K339" s="122">
        <v>7976</v>
      </c>
      <c r="L339" s="5"/>
      <c r="M339" s="54"/>
      <c r="N339" s="5"/>
      <c r="O339" s="120">
        <v>15</v>
      </c>
      <c r="P339" s="120">
        <v>13</v>
      </c>
      <c r="Q339" s="120">
        <f t="shared" si="58"/>
        <v>13</v>
      </c>
      <c r="R339" s="120" t="str">
        <f t="shared" si="50"/>
        <v>15_13</v>
      </c>
      <c r="S339" s="71">
        <f t="shared" si="51"/>
        <v>7725</v>
      </c>
      <c r="T339" s="71">
        <f t="shared" si="52"/>
        <v>7976</v>
      </c>
      <c r="U339" s="156">
        <f t="shared" si="53"/>
        <v>7976</v>
      </c>
      <c r="V339" s="47">
        <f t="shared" si="59"/>
        <v>51.128205128205131</v>
      </c>
      <c r="W339" s="6"/>
      <c r="X339" s="6"/>
      <c r="Y339" s="6"/>
      <c r="Z339" s="6"/>
      <c r="AA339" s="6"/>
      <c r="AB339" s="6"/>
      <c r="AC339" s="7"/>
    </row>
    <row r="340" spans="1:29" x14ac:dyDescent="0.15">
      <c r="A340" s="120">
        <v>15</v>
      </c>
      <c r="B340" s="120" t="s">
        <v>3</v>
      </c>
      <c r="C340" s="120" t="str">
        <f t="shared" si="54"/>
        <v>u1</v>
      </c>
      <c r="D340" s="120" t="str">
        <f t="shared" si="55"/>
        <v>15_u1</v>
      </c>
      <c r="E340" s="122">
        <v>8139</v>
      </c>
      <c r="F340" s="120"/>
      <c r="G340" s="120">
        <v>15</v>
      </c>
      <c r="H340" s="120" t="s">
        <v>3</v>
      </c>
      <c r="I340" s="120" t="str">
        <f t="shared" si="56"/>
        <v>u1</v>
      </c>
      <c r="J340" s="120" t="str">
        <f t="shared" si="57"/>
        <v>15_u1</v>
      </c>
      <c r="K340" s="122">
        <v>8404</v>
      </c>
      <c r="L340" s="5"/>
      <c r="M340" s="54"/>
      <c r="N340" s="5"/>
      <c r="O340" s="120">
        <v>15</v>
      </c>
      <c r="P340" s="120" t="s">
        <v>3</v>
      </c>
      <c r="Q340" s="120" t="str">
        <f t="shared" si="58"/>
        <v>u1</v>
      </c>
      <c r="R340" s="120" t="str">
        <f t="shared" si="50"/>
        <v>15_u1</v>
      </c>
      <c r="S340" s="71">
        <f t="shared" si="51"/>
        <v>8139</v>
      </c>
      <c r="T340" s="71">
        <f t="shared" si="52"/>
        <v>8404</v>
      </c>
      <c r="U340" s="156">
        <f t="shared" si="53"/>
        <v>8404</v>
      </c>
      <c r="V340" s="47">
        <f t="shared" si="59"/>
        <v>53.871794871794869</v>
      </c>
      <c r="W340" s="6"/>
      <c r="X340" s="6"/>
      <c r="Y340" s="6"/>
      <c r="Z340" s="6"/>
      <c r="AA340" s="6"/>
      <c r="AB340" s="6"/>
      <c r="AC340" s="7"/>
    </row>
    <row r="341" spans="1:29" x14ac:dyDescent="0.15">
      <c r="A341" s="120">
        <v>15</v>
      </c>
      <c r="B341" s="120" t="s">
        <v>4</v>
      </c>
      <c r="C341" s="120" t="str">
        <f t="shared" si="54"/>
        <v>u2</v>
      </c>
      <c r="D341" s="120" t="str">
        <f t="shared" si="55"/>
        <v>15_u2</v>
      </c>
      <c r="E341" s="122">
        <v>8577</v>
      </c>
      <c r="F341" s="120"/>
      <c r="G341" s="120">
        <v>15</v>
      </c>
      <c r="H341" s="120" t="s">
        <v>4</v>
      </c>
      <c r="I341" s="120" t="str">
        <f t="shared" si="56"/>
        <v>u2</v>
      </c>
      <c r="J341" s="120" t="str">
        <f t="shared" si="57"/>
        <v>15_u2</v>
      </c>
      <c r="K341" s="122">
        <v>8856</v>
      </c>
      <c r="L341" s="5"/>
      <c r="M341" s="54"/>
      <c r="N341" s="5"/>
      <c r="O341" s="120">
        <v>15</v>
      </c>
      <c r="P341" s="120" t="s">
        <v>4</v>
      </c>
      <c r="Q341" s="120" t="str">
        <f t="shared" si="58"/>
        <v>u2</v>
      </c>
      <c r="R341" s="120" t="str">
        <f t="shared" si="50"/>
        <v>15_u2</v>
      </c>
      <c r="S341" s="71">
        <f t="shared" si="51"/>
        <v>8577</v>
      </c>
      <c r="T341" s="71">
        <f t="shared" si="52"/>
        <v>8856</v>
      </c>
      <c r="U341" s="156">
        <f t="shared" si="53"/>
        <v>8856</v>
      </c>
      <c r="V341" s="47">
        <f t="shared" si="59"/>
        <v>56.769230769230766</v>
      </c>
      <c r="W341" s="6"/>
      <c r="X341" s="6"/>
      <c r="Y341" s="6"/>
      <c r="Z341" s="6"/>
      <c r="AA341" s="6"/>
      <c r="AB341" s="6"/>
      <c r="AC341" s="7"/>
    </row>
    <row r="342" spans="1:29" x14ac:dyDescent="0.15">
      <c r="A342" s="120">
        <v>15</v>
      </c>
      <c r="B342" s="120" t="s">
        <v>5</v>
      </c>
      <c r="C342" s="120" t="str">
        <f t="shared" si="54"/>
        <v>a</v>
      </c>
      <c r="D342" s="120" t="str">
        <f t="shared" si="55"/>
        <v>15_a</v>
      </c>
      <c r="E342" s="122">
        <v>8139</v>
      </c>
      <c r="F342" s="120"/>
      <c r="G342" s="120">
        <v>15</v>
      </c>
      <c r="H342" s="120" t="s">
        <v>5</v>
      </c>
      <c r="I342" s="120" t="str">
        <f t="shared" si="56"/>
        <v>a</v>
      </c>
      <c r="J342" s="120" t="str">
        <f t="shared" si="57"/>
        <v>15_a</v>
      </c>
      <c r="K342" s="122">
        <v>8404</v>
      </c>
      <c r="L342" s="5"/>
      <c r="M342" s="54"/>
      <c r="N342" s="5"/>
      <c r="O342" s="120">
        <v>15</v>
      </c>
      <c r="P342" s="120" t="s">
        <v>5</v>
      </c>
      <c r="Q342" s="120" t="str">
        <f t="shared" si="58"/>
        <v>a</v>
      </c>
      <c r="R342" s="120" t="str">
        <f t="shared" si="50"/>
        <v>15_a</v>
      </c>
      <c r="S342" s="71">
        <f t="shared" si="51"/>
        <v>8139</v>
      </c>
      <c r="T342" s="71">
        <f t="shared" si="52"/>
        <v>8404</v>
      </c>
      <c r="U342" s="156">
        <f t="shared" si="53"/>
        <v>8404</v>
      </c>
      <c r="V342" s="47">
        <f t="shared" si="59"/>
        <v>53.871794871794869</v>
      </c>
      <c r="W342" s="6"/>
      <c r="X342" s="6"/>
      <c r="Y342" s="6"/>
      <c r="Z342" s="6"/>
      <c r="AA342" s="6"/>
      <c r="AB342" s="6"/>
      <c r="AC342" s="7"/>
    </row>
    <row r="343" spans="1:29" x14ac:dyDescent="0.15">
      <c r="A343" s="120">
        <v>15</v>
      </c>
      <c r="B343" s="120" t="s">
        <v>6</v>
      </c>
      <c r="C343" s="120" t="str">
        <f t="shared" si="54"/>
        <v>b</v>
      </c>
      <c r="D343" s="120" t="str">
        <f t="shared" si="55"/>
        <v>15_b</v>
      </c>
      <c r="E343" s="122">
        <v>8577</v>
      </c>
      <c r="F343" s="120"/>
      <c r="G343" s="120">
        <v>15</v>
      </c>
      <c r="H343" s="120" t="s">
        <v>6</v>
      </c>
      <c r="I343" s="120" t="str">
        <f t="shared" si="56"/>
        <v>b</v>
      </c>
      <c r="J343" s="120" t="str">
        <f t="shared" si="57"/>
        <v>15_b</v>
      </c>
      <c r="K343" s="122">
        <v>8856</v>
      </c>
      <c r="L343" s="5"/>
      <c r="M343" s="54"/>
      <c r="N343" s="5"/>
      <c r="O343" s="120">
        <v>15</v>
      </c>
      <c r="P343" s="120" t="s">
        <v>6</v>
      </c>
      <c r="Q343" s="120" t="str">
        <f t="shared" si="58"/>
        <v>b</v>
      </c>
      <c r="R343" s="120" t="str">
        <f t="shared" si="50"/>
        <v>15_b</v>
      </c>
      <c r="S343" s="71">
        <f t="shared" si="51"/>
        <v>8577</v>
      </c>
      <c r="T343" s="71">
        <f t="shared" si="52"/>
        <v>8856</v>
      </c>
      <c r="U343" s="156">
        <f t="shared" si="53"/>
        <v>8856</v>
      </c>
      <c r="V343" s="47">
        <f t="shared" si="59"/>
        <v>56.769230769230766</v>
      </c>
      <c r="W343" s="6"/>
      <c r="X343" s="6"/>
      <c r="Y343" s="6"/>
      <c r="Z343" s="6"/>
      <c r="AA343" s="6"/>
      <c r="AB343" s="6"/>
      <c r="AC343" s="7"/>
    </row>
    <row r="344" spans="1:29" x14ac:dyDescent="0.15">
      <c r="A344" s="120">
        <v>15</v>
      </c>
      <c r="B344" s="120" t="s">
        <v>7</v>
      </c>
      <c r="C344" s="120" t="str">
        <f t="shared" si="54"/>
        <v>c</v>
      </c>
      <c r="D344" s="120" t="str">
        <f t="shared" si="55"/>
        <v>15_c</v>
      </c>
      <c r="E344" s="122">
        <v>9041</v>
      </c>
      <c r="F344" s="120"/>
      <c r="G344" s="120">
        <v>15</v>
      </c>
      <c r="H344" s="120" t="s">
        <v>7</v>
      </c>
      <c r="I344" s="120" t="str">
        <f t="shared" si="56"/>
        <v>c</v>
      </c>
      <c r="J344" s="120" t="str">
        <f t="shared" si="57"/>
        <v>15_c</v>
      </c>
      <c r="K344" s="122">
        <v>9335</v>
      </c>
      <c r="L344" s="5"/>
      <c r="M344" s="54"/>
      <c r="N344" s="5"/>
      <c r="O344" s="120">
        <v>15</v>
      </c>
      <c r="P344" s="120" t="s">
        <v>7</v>
      </c>
      <c r="Q344" s="120" t="str">
        <f t="shared" si="58"/>
        <v>c</v>
      </c>
      <c r="R344" s="120" t="str">
        <f t="shared" si="50"/>
        <v>15_c</v>
      </c>
      <c r="S344" s="71">
        <f t="shared" si="51"/>
        <v>9041</v>
      </c>
      <c r="T344" s="71">
        <f t="shared" si="52"/>
        <v>9335</v>
      </c>
      <c r="U344" s="156">
        <f t="shared" si="53"/>
        <v>9335</v>
      </c>
      <c r="V344" s="47">
        <f t="shared" si="59"/>
        <v>59.839743589743591</v>
      </c>
      <c r="W344" s="6"/>
      <c r="X344" s="6"/>
      <c r="Y344" s="6"/>
      <c r="Z344" s="6"/>
      <c r="AA344" s="6"/>
      <c r="AB344" s="6"/>
      <c r="AC344" s="7"/>
    </row>
    <row r="345" spans="1:29" x14ac:dyDescent="0.15">
      <c r="A345" s="120">
        <v>15</v>
      </c>
      <c r="B345" s="120" t="s">
        <v>8</v>
      </c>
      <c r="C345" s="120" t="str">
        <f t="shared" si="54"/>
        <v>d</v>
      </c>
      <c r="D345" s="120" t="str">
        <f t="shared" si="55"/>
        <v>15_d</v>
      </c>
      <c r="E345" s="122">
        <v>9527</v>
      </c>
      <c r="F345" s="120"/>
      <c r="G345" s="120">
        <v>15</v>
      </c>
      <c r="H345" s="120" t="s">
        <v>8</v>
      </c>
      <c r="I345" s="120" t="str">
        <f t="shared" si="56"/>
        <v>d</v>
      </c>
      <c r="J345" s="120" t="str">
        <f t="shared" si="57"/>
        <v>15_d</v>
      </c>
      <c r="K345" s="122">
        <v>9837</v>
      </c>
      <c r="L345" s="5"/>
      <c r="M345" s="54"/>
      <c r="N345" s="5"/>
      <c r="O345" s="120">
        <v>15</v>
      </c>
      <c r="P345" s="120" t="s">
        <v>8</v>
      </c>
      <c r="Q345" s="120" t="str">
        <f t="shared" si="58"/>
        <v>d</v>
      </c>
      <c r="R345" s="120" t="str">
        <f t="shared" si="50"/>
        <v>15_d</v>
      </c>
      <c r="S345" s="71">
        <f t="shared" si="51"/>
        <v>9527</v>
      </c>
      <c r="T345" s="71">
        <f t="shared" si="52"/>
        <v>9837</v>
      </c>
      <c r="U345" s="156">
        <f t="shared" si="53"/>
        <v>9837</v>
      </c>
      <c r="V345" s="47">
        <f t="shared" si="59"/>
        <v>63.057692307692307</v>
      </c>
      <c r="W345" s="6"/>
      <c r="X345" s="6"/>
      <c r="Y345" s="6"/>
      <c r="Z345" s="6"/>
      <c r="AA345" s="6"/>
      <c r="AB345" s="6"/>
      <c r="AC345" s="7"/>
    </row>
    <row r="346" spans="1:29" ht="11.25" thickBot="1" x14ac:dyDescent="0.2">
      <c r="A346" s="124">
        <v>15</v>
      </c>
      <c r="B346" s="124" t="s">
        <v>9</v>
      </c>
      <c r="C346" s="124" t="str">
        <f t="shared" si="54"/>
        <v>e</v>
      </c>
      <c r="D346" s="124" t="str">
        <f t="shared" si="55"/>
        <v>15_e</v>
      </c>
      <c r="E346" s="125">
        <v>10040</v>
      </c>
      <c r="F346" s="120"/>
      <c r="G346" s="124">
        <v>15</v>
      </c>
      <c r="H346" s="124" t="s">
        <v>9</v>
      </c>
      <c r="I346" s="124" t="str">
        <f t="shared" si="56"/>
        <v>e</v>
      </c>
      <c r="J346" s="124" t="str">
        <f t="shared" si="57"/>
        <v>15_e</v>
      </c>
      <c r="K346" s="126">
        <v>10366</v>
      </c>
      <c r="L346" s="5"/>
      <c r="M346" s="54"/>
      <c r="N346" s="5"/>
      <c r="O346" s="124">
        <v>15</v>
      </c>
      <c r="P346" s="124" t="s">
        <v>9</v>
      </c>
      <c r="Q346" s="124" t="str">
        <f t="shared" si="58"/>
        <v>e</v>
      </c>
      <c r="R346" s="124" t="str">
        <f t="shared" si="50"/>
        <v>15_e</v>
      </c>
      <c r="S346" s="127">
        <f>INDEX($E$17:$E$346,MATCH($R346,$D$17:$D$346,0))</f>
        <v>10040</v>
      </c>
      <c r="T346" s="127">
        <f>INDEX($K$17:$K$346,MATCH(R346,$J$17:$J$346,0))</f>
        <v>10366</v>
      </c>
      <c r="U346" s="155">
        <f>$D$6*S346+$D$7*T346</f>
        <v>10366</v>
      </c>
      <c r="V346" s="146">
        <f t="shared" si="59"/>
        <v>66.448717948717942</v>
      </c>
      <c r="W346" s="6"/>
      <c r="X346" s="6"/>
      <c r="Y346" s="6"/>
      <c r="Z346" s="6"/>
      <c r="AA346" s="6"/>
      <c r="AB346" s="6"/>
      <c r="AC346" s="7"/>
    </row>
    <row r="347" spans="1:29" ht="11.25" thickTop="1" x14ac:dyDescent="0.15">
      <c r="A347" s="28"/>
      <c r="B347" s="28"/>
      <c r="C347" s="28"/>
      <c r="D347" s="28"/>
      <c r="E347" s="28"/>
      <c r="F347" s="28"/>
      <c r="G347" s="28"/>
      <c r="H347" s="28"/>
      <c r="I347" s="28"/>
      <c r="J347" s="28"/>
      <c r="K347" s="28"/>
      <c r="L347" s="28"/>
      <c r="M347" s="28"/>
      <c r="N347" s="28"/>
      <c r="O347" s="28"/>
      <c r="P347" s="28"/>
      <c r="Q347" s="28"/>
      <c r="R347" s="28"/>
      <c r="S347" s="28"/>
      <c r="T347" s="28"/>
      <c r="U347" s="6"/>
      <c r="V347" s="6"/>
      <c r="W347" s="6"/>
      <c r="X347" s="6"/>
      <c r="Y347" s="6"/>
      <c r="Z347" s="6"/>
      <c r="AA347" s="6"/>
      <c r="AB347" s="6"/>
      <c r="AC347" s="7"/>
    </row>
    <row r="348" spans="1:29" x14ac:dyDescent="0.15">
      <c r="A348" s="28"/>
      <c r="B348" s="28"/>
      <c r="C348" s="28"/>
      <c r="D348" s="28"/>
      <c r="E348" s="28"/>
      <c r="F348" s="28"/>
      <c r="G348" s="28"/>
      <c r="H348" s="28"/>
      <c r="I348" s="28"/>
      <c r="J348" s="28"/>
      <c r="K348" s="28"/>
      <c r="L348" s="28"/>
      <c r="M348" s="28"/>
      <c r="N348" s="28"/>
      <c r="O348" s="28"/>
      <c r="P348" s="28"/>
      <c r="Q348" s="28"/>
      <c r="R348" s="28"/>
      <c r="S348" s="28"/>
      <c r="T348" s="28"/>
      <c r="U348" s="6"/>
      <c r="V348" s="6"/>
      <c r="W348" s="6"/>
      <c r="X348" s="6"/>
      <c r="Y348" s="6"/>
      <c r="Z348" s="6"/>
      <c r="AA348" s="6"/>
      <c r="AB348" s="6"/>
      <c r="AC348" s="7"/>
    </row>
    <row r="349" spans="1:29" x14ac:dyDescent="0.15">
      <c r="A349" s="28"/>
      <c r="B349" s="28"/>
      <c r="C349" s="28"/>
      <c r="D349" s="28"/>
      <c r="E349" s="28"/>
      <c r="F349" s="28"/>
      <c r="G349" s="28"/>
      <c r="H349" s="28"/>
      <c r="I349" s="28"/>
      <c r="J349" s="28"/>
      <c r="K349" s="28"/>
      <c r="L349" s="28"/>
      <c r="M349" s="28"/>
      <c r="N349" s="28"/>
      <c r="O349" s="28"/>
      <c r="P349" s="28"/>
      <c r="Q349" s="28"/>
      <c r="R349" s="28"/>
      <c r="S349" s="28"/>
      <c r="T349" s="28"/>
      <c r="U349" s="6"/>
      <c r="V349" s="6"/>
      <c r="W349" s="6"/>
      <c r="X349" s="6"/>
      <c r="Y349" s="6"/>
      <c r="Z349" s="6"/>
      <c r="AA349" s="6"/>
      <c r="AB349" s="6"/>
      <c r="AC349" s="7"/>
    </row>
    <row r="350" spans="1:29" x14ac:dyDescent="0.15">
      <c r="A350" s="28"/>
      <c r="B350" s="28"/>
      <c r="C350" s="28"/>
      <c r="D350" s="28"/>
      <c r="E350" s="28"/>
      <c r="F350" s="28"/>
      <c r="G350" s="28"/>
      <c r="H350" s="28"/>
      <c r="I350" s="28"/>
      <c r="J350" s="28"/>
      <c r="K350" s="28"/>
      <c r="L350" s="28"/>
      <c r="M350" s="28"/>
      <c r="N350" s="28"/>
      <c r="O350" s="28"/>
      <c r="P350" s="28"/>
      <c r="Q350" s="28"/>
      <c r="R350" s="28"/>
      <c r="S350" s="28"/>
      <c r="T350" s="28"/>
      <c r="U350" s="6"/>
      <c r="V350" s="6"/>
      <c r="W350" s="6"/>
      <c r="X350" s="6"/>
      <c r="Y350" s="6"/>
      <c r="Z350" s="6"/>
      <c r="AA350" s="6"/>
      <c r="AB350" s="6"/>
      <c r="AC350" s="7"/>
    </row>
    <row r="351" spans="1:29" x14ac:dyDescent="0.15">
      <c r="A351" s="28"/>
      <c r="B351" s="28"/>
      <c r="C351" s="28"/>
      <c r="D351" s="28"/>
      <c r="E351" s="28"/>
      <c r="F351" s="28"/>
      <c r="G351" s="28"/>
      <c r="H351" s="28"/>
      <c r="I351" s="28"/>
      <c r="J351" s="28"/>
      <c r="K351" s="28"/>
      <c r="L351" s="28"/>
      <c r="M351" s="28"/>
      <c r="N351" s="28"/>
      <c r="O351" s="28"/>
      <c r="P351" s="28"/>
      <c r="Q351" s="28"/>
      <c r="R351" s="28"/>
      <c r="S351" s="28"/>
      <c r="T351" s="28"/>
      <c r="U351" s="6"/>
      <c r="V351" s="6"/>
      <c r="W351" s="6"/>
      <c r="X351" s="6"/>
      <c r="Y351" s="6"/>
      <c r="Z351" s="6"/>
      <c r="AA351" s="6"/>
      <c r="AB351" s="6"/>
      <c r="AC351" s="7"/>
    </row>
    <row r="352" spans="1:29" x14ac:dyDescent="0.15">
      <c r="A352" s="28"/>
      <c r="B352" s="28"/>
      <c r="C352" s="28"/>
      <c r="D352" s="28"/>
      <c r="E352" s="28"/>
      <c r="F352" s="28"/>
      <c r="G352" s="28"/>
      <c r="H352" s="28"/>
      <c r="I352" s="28"/>
      <c r="J352" s="28"/>
      <c r="K352" s="28"/>
      <c r="L352" s="28"/>
      <c r="M352" s="28"/>
      <c r="N352" s="28"/>
      <c r="O352" s="28"/>
      <c r="P352" s="28"/>
      <c r="Q352" s="28"/>
      <c r="R352" s="28"/>
      <c r="S352" s="28"/>
      <c r="T352" s="28"/>
      <c r="U352" s="6"/>
      <c r="V352" s="6"/>
      <c r="W352" s="6"/>
      <c r="X352" s="6"/>
      <c r="Y352" s="6"/>
      <c r="Z352" s="6"/>
      <c r="AA352" s="6"/>
      <c r="AB352" s="6"/>
      <c r="AC352" s="7"/>
    </row>
    <row r="353" spans="1:29" x14ac:dyDescent="0.15">
      <c r="A353" s="28"/>
      <c r="B353" s="28"/>
      <c r="C353" s="28"/>
      <c r="D353" s="28"/>
      <c r="E353" s="28"/>
      <c r="F353" s="28"/>
      <c r="G353" s="28"/>
      <c r="H353" s="28"/>
      <c r="I353" s="28"/>
      <c r="J353" s="28"/>
      <c r="K353" s="28"/>
      <c r="L353" s="28"/>
      <c r="M353" s="28"/>
      <c r="N353" s="28"/>
      <c r="O353" s="28"/>
      <c r="P353" s="28"/>
      <c r="Q353" s="28"/>
      <c r="R353" s="28"/>
      <c r="S353" s="28"/>
      <c r="T353" s="28"/>
      <c r="U353" s="6"/>
      <c r="V353" s="6"/>
      <c r="W353" s="6"/>
      <c r="X353" s="6"/>
      <c r="Y353" s="6"/>
      <c r="Z353" s="6"/>
      <c r="AA353" s="6"/>
      <c r="AB353" s="6"/>
      <c r="AC353" s="7"/>
    </row>
    <row r="354" spans="1:29" x14ac:dyDescent="0.15">
      <c r="A354" s="65"/>
      <c r="B354" s="65"/>
      <c r="C354" s="65"/>
      <c r="D354" s="65"/>
      <c r="E354" s="65"/>
      <c r="F354" s="65"/>
      <c r="G354" s="65"/>
      <c r="H354" s="65"/>
      <c r="I354" s="65"/>
      <c r="J354" s="65"/>
      <c r="K354" s="65"/>
      <c r="L354" s="65"/>
      <c r="M354" s="65"/>
      <c r="N354" s="65"/>
      <c r="O354" s="65"/>
      <c r="P354" s="65"/>
      <c r="Q354" s="65"/>
      <c r="R354" s="65"/>
      <c r="S354" s="65"/>
      <c r="T354" s="65"/>
      <c r="U354" s="9"/>
      <c r="V354" s="9"/>
      <c r="W354" s="9"/>
      <c r="X354" s="9"/>
      <c r="Y354" s="9"/>
      <c r="Z354" s="9"/>
      <c r="AA354" s="9"/>
      <c r="AB354" s="9"/>
      <c r="AC354" s="10"/>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BA499-F531-4E7F-96C3-FDC4CDDBB9E9}">
  <sheetPr codeName="Blad12">
    <tabColor theme="7" tint="0.79998168889431442"/>
  </sheetPr>
  <dimension ref="A1:AB64"/>
  <sheetViews>
    <sheetView showGridLines="0" zoomScale="120" zoomScaleNormal="120" workbookViewId="0">
      <selection activeCell="C14" sqref="C14"/>
    </sheetView>
  </sheetViews>
  <sheetFormatPr defaultColWidth="0" defaultRowHeight="10.5" zeroHeight="1" x14ac:dyDescent="0.15"/>
  <cols>
    <col min="1" max="1" width="34.25" style="1" bestFit="1" customWidth="1"/>
    <col min="2" max="2" width="12.375" style="1" bestFit="1" customWidth="1"/>
    <col min="3" max="3" width="166.875" style="1" bestFit="1" customWidth="1"/>
    <col min="4" max="5" width="9" style="1" customWidth="1"/>
    <col min="6" max="28" width="0" style="1" hidden="1" customWidth="1"/>
    <col min="29" max="16384" width="9" style="1" hidden="1"/>
  </cols>
  <sheetData>
    <row r="1" spans="1:28" s="44" customFormat="1" x14ac:dyDescent="0.15">
      <c r="A1" s="42" t="s">
        <v>117</v>
      </c>
      <c r="B1" s="43"/>
      <c r="C1" s="43"/>
      <c r="D1" s="43"/>
      <c r="E1" s="43"/>
      <c r="F1" s="43"/>
      <c r="G1" s="43"/>
      <c r="H1" s="43"/>
      <c r="I1" s="43"/>
      <c r="J1" s="43"/>
      <c r="K1" s="43"/>
      <c r="L1" s="43"/>
      <c r="M1" s="43"/>
      <c r="N1" s="43"/>
      <c r="O1" s="43"/>
      <c r="P1" s="43"/>
      <c r="Q1" s="43"/>
      <c r="R1" s="43"/>
      <c r="S1" s="43"/>
      <c r="T1" s="43"/>
      <c r="U1" s="43"/>
      <c r="V1" s="43"/>
      <c r="W1" s="43"/>
      <c r="X1" s="43"/>
      <c r="Y1" s="43"/>
      <c r="Z1" s="43"/>
      <c r="AA1" s="43"/>
      <c r="AB1" s="43"/>
    </row>
    <row r="2" spans="1:28" s="44" customFormat="1" x14ac:dyDescent="0.15">
      <c r="A2" s="2"/>
      <c r="B2" s="6"/>
      <c r="C2" s="6"/>
      <c r="D2" s="6"/>
      <c r="E2" s="6"/>
      <c r="F2" s="6"/>
      <c r="G2" s="6"/>
      <c r="H2" s="6"/>
      <c r="I2" s="6"/>
      <c r="J2" s="6"/>
      <c r="K2" s="6"/>
      <c r="L2" s="6"/>
      <c r="M2" s="6"/>
      <c r="N2" s="6"/>
      <c r="O2" s="6"/>
      <c r="P2" s="6"/>
      <c r="Q2" s="6"/>
      <c r="R2" s="6"/>
      <c r="S2" s="6"/>
      <c r="T2" s="6"/>
      <c r="U2" s="6"/>
      <c r="V2" s="6"/>
      <c r="W2" s="6"/>
      <c r="X2" s="6"/>
      <c r="Y2" s="6"/>
      <c r="Z2" s="6"/>
      <c r="AA2" s="6"/>
      <c r="AB2" s="6"/>
    </row>
    <row r="3" spans="1:28" s="44" customFormat="1" x14ac:dyDescent="0.15">
      <c r="A3" s="6"/>
      <c r="B3" s="6"/>
      <c r="C3" s="6"/>
      <c r="D3" s="6"/>
      <c r="E3" s="6"/>
      <c r="F3" s="6"/>
      <c r="G3" s="6"/>
      <c r="H3" s="6"/>
      <c r="I3" s="6"/>
      <c r="J3" s="6"/>
      <c r="K3" s="6"/>
      <c r="L3" s="6"/>
      <c r="M3" s="6"/>
      <c r="N3" s="6"/>
      <c r="O3" s="6"/>
      <c r="P3" s="6"/>
      <c r="Q3" s="6"/>
      <c r="R3" s="6"/>
      <c r="S3" s="6"/>
      <c r="T3" s="6"/>
      <c r="U3" s="6"/>
      <c r="V3" s="6"/>
      <c r="W3" s="6"/>
      <c r="X3" s="6"/>
      <c r="Y3" s="6"/>
      <c r="Z3" s="6"/>
      <c r="AA3" s="6"/>
      <c r="AB3" s="6"/>
    </row>
    <row r="4" spans="1:28" s="44" customFormat="1" x14ac:dyDescent="0.15">
      <c r="A4" s="45" t="s">
        <v>118</v>
      </c>
      <c r="B4" s="46"/>
      <c r="C4" s="46"/>
      <c r="D4" s="46"/>
      <c r="E4" s="46"/>
      <c r="F4" s="46"/>
      <c r="G4" s="46"/>
      <c r="H4" s="46"/>
      <c r="I4" s="46"/>
      <c r="J4" s="46"/>
      <c r="K4" s="46"/>
      <c r="L4" s="46"/>
      <c r="M4" s="46"/>
      <c r="N4" s="46"/>
      <c r="O4" s="46"/>
      <c r="P4" s="46"/>
      <c r="Q4" s="46"/>
      <c r="R4" s="46"/>
      <c r="S4" s="46"/>
      <c r="T4" s="46"/>
      <c r="U4" s="46"/>
      <c r="V4" s="46"/>
      <c r="W4" s="46"/>
      <c r="X4" s="46"/>
      <c r="Y4" s="46"/>
      <c r="Z4" s="46"/>
      <c r="AA4" s="46"/>
      <c r="AB4" s="46"/>
    </row>
    <row r="5" spans="1:28" x14ac:dyDescent="0.15"/>
    <row r="6" spans="1:28" x14ac:dyDescent="0.15">
      <c r="A6" s="133" t="s">
        <v>118</v>
      </c>
      <c r="B6" s="133" t="s">
        <v>260</v>
      </c>
    </row>
    <row r="7" spans="1:28" x14ac:dyDescent="0.15">
      <c r="A7" s="134" t="s">
        <v>119</v>
      </c>
      <c r="B7" s="134" t="s">
        <v>261</v>
      </c>
    </row>
    <row r="8" spans="1:28" x14ac:dyDescent="0.15">
      <c r="A8" s="134" t="s">
        <v>120</v>
      </c>
      <c r="B8" s="134" t="s">
        <v>262</v>
      </c>
    </row>
    <row r="9" spans="1:28" x14ac:dyDescent="0.15"/>
    <row r="10" spans="1:28" s="44" customFormat="1" x14ac:dyDescent="0.15">
      <c r="A10" s="45" t="s">
        <v>0</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row>
    <row r="11" spans="1:28" x14ac:dyDescent="0.15">
      <c r="A11" s="215"/>
      <c r="B11" s="216"/>
      <c r="C11" s="216"/>
      <c r="D11" s="216"/>
      <c r="E11" s="216"/>
      <c r="F11" s="216"/>
    </row>
    <row r="12" spans="1:28" x14ac:dyDescent="0.15">
      <c r="A12" s="215" t="s">
        <v>61</v>
      </c>
      <c r="B12" s="216"/>
      <c r="C12" s="216"/>
      <c r="D12" s="216"/>
      <c r="E12" s="216"/>
      <c r="F12" s="216"/>
    </row>
    <row r="13" spans="1:28" ht="11.25" thickBot="1" x14ac:dyDescent="0.2">
      <c r="A13" s="141" t="s">
        <v>61</v>
      </c>
      <c r="B13" s="141" t="s">
        <v>255</v>
      </c>
      <c r="C13" s="141" t="s">
        <v>276</v>
      </c>
      <c r="D13" s="216"/>
      <c r="E13" s="216"/>
      <c r="F13" s="216"/>
    </row>
    <row r="14" spans="1:28" ht="16.5" x14ac:dyDescent="0.3">
      <c r="A14" s="217" t="s">
        <v>270</v>
      </c>
      <c r="B14" s="548">
        <f>7.03%+0.5%</f>
        <v>7.5300000000000006E-2</v>
      </c>
      <c r="C14" s="547" t="s">
        <v>269</v>
      </c>
      <c r="D14" s="4"/>
      <c r="F14" s="216"/>
    </row>
    <row r="15" spans="1:28" x14ac:dyDescent="0.15">
      <c r="A15" s="217" t="s">
        <v>250</v>
      </c>
      <c r="B15" s="218">
        <v>2.7E-2</v>
      </c>
      <c r="C15" s="4" t="s">
        <v>272</v>
      </c>
      <c r="D15" s="4"/>
      <c r="F15" s="216"/>
    </row>
    <row r="16" spans="1:28" x14ac:dyDescent="0.15">
      <c r="A16" s="217" t="s">
        <v>251</v>
      </c>
      <c r="B16" s="54"/>
      <c r="C16" s="4" t="s">
        <v>277</v>
      </c>
      <c r="D16" s="4"/>
      <c r="F16" s="216"/>
    </row>
    <row r="17" spans="1:6" x14ac:dyDescent="0.15">
      <c r="A17" s="217" t="s">
        <v>252</v>
      </c>
      <c r="B17" s="218">
        <v>7.0000000000000007E-2</v>
      </c>
      <c r="C17" s="4" t="s">
        <v>421</v>
      </c>
      <c r="D17" s="4"/>
      <c r="F17" s="216"/>
    </row>
    <row r="18" spans="1:6" x14ac:dyDescent="0.15">
      <c r="A18" s="217" t="s">
        <v>253</v>
      </c>
      <c r="B18" s="54"/>
      <c r="C18" s="4" t="s">
        <v>274</v>
      </c>
      <c r="D18" s="4"/>
      <c r="F18" s="216"/>
    </row>
    <row r="19" spans="1:6" x14ac:dyDescent="0.15">
      <c r="A19" s="217" t="s">
        <v>254</v>
      </c>
      <c r="B19" s="54"/>
      <c r="C19" s="4" t="s">
        <v>275</v>
      </c>
      <c r="D19" s="4"/>
      <c r="F19" s="216"/>
    </row>
    <row r="20" spans="1:6" x14ac:dyDescent="0.15">
      <c r="A20" s="4" t="s">
        <v>98</v>
      </c>
      <c r="B20" s="54"/>
      <c r="C20" s="4" t="s">
        <v>271</v>
      </c>
      <c r="D20" s="4"/>
      <c r="F20" s="216"/>
    </row>
    <row r="21" spans="1:6" ht="11.25" thickBot="1" x14ac:dyDescent="0.2">
      <c r="A21" s="145" t="s">
        <v>98</v>
      </c>
      <c r="B21" s="154"/>
      <c r="C21" s="145" t="s">
        <v>273</v>
      </c>
      <c r="D21" s="4"/>
      <c r="F21" s="216"/>
    </row>
    <row r="22" spans="1:6" ht="11.25" thickTop="1" x14ac:dyDescent="0.15">
      <c r="A22" s="4"/>
      <c r="B22" s="54"/>
      <c r="C22" s="4"/>
      <c r="D22" s="4"/>
      <c r="F22" s="216"/>
    </row>
    <row r="23" spans="1:6" x14ac:dyDescent="0.15">
      <c r="A23" s="216"/>
      <c r="B23" s="216"/>
      <c r="C23" s="216"/>
      <c r="D23" s="216"/>
      <c r="F23" s="216"/>
    </row>
    <row r="24" spans="1:6" x14ac:dyDescent="0.15">
      <c r="A24" s="215" t="s">
        <v>281</v>
      </c>
      <c r="B24" s="216"/>
      <c r="D24" s="216"/>
      <c r="F24" s="216"/>
    </row>
    <row r="25" spans="1:6" ht="11.25" thickBot="1" x14ac:dyDescent="0.2">
      <c r="A25" s="141" t="s">
        <v>282</v>
      </c>
      <c r="B25" s="141" t="s">
        <v>284</v>
      </c>
      <c r="C25" s="72" t="s">
        <v>276</v>
      </c>
      <c r="D25" s="216"/>
      <c r="F25" s="216"/>
    </row>
    <row r="26" spans="1:6" x14ac:dyDescent="0.15">
      <c r="A26" s="134" t="s">
        <v>257</v>
      </c>
      <c r="B26" s="214">
        <v>0.25</v>
      </c>
      <c r="C26" s="134" t="s">
        <v>258</v>
      </c>
    </row>
    <row r="27" spans="1:6" x14ac:dyDescent="0.15">
      <c r="A27" s="134" t="s">
        <v>399</v>
      </c>
      <c r="B27" s="219">
        <v>13111</v>
      </c>
      <c r="C27" s="134" t="s">
        <v>256</v>
      </c>
    </row>
    <row r="28" spans="1:6" x14ac:dyDescent="0.15">
      <c r="A28" s="134" t="s">
        <v>287</v>
      </c>
      <c r="B28" s="220">
        <v>0.5</v>
      </c>
      <c r="C28" s="134" t="s">
        <v>283</v>
      </c>
    </row>
    <row r="29" spans="1:6" x14ac:dyDescent="0.15">
      <c r="A29" s="134" t="s">
        <v>257</v>
      </c>
      <c r="B29" s="221">
        <v>5.0000000000000001E-3</v>
      </c>
      <c r="C29" s="134" t="s">
        <v>258</v>
      </c>
    </row>
    <row r="30" spans="1:6" x14ac:dyDescent="0.15">
      <c r="A30" s="134" t="s">
        <v>400</v>
      </c>
      <c r="B30" s="219">
        <v>21835</v>
      </c>
      <c r="C30" s="134" t="s">
        <v>256</v>
      </c>
    </row>
    <row r="31" spans="1:6" ht="11.25" thickBot="1" x14ac:dyDescent="0.2">
      <c r="A31" s="127" t="s">
        <v>286</v>
      </c>
      <c r="B31" s="222">
        <v>0.5</v>
      </c>
      <c r="C31" s="127" t="s">
        <v>283</v>
      </c>
    </row>
    <row r="32" spans="1:6" ht="11.25" thickTop="1" x14ac:dyDescent="0.15">
      <c r="A32" s="71"/>
      <c r="B32" s="223"/>
      <c r="C32" s="71"/>
    </row>
    <row r="33" spans="1:6" x14ac:dyDescent="0.15"/>
    <row r="34" spans="1:6" x14ac:dyDescent="0.15">
      <c r="A34" s="215" t="s">
        <v>285</v>
      </c>
      <c r="B34" s="216"/>
      <c r="D34" s="28"/>
      <c r="E34" s="28"/>
      <c r="F34" s="28"/>
    </row>
    <row r="35" spans="1:6" ht="11.25" thickBot="1" x14ac:dyDescent="0.2">
      <c r="A35" s="141" t="s">
        <v>282</v>
      </c>
      <c r="B35" s="141" t="s">
        <v>284</v>
      </c>
      <c r="C35" s="72" t="s">
        <v>276</v>
      </c>
      <c r="D35" s="28"/>
      <c r="E35" s="28"/>
      <c r="F35" s="28"/>
    </row>
    <row r="36" spans="1:6" x14ac:dyDescent="0.15">
      <c r="A36" s="134" t="s">
        <v>257</v>
      </c>
      <c r="B36" s="214">
        <v>0.25</v>
      </c>
      <c r="C36" s="134" t="s">
        <v>258</v>
      </c>
      <c r="D36" s="28"/>
      <c r="E36" s="28"/>
      <c r="F36" s="28"/>
    </row>
    <row r="37" spans="1:6" x14ac:dyDescent="0.15">
      <c r="A37" s="134" t="s">
        <v>399</v>
      </c>
      <c r="B37" s="219">
        <v>13111</v>
      </c>
      <c r="C37" s="134" t="s">
        <v>256</v>
      </c>
      <c r="D37" s="28"/>
      <c r="E37" s="28"/>
      <c r="F37" s="28"/>
    </row>
    <row r="38" spans="1:6" x14ac:dyDescent="0.15">
      <c r="A38" s="134" t="s">
        <v>287</v>
      </c>
      <c r="B38" s="220">
        <v>0.5</v>
      </c>
      <c r="C38" s="134" t="s">
        <v>288</v>
      </c>
      <c r="D38" s="28"/>
      <c r="E38" s="28"/>
      <c r="F38" s="28"/>
    </row>
    <row r="39" spans="1:6" x14ac:dyDescent="0.15">
      <c r="A39" s="134" t="s">
        <v>257</v>
      </c>
      <c r="B39" s="221">
        <v>5.0000000000000001E-3</v>
      </c>
      <c r="C39" s="134" t="s">
        <v>258</v>
      </c>
      <c r="D39" s="28"/>
      <c r="E39" s="28"/>
      <c r="F39" s="28"/>
    </row>
    <row r="40" spans="1:6" x14ac:dyDescent="0.15">
      <c r="A40" s="134" t="s">
        <v>400</v>
      </c>
      <c r="B40" s="219">
        <v>21835</v>
      </c>
      <c r="C40" s="134" t="s">
        <v>256</v>
      </c>
      <c r="D40" s="28"/>
      <c r="E40" s="28"/>
      <c r="F40" s="28"/>
    </row>
    <row r="41" spans="1:6" ht="11.25" thickBot="1" x14ac:dyDescent="0.2">
      <c r="A41" s="127" t="s">
        <v>286</v>
      </c>
      <c r="B41" s="222">
        <v>0.5</v>
      </c>
      <c r="C41" s="127" t="s">
        <v>288</v>
      </c>
      <c r="D41" s="28"/>
      <c r="E41" s="28"/>
      <c r="F41" s="28"/>
    </row>
    <row r="42" spans="1:6" ht="11.25" thickTop="1" x14ac:dyDescent="0.15"/>
    <row r="43" spans="1:6" x14ac:dyDescent="0.15"/>
    <row r="44" spans="1:6" x14ac:dyDescent="0.15">
      <c r="A44" s="215" t="s">
        <v>289</v>
      </c>
      <c r="B44" s="216"/>
    </row>
    <row r="45" spans="1:6" ht="11.25" thickBot="1" x14ac:dyDescent="0.2">
      <c r="A45" s="141" t="s">
        <v>282</v>
      </c>
      <c r="B45" s="141" t="s">
        <v>284</v>
      </c>
      <c r="C45" s="72" t="s">
        <v>276</v>
      </c>
    </row>
    <row r="46" spans="1:6" x14ac:dyDescent="0.15">
      <c r="A46" s="134" t="s">
        <v>257</v>
      </c>
      <c r="B46" s="214">
        <v>0.25</v>
      </c>
      <c r="C46" s="134" t="s">
        <v>258</v>
      </c>
    </row>
    <row r="47" spans="1:6" x14ac:dyDescent="0.15">
      <c r="A47" s="134" t="s">
        <v>399</v>
      </c>
      <c r="B47" s="219">
        <v>13111</v>
      </c>
      <c r="C47" s="134" t="s">
        <v>256</v>
      </c>
    </row>
    <row r="48" spans="1:6" x14ac:dyDescent="0.15">
      <c r="A48" s="134" t="s">
        <v>287</v>
      </c>
      <c r="B48" s="220">
        <v>0.5</v>
      </c>
      <c r="C48" s="134" t="s">
        <v>290</v>
      </c>
    </row>
    <row r="49" spans="1:3" x14ac:dyDescent="0.15">
      <c r="A49" s="134" t="s">
        <v>257</v>
      </c>
      <c r="B49" s="221">
        <v>5.0000000000000001E-3</v>
      </c>
      <c r="C49" s="134" t="s">
        <v>258</v>
      </c>
    </row>
    <row r="50" spans="1:3" x14ac:dyDescent="0.15">
      <c r="A50" s="134" t="s">
        <v>400</v>
      </c>
      <c r="B50" s="219">
        <v>21835</v>
      </c>
      <c r="C50" s="134" t="s">
        <v>256</v>
      </c>
    </row>
    <row r="51" spans="1:3" ht="11.25" thickBot="1" x14ac:dyDescent="0.2">
      <c r="A51" s="127" t="s">
        <v>286</v>
      </c>
      <c r="B51" s="222">
        <v>0.5</v>
      </c>
      <c r="C51" s="127" t="s">
        <v>290</v>
      </c>
    </row>
    <row r="52" spans="1:3" ht="11.25" thickTop="1" x14ac:dyDescent="0.15"/>
    <row r="53" spans="1:3" x14ac:dyDescent="0.15"/>
    <row r="54" spans="1:3" x14ac:dyDescent="0.15">
      <c r="A54" s="215" t="s">
        <v>291</v>
      </c>
      <c r="B54" s="216"/>
    </row>
    <row r="55" spans="1:3" ht="11.25" thickBot="1" x14ac:dyDescent="0.2">
      <c r="A55" s="141" t="s">
        <v>282</v>
      </c>
      <c r="B55" s="141" t="s">
        <v>284</v>
      </c>
      <c r="C55" s="72" t="s">
        <v>276</v>
      </c>
    </row>
    <row r="56" spans="1:3" x14ac:dyDescent="0.15">
      <c r="A56" s="134" t="s">
        <v>257</v>
      </c>
      <c r="B56" s="214">
        <v>0.25</v>
      </c>
      <c r="C56" s="134" t="s">
        <v>258</v>
      </c>
    </row>
    <row r="57" spans="1:3" x14ac:dyDescent="0.15">
      <c r="A57" s="134" t="s">
        <v>399</v>
      </c>
      <c r="B57" s="219">
        <v>13111</v>
      </c>
      <c r="C57" s="134" t="s">
        <v>256</v>
      </c>
    </row>
    <row r="58" spans="1:3" x14ac:dyDescent="0.15">
      <c r="A58" s="134" t="s">
        <v>287</v>
      </c>
      <c r="B58" s="220">
        <v>0.5</v>
      </c>
      <c r="C58" s="134" t="s">
        <v>407</v>
      </c>
    </row>
    <row r="59" spans="1:3" x14ac:dyDescent="0.15">
      <c r="A59" s="134" t="s">
        <v>257</v>
      </c>
      <c r="B59" s="221">
        <v>5.0000000000000001E-3</v>
      </c>
      <c r="C59" s="134" t="s">
        <v>258</v>
      </c>
    </row>
    <row r="60" spans="1:3" x14ac:dyDescent="0.15">
      <c r="A60" s="134" t="s">
        <v>400</v>
      </c>
      <c r="B60" s="219">
        <v>21835</v>
      </c>
      <c r="C60" s="134" t="s">
        <v>256</v>
      </c>
    </row>
    <row r="61" spans="1:3" ht="11.25" thickBot="1" x14ac:dyDescent="0.2">
      <c r="A61" s="127" t="s">
        <v>286</v>
      </c>
      <c r="B61" s="222">
        <v>1</v>
      </c>
      <c r="C61" s="127" t="s">
        <v>408</v>
      </c>
    </row>
    <row r="62" spans="1:3" ht="11.25" thickTop="1" x14ac:dyDescent="0.15"/>
    <row r="63" spans="1:3" x14ac:dyDescent="0.15"/>
    <row r="64" spans="1:3" x14ac:dyDescent="0.15"/>
  </sheetData>
  <hyperlinks>
    <hyperlink ref="C14" r:id="rId1" xr:uid="{C4F5A4DF-790D-45B5-9A75-CFA6628EB194}"/>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6C7CC-6304-465C-A95E-36E5D46A0F02}">
  <sheetPr codeName="Blad2">
    <tabColor theme="0" tint="-0.34998626667073579"/>
  </sheetPr>
  <dimension ref="A1:T36"/>
  <sheetViews>
    <sheetView showGridLines="0" zoomScale="170" zoomScaleNormal="170" workbookViewId="0">
      <selection activeCell="C10" sqref="C10"/>
    </sheetView>
  </sheetViews>
  <sheetFormatPr defaultColWidth="9" defaultRowHeight="10.5" zeroHeight="1" x14ac:dyDescent="0.15"/>
  <cols>
    <col min="1" max="1" width="3.375" style="44" customWidth="1"/>
    <col min="2" max="2" width="6" style="231" customWidth="1"/>
    <col min="3" max="3" width="103.5" style="496" customWidth="1"/>
    <col min="4" max="4" width="10.625" style="44" customWidth="1"/>
    <col min="5" max="5" width="11" style="44" customWidth="1"/>
    <col min="6" max="6" width="8.25" style="44" customWidth="1"/>
    <col min="7" max="7" width="11.375" style="44" customWidth="1"/>
    <col min="8" max="8" width="10.125" style="44" customWidth="1"/>
    <col min="9" max="20" width="9" style="44" customWidth="1"/>
    <col min="21" max="16384" width="9" style="44"/>
  </cols>
  <sheetData>
    <row r="1" spans="1:20" ht="16.5" x14ac:dyDescent="0.3">
      <c r="A1" s="160" t="s">
        <v>137</v>
      </c>
      <c r="B1" s="225"/>
      <c r="C1" s="497"/>
      <c r="D1" s="161"/>
      <c r="E1" s="161"/>
      <c r="F1" s="161"/>
      <c r="G1" s="161"/>
      <c r="H1" s="161"/>
      <c r="I1" s="161"/>
      <c r="J1" s="162"/>
      <c r="K1" s="169"/>
      <c r="L1" s="169"/>
      <c r="M1" s="169"/>
      <c r="N1" s="169"/>
      <c r="O1" s="169"/>
      <c r="P1" s="169"/>
      <c r="Q1" s="169"/>
      <c r="R1" s="169"/>
      <c r="S1" s="169"/>
      <c r="T1" s="169"/>
    </row>
    <row r="2" spans="1:20" x14ac:dyDescent="0.15">
      <c r="A2" s="28"/>
      <c r="B2" s="226"/>
      <c r="C2" s="49"/>
      <c r="D2" s="28"/>
      <c r="E2" s="28"/>
      <c r="F2" s="28"/>
      <c r="G2" s="28"/>
      <c r="H2" s="28"/>
      <c r="I2" s="28"/>
      <c r="J2" s="163"/>
    </row>
    <row r="3" spans="1:20" x14ac:dyDescent="0.15">
      <c r="A3" s="1"/>
      <c r="B3" s="197" t="s">
        <v>315</v>
      </c>
      <c r="C3" s="498"/>
      <c r="D3" s="1"/>
      <c r="E3" s="1"/>
      <c r="F3" s="1"/>
      <c r="G3" s="1"/>
      <c r="H3" s="1"/>
      <c r="I3" s="1"/>
      <c r="J3" s="163"/>
    </row>
    <row r="4" spans="1:20" ht="36.6" customHeight="1" x14ac:dyDescent="0.15">
      <c r="A4" s="1"/>
      <c r="B4" s="559" t="s">
        <v>316</v>
      </c>
      <c r="C4" s="559"/>
      <c r="D4" s="242"/>
      <c r="E4" s="549"/>
      <c r="F4" s="549"/>
      <c r="G4" s="549"/>
      <c r="H4" s="549"/>
      <c r="I4" s="549"/>
      <c r="J4" s="163"/>
    </row>
    <row r="5" spans="1:20" x14ac:dyDescent="0.15">
      <c r="A5" s="1"/>
      <c r="B5" s="227"/>
      <c r="C5" s="250"/>
      <c r="D5" s="242"/>
      <c r="E5" s="549"/>
      <c r="F5" s="549"/>
      <c r="G5" s="549"/>
      <c r="H5" s="549"/>
      <c r="I5" s="549"/>
      <c r="J5" s="163"/>
    </row>
    <row r="6" spans="1:20" x14ac:dyDescent="0.15">
      <c r="A6" s="1"/>
      <c r="B6" s="228" t="s">
        <v>317</v>
      </c>
      <c r="C6" s="498"/>
      <c r="D6" s="1"/>
      <c r="E6" s="1"/>
      <c r="F6" s="1"/>
      <c r="G6" s="1"/>
      <c r="H6" s="1"/>
      <c r="I6" s="1"/>
      <c r="J6" s="163"/>
    </row>
    <row r="7" spans="1:20" ht="42" x14ac:dyDescent="0.15">
      <c r="A7" s="28"/>
      <c r="B7" s="229" t="s">
        <v>153</v>
      </c>
      <c r="C7" s="50" t="s">
        <v>377</v>
      </c>
      <c r="D7" s="164"/>
      <c r="E7" s="164"/>
      <c r="F7" s="164"/>
      <c r="G7" s="164"/>
      <c r="H7" s="164"/>
      <c r="I7" s="164"/>
      <c r="J7" s="163"/>
    </row>
    <row r="8" spans="1:20" x14ac:dyDescent="0.15">
      <c r="A8" s="28"/>
      <c r="B8" s="229"/>
      <c r="C8" s="50"/>
      <c r="D8" s="164"/>
      <c r="E8" s="164"/>
      <c r="F8" s="164"/>
      <c r="G8" s="164"/>
      <c r="H8" s="164"/>
      <c r="I8" s="164"/>
      <c r="J8" s="163"/>
    </row>
    <row r="9" spans="1:20" x14ac:dyDescent="0.15">
      <c r="A9" s="28"/>
      <c r="B9" s="229"/>
      <c r="C9" s="50"/>
      <c r="D9" s="164"/>
      <c r="E9" s="164"/>
      <c r="F9" s="164"/>
      <c r="G9" s="164"/>
      <c r="H9" s="164"/>
      <c r="I9" s="164"/>
      <c r="J9" s="163"/>
    </row>
    <row r="10" spans="1:20" x14ac:dyDescent="0.15">
      <c r="A10" s="28"/>
      <c r="B10" s="229"/>
      <c r="C10" s="50"/>
      <c r="D10" s="164"/>
      <c r="E10" s="164"/>
      <c r="F10" s="164"/>
      <c r="G10" s="164"/>
      <c r="H10" s="164"/>
      <c r="I10" s="164"/>
      <c r="J10" s="163"/>
    </row>
    <row r="11" spans="1:20" x14ac:dyDescent="0.15">
      <c r="A11" s="28"/>
      <c r="B11" s="229"/>
      <c r="C11" s="50"/>
      <c r="D11" s="164"/>
      <c r="E11" s="164"/>
      <c r="F11" s="164"/>
      <c r="G11" s="164"/>
      <c r="H11" s="164"/>
      <c r="I11" s="164"/>
      <c r="J11" s="163"/>
    </row>
    <row r="12" spans="1:20" x14ac:dyDescent="0.15">
      <c r="A12" s="28"/>
      <c r="B12" s="229"/>
      <c r="C12" s="50"/>
      <c r="D12" s="164"/>
      <c r="E12" s="164"/>
      <c r="F12" s="164"/>
      <c r="G12" s="164"/>
      <c r="H12" s="164"/>
      <c r="I12" s="164"/>
      <c r="J12" s="163"/>
    </row>
    <row r="13" spans="1:20" x14ac:dyDescent="0.15">
      <c r="A13" s="28"/>
      <c r="B13" s="229"/>
      <c r="C13" s="50"/>
      <c r="D13" s="164"/>
      <c r="E13" s="164"/>
      <c r="F13" s="164"/>
      <c r="G13" s="164"/>
      <c r="H13" s="164"/>
      <c r="I13" s="164"/>
      <c r="J13" s="163"/>
    </row>
    <row r="14" spans="1:20" x14ac:dyDescent="0.15">
      <c r="A14" s="28"/>
      <c r="B14" s="229"/>
      <c r="C14" s="50"/>
      <c r="D14" s="164"/>
      <c r="E14" s="164"/>
      <c r="F14" s="164"/>
      <c r="G14" s="164"/>
      <c r="H14" s="164"/>
      <c r="I14" s="164"/>
      <c r="J14" s="163"/>
    </row>
    <row r="15" spans="1:20" x14ac:dyDescent="0.15">
      <c r="A15" s="28"/>
      <c r="B15" s="229"/>
      <c r="C15" s="50"/>
      <c r="D15" s="164"/>
      <c r="E15" s="164"/>
      <c r="F15" s="164"/>
      <c r="G15" s="164"/>
      <c r="H15" s="164"/>
      <c r="I15" s="164"/>
      <c r="J15" s="163"/>
    </row>
    <row r="16" spans="1:20" x14ac:dyDescent="0.15">
      <c r="A16" s="28"/>
      <c r="B16" s="229"/>
      <c r="C16" s="50"/>
      <c r="D16" s="164"/>
      <c r="E16" s="164"/>
      <c r="F16" s="164"/>
      <c r="G16" s="164"/>
      <c r="H16" s="164"/>
      <c r="I16" s="164"/>
      <c r="J16" s="163"/>
    </row>
    <row r="17" spans="1:10" x14ac:dyDescent="0.15">
      <c r="A17" s="28"/>
      <c r="B17" s="229"/>
      <c r="C17" s="50"/>
      <c r="D17" s="164"/>
      <c r="E17" s="164"/>
      <c r="F17" s="164"/>
      <c r="G17" s="164"/>
      <c r="H17" s="164"/>
      <c r="I17" s="164"/>
      <c r="J17" s="163"/>
    </row>
    <row r="18" spans="1:10" ht="34.9" customHeight="1" x14ac:dyDescent="0.15">
      <c r="A18" s="28"/>
      <c r="B18" s="229" t="s">
        <v>154</v>
      </c>
      <c r="C18" s="50" t="s">
        <v>459</v>
      </c>
      <c r="D18" s="164"/>
      <c r="E18" s="164"/>
      <c r="F18" s="164"/>
      <c r="G18" s="164"/>
      <c r="H18" s="164"/>
      <c r="I18" s="164"/>
      <c r="J18" s="163"/>
    </row>
    <row r="19" spans="1:10" ht="52.5" x14ac:dyDescent="0.15">
      <c r="A19" s="28" t="s">
        <v>314</v>
      </c>
      <c r="B19" s="229" t="s">
        <v>249</v>
      </c>
      <c r="C19" s="50" t="s">
        <v>403</v>
      </c>
      <c r="D19" s="164"/>
      <c r="E19" s="164"/>
      <c r="F19" s="164"/>
      <c r="G19" s="164"/>
      <c r="H19" s="164"/>
      <c r="I19" s="164"/>
      <c r="J19" s="163"/>
    </row>
    <row r="20" spans="1:10" ht="21" x14ac:dyDescent="0.15">
      <c r="A20" s="28"/>
      <c r="B20" s="229" t="s">
        <v>155</v>
      </c>
      <c r="C20" s="50" t="s">
        <v>299</v>
      </c>
      <c r="D20" s="164"/>
      <c r="E20" s="164"/>
      <c r="F20" s="164"/>
      <c r="G20" s="164"/>
      <c r="H20" s="164"/>
      <c r="I20" s="164"/>
      <c r="J20" s="163"/>
    </row>
    <row r="21" spans="1:10" ht="52.5" x14ac:dyDescent="0.15">
      <c r="A21" s="28"/>
      <c r="B21" s="229" t="s">
        <v>158</v>
      </c>
      <c r="C21" s="50" t="s">
        <v>322</v>
      </c>
      <c r="D21" s="164"/>
      <c r="E21" s="164"/>
      <c r="F21" s="164"/>
      <c r="G21" s="164"/>
      <c r="H21" s="164"/>
      <c r="I21" s="164"/>
      <c r="J21" s="163"/>
    </row>
    <row r="22" spans="1:10" ht="42" x14ac:dyDescent="0.15">
      <c r="A22" s="28"/>
      <c r="B22" s="229" t="s">
        <v>159</v>
      </c>
      <c r="C22" s="50" t="s">
        <v>385</v>
      </c>
      <c r="D22" s="164"/>
      <c r="E22" s="164"/>
      <c r="F22" s="164"/>
      <c r="G22" s="164"/>
      <c r="H22" s="164"/>
      <c r="I22" s="164"/>
      <c r="J22" s="163"/>
    </row>
    <row r="23" spans="1:10" ht="63" x14ac:dyDescent="0.15">
      <c r="A23" s="28"/>
      <c r="B23" s="229" t="s">
        <v>160</v>
      </c>
      <c r="C23" s="499" t="s">
        <v>396</v>
      </c>
      <c r="D23" s="21"/>
      <c r="E23" s="21"/>
      <c r="F23" s="21"/>
      <c r="G23" s="21"/>
      <c r="H23" s="21"/>
      <c r="I23" s="21"/>
      <c r="J23" s="163"/>
    </row>
    <row r="24" spans="1:10" ht="21" x14ac:dyDescent="0.15">
      <c r="A24" s="28"/>
      <c r="B24" s="229" t="s">
        <v>178</v>
      </c>
      <c r="C24" s="50" t="s">
        <v>378</v>
      </c>
      <c r="D24" s="164"/>
      <c r="E24" s="164"/>
      <c r="F24" s="164"/>
      <c r="G24" s="164"/>
      <c r="H24" s="164"/>
      <c r="I24" s="164"/>
      <c r="J24" s="163"/>
    </row>
    <row r="25" spans="1:10" ht="21" x14ac:dyDescent="0.15">
      <c r="A25" s="28"/>
      <c r="B25" s="229" t="s">
        <v>318</v>
      </c>
      <c r="C25" s="249" t="s">
        <v>243</v>
      </c>
      <c r="D25" s="210"/>
      <c r="E25" s="210"/>
      <c r="F25" s="210"/>
      <c r="G25" s="210"/>
      <c r="H25" s="210"/>
      <c r="I25" s="210"/>
      <c r="J25" s="163"/>
    </row>
    <row r="26" spans="1:10" ht="73.5" x14ac:dyDescent="0.15">
      <c r="A26" s="28"/>
      <c r="B26" s="229" t="s">
        <v>156</v>
      </c>
      <c r="C26" s="50" t="s">
        <v>386</v>
      </c>
      <c r="D26" s="164"/>
      <c r="E26" s="164"/>
      <c r="F26" s="164"/>
      <c r="G26" s="164"/>
      <c r="H26" s="164"/>
      <c r="I26" s="164"/>
      <c r="J26" s="163"/>
    </row>
    <row r="27" spans="1:10" ht="31.5" x14ac:dyDescent="0.15">
      <c r="A27" s="28"/>
      <c r="B27" s="229" t="s">
        <v>319</v>
      </c>
      <c r="C27" s="50" t="s">
        <v>325</v>
      </c>
      <c r="D27" s="164"/>
      <c r="E27" s="164"/>
      <c r="F27" s="164"/>
      <c r="G27" s="164"/>
      <c r="H27" s="164"/>
      <c r="I27" s="164"/>
      <c r="J27" s="163"/>
    </row>
    <row r="28" spans="1:10" ht="21" x14ac:dyDescent="0.15">
      <c r="A28" s="28"/>
      <c r="B28" s="229" t="s">
        <v>157</v>
      </c>
      <c r="C28" s="50" t="s">
        <v>371</v>
      </c>
      <c r="D28" s="164"/>
      <c r="E28" s="164"/>
      <c r="F28" s="164"/>
      <c r="G28" s="164"/>
      <c r="H28" s="164"/>
      <c r="I28" s="164"/>
      <c r="J28" s="163"/>
    </row>
    <row r="29" spans="1:10" x14ac:dyDescent="0.15">
      <c r="A29" s="28"/>
      <c r="B29" s="229" t="s">
        <v>246</v>
      </c>
      <c r="C29" s="50" t="s">
        <v>205</v>
      </c>
      <c r="D29" s="164"/>
      <c r="E29" s="164"/>
      <c r="F29" s="164"/>
      <c r="G29" s="164"/>
      <c r="H29" s="164"/>
      <c r="I29" s="164"/>
      <c r="J29" s="163"/>
    </row>
    <row r="30" spans="1:10" x14ac:dyDescent="0.15">
      <c r="A30" s="28"/>
      <c r="B30" s="229" t="s">
        <v>320</v>
      </c>
      <c r="C30" s="50" t="s">
        <v>387</v>
      </c>
      <c r="D30" s="164"/>
      <c r="E30" s="164"/>
      <c r="F30" s="164"/>
      <c r="G30" s="164"/>
      <c r="H30" s="164"/>
      <c r="I30" s="164"/>
      <c r="J30" s="163"/>
    </row>
    <row r="31" spans="1:10" ht="31.5" x14ac:dyDescent="0.15">
      <c r="A31" s="28"/>
      <c r="B31" s="229" t="s">
        <v>321</v>
      </c>
      <c r="C31" s="50" t="s">
        <v>204</v>
      </c>
      <c r="D31" s="164"/>
      <c r="E31" s="164"/>
      <c r="F31" s="164"/>
      <c r="G31" s="164"/>
      <c r="H31" s="164"/>
      <c r="I31" s="164"/>
      <c r="J31" s="163"/>
    </row>
    <row r="32" spans="1:10" x14ac:dyDescent="0.15">
      <c r="A32" s="165"/>
      <c r="B32" s="230"/>
      <c r="C32" s="500"/>
      <c r="D32" s="166"/>
      <c r="E32" s="166"/>
      <c r="F32" s="166"/>
      <c r="G32" s="166"/>
      <c r="H32" s="166"/>
      <c r="I32" s="166"/>
      <c r="J32" s="167"/>
    </row>
    <row r="33" spans="3:4" hidden="1" x14ac:dyDescent="0.15">
      <c r="C33" s="501"/>
      <c r="D33" s="168"/>
    </row>
    <row r="34" spans="3:4" hidden="1" x14ac:dyDescent="0.15">
      <c r="C34" s="501"/>
      <c r="D34" s="168"/>
    </row>
    <row r="35" spans="3:4" hidden="1" x14ac:dyDescent="0.15">
      <c r="C35" s="501"/>
      <c r="D35" s="168"/>
    </row>
    <row r="36" spans="3:4" hidden="1" x14ac:dyDescent="0.15">
      <c r="C36" s="501"/>
      <c r="D36" s="168"/>
    </row>
  </sheetData>
  <mergeCells count="1">
    <mergeCell ref="B4:C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02CD2-B147-4A36-A493-DC647D9076FC}">
  <sheetPr>
    <tabColor theme="0" tint="-0.34998626667073579"/>
  </sheetPr>
  <dimension ref="A1:C15"/>
  <sheetViews>
    <sheetView showGridLines="0" zoomScale="150" zoomScaleNormal="150" workbookViewId="0"/>
  </sheetViews>
  <sheetFormatPr defaultColWidth="0" defaultRowHeight="10.5" x14ac:dyDescent="0.15"/>
  <cols>
    <col min="1" max="1" width="3.375" style="1" customWidth="1"/>
    <col min="2" max="2" width="142.625" style="1" customWidth="1"/>
    <col min="3" max="3" width="9" style="1" customWidth="1"/>
    <col min="4" max="16384" width="9" style="1" hidden="1"/>
  </cols>
  <sheetData>
    <row r="1" spans="1:3" x14ac:dyDescent="0.15">
      <c r="A1" s="550" t="s">
        <v>150</v>
      </c>
      <c r="B1" s="551"/>
      <c r="C1" s="552"/>
    </row>
    <row r="2" spans="1:3" x14ac:dyDescent="0.15">
      <c r="A2" s="179"/>
      <c r="B2" s="28"/>
      <c r="C2" s="180"/>
    </row>
    <row r="3" spans="1:3" x14ac:dyDescent="0.15">
      <c r="A3" s="179"/>
      <c r="B3" s="557" t="s">
        <v>473</v>
      </c>
      <c r="C3" s="180"/>
    </row>
    <row r="4" spans="1:3" ht="21" x14ac:dyDescent="0.15">
      <c r="A4" s="179"/>
      <c r="B4" s="558" t="s">
        <v>466</v>
      </c>
      <c r="C4" s="180"/>
    </row>
    <row r="6" spans="1:3" x14ac:dyDescent="0.15">
      <c r="B6" s="557" t="s">
        <v>467</v>
      </c>
    </row>
    <row r="7" spans="1:3" ht="105.75" customHeight="1" x14ac:dyDescent="0.15">
      <c r="B7" s="553" t="s">
        <v>474</v>
      </c>
    </row>
    <row r="9" spans="1:3" x14ac:dyDescent="0.15">
      <c r="B9" s="557" t="s">
        <v>468</v>
      </c>
    </row>
    <row r="10" spans="1:3" ht="42" x14ac:dyDescent="0.15">
      <c r="B10" s="554" t="s">
        <v>469</v>
      </c>
    </row>
    <row r="12" spans="1:3" ht="73.5" x14ac:dyDescent="0.15">
      <c r="B12" s="555" t="s">
        <v>470</v>
      </c>
    </row>
    <row r="14" spans="1:3" x14ac:dyDescent="0.15">
      <c r="B14" s="556" t="s">
        <v>471</v>
      </c>
    </row>
    <row r="15" spans="1:3" x14ac:dyDescent="0.15">
      <c r="B15" s="1" t="s">
        <v>472</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EAFE1-0BC0-487A-8C50-F80A223CC813}">
  <sheetPr codeName="Blad3">
    <tabColor theme="7"/>
  </sheetPr>
  <dimension ref="A1:Y257"/>
  <sheetViews>
    <sheetView showGridLines="0" topLeftCell="A18" zoomScaleNormal="100" workbookViewId="0">
      <selection activeCell="C177" sqref="C177"/>
    </sheetView>
  </sheetViews>
  <sheetFormatPr defaultColWidth="0" defaultRowHeight="10.5" zeroHeight="1" x14ac:dyDescent="0.15"/>
  <cols>
    <col min="1" max="1" width="9" style="342" customWidth="1"/>
    <col min="2" max="2" width="46.125" style="342" customWidth="1"/>
    <col min="3" max="25" width="9" style="342" customWidth="1"/>
    <col min="26" max="16384" width="9" style="342" hidden="1"/>
  </cols>
  <sheetData>
    <row r="1" spans="1:23" s="259" customFormat="1" ht="16.5" x14ac:dyDescent="0.3">
      <c r="A1" s="257" t="s">
        <v>356</v>
      </c>
      <c r="B1" s="258"/>
    </row>
    <row r="2" spans="1:23" s="261" customFormat="1" x14ac:dyDescent="0.15">
      <c r="A2" s="260"/>
    </row>
    <row r="3" spans="1:23" s="261" customFormat="1" x14ac:dyDescent="0.15">
      <c r="A3" s="260"/>
      <c r="B3" s="263" t="s">
        <v>40</v>
      </c>
      <c r="C3" s="317"/>
      <c r="D3" s="262"/>
      <c r="E3" s="262"/>
      <c r="F3" s="262"/>
      <c r="K3" s="262"/>
      <c r="L3" s="526"/>
      <c r="M3" s="262"/>
      <c r="N3" s="262"/>
      <c r="O3" s="262"/>
      <c r="P3" s="262"/>
      <c r="Q3" s="262"/>
      <c r="R3" s="262"/>
      <c r="S3" s="262"/>
    </row>
    <row r="4" spans="1:23" s="261" customFormat="1" x14ac:dyDescent="0.15">
      <c r="A4" s="260"/>
      <c r="B4" s="268" t="s">
        <v>128</v>
      </c>
      <c r="C4" s="529"/>
      <c r="D4" s="262"/>
      <c r="E4" s="262"/>
      <c r="F4" s="262"/>
      <c r="K4" s="262"/>
      <c r="L4" s="262"/>
      <c r="M4" s="262"/>
      <c r="N4" s="262"/>
      <c r="O4" s="262"/>
      <c r="P4" s="262"/>
      <c r="Q4" s="262"/>
      <c r="R4" s="262"/>
      <c r="S4" s="262"/>
    </row>
    <row r="5" spans="1:23" s="261" customFormat="1" x14ac:dyDescent="0.15">
      <c r="A5" s="260"/>
      <c r="B5" s="268" t="s">
        <v>103</v>
      </c>
      <c r="C5" s="530"/>
      <c r="D5" s="262"/>
      <c r="E5" s="262"/>
      <c r="F5" s="262"/>
      <c r="K5" s="262"/>
      <c r="L5" s="262"/>
      <c r="M5" s="262"/>
      <c r="N5" s="262"/>
      <c r="O5" s="262"/>
      <c r="P5" s="262"/>
      <c r="Q5" s="262"/>
      <c r="R5" s="262"/>
      <c r="S5" s="262"/>
    </row>
    <row r="6" spans="1:23" s="261" customFormat="1" x14ac:dyDescent="0.15">
      <c r="A6" s="260"/>
      <c r="B6" s="268" t="s">
        <v>130</v>
      </c>
      <c r="C6" s="531"/>
      <c r="D6" s="262"/>
      <c r="E6" s="262"/>
      <c r="F6" s="262"/>
      <c r="K6" s="262"/>
      <c r="L6" s="262"/>
      <c r="M6" s="262"/>
      <c r="N6" s="262"/>
      <c r="O6" s="262"/>
      <c r="P6" s="262"/>
      <c r="Q6" s="262"/>
      <c r="R6" s="262"/>
      <c r="S6" s="262"/>
    </row>
    <row r="7" spans="1:23" s="261" customFormat="1" x14ac:dyDescent="0.15">
      <c r="A7" s="260"/>
      <c r="B7" s="268" t="s">
        <v>41</v>
      </c>
      <c r="C7" s="532"/>
      <c r="D7" s="262"/>
      <c r="E7" s="262"/>
      <c r="F7" s="262"/>
      <c r="K7" s="262"/>
      <c r="L7" s="262"/>
      <c r="M7" s="262"/>
      <c r="N7" s="262"/>
      <c r="O7" s="262"/>
      <c r="P7" s="262"/>
      <c r="Q7" s="262"/>
      <c r="R7" s="262"/>
      <c r="S7" s="262"/>
    </row>
    <row r="8" spans="1:23" s="261" customFormat="1" x14ac:dyDescent="0.15">
      <c r="A8" s="260"/>
      <c r="B8" s="268" t="s">
        <v>212</v>
      </c>
      <c r="C8" s="267">
        <v>1</v>
      </c>
      <c r="D8" s="262"/>
      <c r="E8" s="262"/>
      <c r="F8" s="262"/>
      <c r="K8" s="262"/>
      <c r="L8" s="262"/>
      <c r="M8" s="262"/>
      <c r="N8" s="262"/>
      <c r="O8" s="262"/>
      <c r="P8" s="262"/>
      <c r="Q8" s="262"/>
      <c r="R8" s="262"/>
      <c r="S8" s="262"/>
    </row>
    <row r="9" spans="1:23" s="261" customFormat="1" x14ac:dyDescent="0.15">
      <c r="A9" s="260"/>
      <c r="B9" s="239" t="s">
        <v>213</v>
      </c>
      <c r="C9" s="267">
        <v>0.9</v>
      </c>
      <c r="D9" s="262"/>
      <c r="E9" s="262"/>
      <c r="F9" s="262"/>
      <c r="K9" s="262"/>
      <c r="L9" s="262"/>
      <c r="M9" s="262"/>
      <c r="N9" s="262"/>
      <c r="O9" s="262"/>
    </row>
    <row r="10" spans="1:23" s="261" customFormat="1" x14ac:dyDescent="0.15">
      <c r="A10" s="260"/>
      <c r="B10" s="262"/>
      <c r="C10" s="262"/>
      <c r="D10" s="262"/>
      <c r="E10" s="262"/>
      <c r="F10" s="262"/>
      <c r="K10" s="262"/>
      <c r="L10" s="262"/>
      <c r="M10" s="262"/>
      <c r="N10" s="262"/>
      <c r="O10" s="262"/>
    </row>
    <row r="11" spans="1:23" s="271" customFormat="1" ht="16.5" x14ac:dyDescent="0.3">
      <c r="A11" s="270" t="s">
        <v>208</v>
      </c>
      <c r="C11" s="270"/>
    </row>
    <row r="12" spans="1:23" s="261" customFormat="1" x14ac:dyDescent="0.15">
      <c r="A12" s="272"/>
      <c r="C12" s="272"/>
    </row>
    <row r="13" spans="1:23" s="261" customFormat="1" x14ac:dyDescent="0.15">
      <c r="A13" s="272"/>
      <c r="B13" s="273" t="s">
        <v>209</v>
      </c>
      <c r="C13" s="274"/>
      <c r="D13" s="275"/>
      <c r="E13" s="275"/>
      <c r="F13" s="275"/>
      <c r="G13" s="275"/>
      <c r="H13" s="275"/>
      <c r="I13" s="275"/>
      <c r="J13" s="275"/>
      <c r="K13" s="275"/>
      <c r="L13" s="275"/>
      <c r="M13" s="275"/>
      <c r="N13" s="275"/>
      <c r="O13" s="275"/>
      <c r="P13" s="275"/>
      <c r="Q13" s="275"/>
      <c r="R13" s="275"/>
      <c r="S13" s="275"/>
      <c r="T13" s="275"/>
      <c r="U13" s="275"/>
      <c r="V13" s="275"/>
      <c r="W13" s="276"/>
    </row>
    <row r="14" spans="1:23" s="261" customFormat="1" x14ac:dyDescent="0.15">
      <c r="A14" s="272"/>
      <c r="B14" s="277" t="s">
        <v>42</v>
      </c>
      <c r="C14" s="278"/>
      <c r="D14" s="279"/>
      <c r="E14" s="279"/>
      <c r="F14" s="279"/>
      <c r="G14" s="279"/>
      <c r="H14" s="279"/>
      <c r="I14" s="279"/>
      <c r="J14" s="279"/>
      <c r="K14" s="279"/>
      <c r="L14" s="279"/>
      <c r="M14" s="279"/>
      <c r="N14" s="279"/>
      <c r="O14" s="279"/>
      <c r="P14" s="279"/>
      <c r="Q14" s="279"/>
      <c r="R14" s="279"/>
      <c r="S14" s="279"/>
      <c r="T14" s="279"/>
      <c r="U14" s="279"/>
      <c r="V14" s="279"/>
      <c r="W14" s="281"/>
    </row>
    <row r="15" spans="1:23" s="261" customFormat="1" x14ac:dyDescent="0.15">
      <c r="A15" s="272"/>
      <c r="B15" s="282"/>
      <c r="C15" s="283"/>
      <c r="D15" s="283"/>
      <c r="E15" s="283"/>
      <c r="F15" s="283"/>
      <c r="G15" s="283"/>
      <c r="H15" s="283"/>
      <c r="I15" s="283"/>
      <c r="J15" s="283"/>
      <c r="K15" s="283"/>
      <c r="L15" s="283"/>
      <c r="M15" s="283"/>
      <c r="N15" s="283"/>
      <c r="O15" s="283"/>
      <c r="P15" s="283"/>
      <c r="Q15" s="283"/>
      <c r="R15" s="283"/>
      <c r="S15" s="283"/>
      <c r="T15" s="283"/>
      <c r="U15" s="283"/>
      <c r="V15" s="283"/>
      <c r="W15" s="527"/>
    </row>
    <row r="16" spans="1:23" s="261" customFormat="1" x14ac:dyDescent="0.15">
      <c r="A16" s="272"/>
      <c r="B16" s="284" t="s">
        <v>182</v>
      </c>
      <c r="C16" s="285" t="s">
        <v>95</v>
      </c>
      <c r="D16" s="286"/>
      <c r="E16" s="286"/>
      <c r="F16" s="262"/>
      <c r="G16" s="262"/>
      <c r="H16" s="262"/>
      <c r="I16" s="262"/>
      <c r="J16" s="262"/>
      <c r="K16" s="262"/>
      <c r="L16" s="262"/>
      <c r="M16" s="262"/>
      <c r="N16" s="262"/>
      <c r="O16" s="262"/>
      <c r="P16" s="262"/>
      <c r="Q16" s="262"/>
      <c r="R16" s="262"/>
      <c r="S16" s="262"/>
      <c r="T16" s="262"/>
      <c r="U16" s="262"/>
      <c r="V16" s="262"/>
      <c r="W16" s="266"/>
    </row>
    <row r="17" spans="1:23" s="261" customFormat="1" x14ac:dyDescent="0.15">
      <c r="A17" s="272"/>
      <c r="B17" s="268"/>
      <c r="C17" s="262"/>
      <c r="D17" s="262"/>
      <c r="E17" s="262"/>
      <c r="F17" s="262"/>
      <c r="G17" s="262"/>
      <c r="H17" s="262"/>
      <c r="I17" s="262"/>
      <c r="J17" s="262"/>
      <c r="K17" s="262"/>
      <c r="L17" s="262"/>
      <c r="M17" s="262"/>
      <c r="N17" s="262"/>
      <c r="O17" s="262"/>
      <c r="P17" s="262"/>
      <c r="Q17" s="262"/>
      <c r="R17" s="262"/>
      <c r="S17" s="262"/>
      <c r="T17" s="262"/>
      <c r="U17" s="262"/>
      <c r="V17" s="262"/>
      <c r="W17" s="266"/>
    </row>
    <row r="18" spans="1:23" s="261" customFormat="1" x14ac:dyDescent="0.15">
      <c r="A18" s="272"/>
      <c r="B18" s="287" t="s">
        <v>11</v>
      </c>
      <c r="C18" s="288"/>
      <c r="D18" s="289" t="str">
        <f>D57</f>
        <v>hbh</v>
      </c>
      <c r="E18" s="289" t="str">
        <f t="shared" ref="E18:H18" si="0">E57</f>
        <v>hbh</v>
      </c>
      <c r="F18" s="289" t="str">
        <f t="shared" si="0"/>
        <v>hbh</v>
      </c>
      <c r="G18" s="289" t="str">
        <f t="shared" si="0"/>
        <v>hbh</v>
      </c>
      <c r="H18" s="289" t="str">
        <f t="shared" si="0"/>
        <v>hbh</v>
      </c>
      <c r="I18" s="289" t="str">
        <f t="shared" ref="I18:J18" si="1">I57</f>
        <v>hbh</v>
      </c>
      <c r="J18" s="290" t="str">
        <f t="shared" si="1"/>
        <v>hbh</v>
      </c>
      <c r="K18" s="291" t="s">
        <v>78</v>
      </c>
      <c r="L18" s="262"/>
      <c r="M18" s="360"/>
      <c r="N18" s="262"/>
      <c r="O18" s="262"/>
      <c r="P18" s="262"/>
      <c r="Q18" s="262"/>
      <c r="R18" s="262"/>
      <c r="S18" s="262"/>
      <c r="T18" s="262"/>
      <c r="U18" s="262"/>
      <c r="V18" s="262"/>
      <c r="W18" s="266"/>
    </row>
    <row r="19" spans="1:23" s="261" customFormat="1" x14ac:dyDescent="0.15">
      <c r="A19" s="272"/>
      <c r="B19" s="287" t="s">
        <v>12</v>
      </c>
      <c r="C19" s="288"/>
      <c r="D19" s="289">
        <f t="shared" ref="D19:H19" si="2">D58</f>
        <v>0</v>
      </c>
      <c r="E19" s="289">
        <f t="shared" si="2"/>
        <v>1</v>
      </c>
      <c r="F19" s="289">
        <f t="shared" si="2"/>
        <v>2</v>
      </c>
      <c r="G19" s="289">
        <f t="shared" si="2"/>
        <v>3</v>
      </c>
      <c r="H19" s="289">
        <f t="shared" si="2"/>
        <v>4</v>
      </c>
      <c r="I19" s="289">
        <f t="shared" ref="I19:J19" si="3">I58</f>
        <v>5</v>
      </c>
      <c r="J19" s="290" t="str">
        <f t="shared" si="3"/>
        <v>5+</v>
      </c>
      <c r="K19" s="291"/>
      <c r="L19" s="291"/>
      <c r="M19" s="291"/>
      <c r="N19" s="291"/>
      <c r="O19" s="291"/>
      <c r="P19" s="291"/>
      <c r="Q19" s="291"/>
      <c r="R19" s="291"/>
      <c r="S19" s="291"/>
      <c r="T19" s="291"/>
      <c r="U19" s="291"/>
      <c r="V19" s="291"/>
      <c r="W19" s="266"/>
    </row>
    <row r="20" spans="1:23" s="261" customFormat="1" x14ac:dyDescent="0.15">
      <c r="A20" s="272"/>
      <c r="B20" s="292" t="s">
        <v>87</v>
      </c>
      <c r="C20" s="293"/>
      <c r="D20" s="295">
        <f>D61</f>
        <v>11.47</v>
      </c>
      <c r="E20" s="295">
        <f t="shared" ref="E20:I20" si="4">E61</f>
        <v>12.05</v>
      </c>
      <c r="F20" s="295">
        <f t="shared" si="4"/>
        <v>12.62</v>
      </c>
      <c r="G20" s="295">
        <f t="shared" si="4"/>
        <v>13.2</v>
      </c>
      <c r="H20" s="295">
        <f t="shared" si="4"/>
        <v>13.77</v>
      </c>
      <c r="I20" s="295">
        <f t="shared" si="4"/>
        <v>14.34</v>
      </c>
      <c r="J20" s="295">
        <f t="shared" ref="J20" si="5">J61</f>
        <v>0</v>
      </c>
      <c r="K20" s="296"/>
      <c r="L20" s="296"/>
      <c r="M20" s="296"/>
      <c r="N20" s="296"/>
      <c r="O20" s="296"/>
      <c r="P20" s="296"/>
      <c r="Q20" s="296"/>
      <c r="R20" s="296"/>
      <c r="S20" s="296"/>
      <c r="T20" s="296"/>
      <c r="U20" s="296"/>
      <c r="V20" s="296"/>
      <c r="W20" s="266"/>
    </row>
    <row r="21" spans="1:23" s="261" customFormat="1" x14ac:dyDescent="0.15">
      <c r="A21" s="272"/>
      <c r="B21" s="292" t="s">
        <v>59</v>
      </c>
      <c r="C21" s="14">
        <f>C66</f>
        <v>8.3299999999999999E-2</v>
      </c>
      <c r="D21" s="297">
        <f>IF(D$20*$C21&lt;$C$68,$C$68,D$20*$C21)</f>
        <v>1.1355750798722046</v>
      </c>
      <c r="E21" s="297">
        <f t="shared" ref="E21:H21" si="6">IF(E$20*$C21&lt;$C$68,$C$68,E$20*$C21)</f>
        <v>1.1355750798722046</v>
      </c>
      <c r="F21" s="297">
        <f t="shared" si="6"/>
        <v>1.1355750798722046</v>
      </c>
      <c r="G21" s="297">
        <f t="shared" si="6"/>
        <v>1.1355750798722046</v>
      </c>
      <c r="H21" s="295">
        <f t="shared" si="6"/>
        <v>1.147041</v>
      </c>
      <c r="I21" s="297">
        <f>IF(I$20*$C21&lt;$C$68,$C$68,I$20*$C21)</f>
        <v>1.1945220000000001</v>
      </c>
      <c r="J21" s="297">
        <f>IF(J$20*$C21&lt;$C$68,$C$68,J$20*$C21)</f>
        <v>1.1355750798722046</v>
      </c>
      <c r="K21" s="296"/>
      <c r="L21" s="296"/>
      <c r="M21" s="296"/>
      <c r="N21" s="296"/>
      <c r="O21" s="296"/>
      <c r="P21" s="296"/>
      <c r="Q21" s="296"/>
      <c r="R21" s="296"/>
      <c r="S21" s="296"/>
      <c r="T21" s="296"/>
      <c r="U21" s="296"/>
      <c r="V21" s="296"/>
      <c r="W21" s="266"/>
    </row>
    <row r="22" spans="1:23" s="261" customFormat="1" x14ac:dyDescent="0.15">
      <c r="A22" s="272"/>
      <c r="B22" s="292" t="s">
        <v>58</v>
      </c>
      <c r="C22" s="25">
        <f>C70</f>
        <v>0.08</v>
      </c>
      <c r="D22" s="297">
        <f>IF(D20*$C22&lt;$C$72,$C$72,D20*$C22)</f>
        <v>1.0662939297124601</v>
      </c>
      <c r="E22" s="297">
        <f>IF(E20*$C22&lt;$C$72,$C$72,E20*$C22)</f>
        <v>1.0662939297124601</v>
      </c>
      <c r="F22" s="297">
        <f t="shared" ref="F22:H22" si="7">IF(F20*$C22&lt;$C$72,$C$72,F20*$C22)</f>
        <v>1.0662939297124601</v>
      </c>
      <c r="G22" s="297">
        <f t="shared" si="7"/>
        <v>1.0662939297124601</v>
      </c>
      <c r="H22" s="295">
        <f t="shared" si="7"/>
        <v>1.1015999999999999</v>
      </c>
      <c r="I22" s="297">
        <f>IF(I20*$C22&lt;$C$72,$C$72,I20*$C22)</f>
        <v>1.1472</v>
      </c>
      <c r="J22" s="297">
        <f>IF(J20*$C22&lt;$C$72,$C$72,J20*$C22)</f>
        <v>1.0662939297124601</v>
      </c>
      <c r="K22" s="298"/>
      <c r="M22" s="298"/>
      <c r="N22" s="298"/>
      <c r="O22" s="298"/>
      <c r="P22" s="298"/>
      <c r="Q22" s="298"/>
      <c r="R22" s="298"/>
      <c r="S22" s="298"/>
      <c r="T22" s="298"/>
      <c r="U22" s="298"/>
      <c r="V22" s="298"/>
      <c r="W22" s="266"/>
    </row>
    <row r="23" spans="1:23" s="261" customFormat="1" x14ac:dyDescent="0.15">
      <c r="A23" s="272"/>
      <c r="B23" s="299" t="s">
        <v>60</v>
      </c>
      <c r="C23" s="25">
        <f>C74</f>
        <v>0</v>
      </c>
      <c r="D23" s="338">
        <f>D$20*$C23</f>
        <v>0</v>
      </c>
      <c r="E23" s="338">
        <f>E$20*$C23</f>
        <v>0</v>
      </c>
      <c r="F23" s="338">
        <f t="shared" ref="F23:J23" si="8">F$20*$C23</f>
        <v>0</v>
      </c>
      <c r="G23" s="338">
        <f>G$20*$C23</f>
        <v>0</v>
      </c>
      <c r="H23" s="300">
        <f>H$20*$C23</f>
        <v>0</v>
      </c>
      <c r="I23" s="338">
        <f t="shared" si="8"/>
        <v>0</v>
      </c>
      <c r="J23" s="338">
        <f t="shared" si="8"/>
        <v>0</v>
      </c>
      <c r="K23" s="298"/>
      <c r="M23" s="298"/>
      <c r="N23" s="298"/>
      <c r="O23" s="298"/>
      <c r="P23" s="298"/>
      <c r="Q23" s="298"/>
      <c r="R23" s="298"/>
      <c r="S23" s="298"/>
      <c r="T23" s="298"/>
      <c r="U23" s="298"/>
      <c r="V23" s="298"/>
      <c r="W23" s="266"/>
    </row>
    <row r="24" spans="1:23" s="261" customFormat="1" ht="11.25" thickBot="1" x14ac:dyDescent="0.2">
      <c r="A24" s="272"/>
      <c r="B24" s="299" t="s">
        <v>228</v>
      </c>
      <c r="C24" s="212"/>
      <c r="D24" s="338">
        <f>$C$76/CAO_VVT!$D$9</f>
        <v>0</v>
      </c>
      <c r="E24" s="338">
        <f>$C$76/CAO_VVT!$D$9</f>
        <v>0</v>
      </c>
      <c r="F24" s="338">
        <f>$C$76/CAO_VVT!$D$9</f>
        <v>0</v>
      </c>
      <c r="G24" s="338">
        <f>$C$76/CAO_VVT!$D$9</f>
        <v>0</v>
      </c>
      <c r="H24" s="300">
        <f>$C$76/CAO_VVT!$D$9</f>
        <v>0</v>
      </c>
      <c r="I24" s="338">
        <f>$C$76/CAO_VVT!$D$9</f>
        <v>0</v>
      </c>
      <c r="J24" s="338">
        <f>$C$76/CAO_VVT!$D$9</f>
        <v>0</v>
      </c>
      <c r="K24" s="298"/>
      <c r="M24" s="298"/>
      <c r="N24" s="298"/>
      <c r="O24" s="298"/>
      <c r="P24" s="298"/>
      <c r="Q24" s="298"/>
      <c r="R24" s="298"/>
      <c r="S24" s="298"/>
      <c r="T24" s="298"/>
      <c r="U24" s="298"/>
      <c r="V24" s="298"/>
      <c r="W24" s="266"/>
    </row>
    <row r="25" spans="1:23" s="261" customFormat="1" ht="11.25" thickTop="1" x14ac:dyDescent="0.15">
      <c r="A25" s="272"/>
      <c r="B25" s="302" t="s">
        <v>75</v>
      </c>
      <c r="C25" s="303"/>
      <c r="D25" s="304">
        <f>SUM(D20:D24)</f>
        <v>13.671869009584665</v>
      </c>
      <c r="E25" s="304">
        <f t="shared" ref="E25:H25" si="9">SUM(E20:E24)</f>
        <v>14.251869009584665</v>
      </c>
      <c r="F25" s="304">
        <f>SUM(F20:F24)</f>
        <v>14.821869009584663</v>
      </c>
      <c r="G25" s="304">
        <f>SUM(G20:G24)</f>
        <v>15.401869009584663</v>
      </c>
      <c r="H25" s="304">
        <f t="shared" si="9"/>
        <v>16.018640999999999</v>
      </c>
      <c r="I25" s="304">
        <f>SUM(I20:I24)</f>
        <v>16.681722000000001</v>
      </c>
      <c r="J25" s="304">
        <f>SUM(J20:J24)</f>
        <v>2.2018690095846649</v>
      </c>
      <c r="K25" s="296"/>
      <c r="M25" s="296"/>
      <c r="N25" s="296"/>
      <c r="O25" s="296"/>
      <c r="P25" s="296"/>
      <c r="Q25" s="296"/>
      <c r="R25" s="296"/>
      <c r="S25" s="296"/>
      <c r="T25" s="296"/>
      <c r="U25" s="296"/>
      <c r="V25" s="296"/>
      <c r="W25" s="266"/>
    </row>
    <row r="26" spans="1:23" s="261" customFormat="1" ht="11.25" thickBot="1" x14ac:dyDescent="0.2">
      <c r="A26" s="272"/>
      <c r="B26" s="305" t="s">
        <v>51</v>
      </c>
      <c r="C26" s="306"/>
      <c r="D26" s="321">
        <f>SUM(D20:D23)*D111</f>
        <v>0</v>
      </c>
      <c r="E26" s="321">
        <f t="shared" ref="E26:J26" si="10">SUM(E20:E23)*E111</f>
        <v>0</v>
      </c>
      <c r="F26" s="321">
        <f t="shared" si="10"/>
        <v>0</v>
      </c>
      <c r="G26" s="321">
        <f t="shared" si="10"/>
        <v>0</v>
      </c>
      <c r="H26" s="321">
        <f t="shared" si="10"/>
        <v>0</v>
      </c>
      <c r="I26" s="321">
        <f t="shared" si="10"/>
        <v>0</v>
      </c>
      <c r="J26" s="321">
        <f t="shared" si="10"/>
        <v>0</v>
      </c>
      <c r="K26" s="298"/>
      <c r="M26" s="298"/>
      <c r="N26" s="298"/>
      <c r="O26" s="298"/>
      <c r="P26" s="298"/>
      <c r="Q26" s="298"/>
      <c r="R26" s="298"/>
      <c r="S26" s="298"/>
      <c r="T26" s="298"/>
      <c r="U26" s="298"/>
      <c r="V26" s="298"/>
      <c r="W26" s="266"/>
    </row>
    <row r="27" spans="1:23" s="261" customFormat="1" ht="12" thickTop="1" thickBot="1" x14ac:dyDescent="0.2">
      <c r="A27" s="272"/>
      <c r="B27" s="308" t="s">
        <v>77</v>
      </c>
      <c r="C27" s="309"/>
      <c r="D27" s="310">
        <f>SUM(D25:D26)</f>
        <v>13.671869009584665</v>
      </c>
      <c r="E27" s="310">
        <f t="shared" ref="E27:H27" si="11">SUM(E25:E26)</f>
        <v>14.251869009584665</v>
      </c>
      <c r="F27" s="310">
        <f t="shared" si="11"/>
        <v>14.821869009584663</v>
      </c>
      <c r="G27" s="310">
        <f>SUM(G25:G26)</f>
        <v>15.401869009584663</v>
      </c>
      <c r="H27" s="310">
        <f t="shared" si="11"/>
        <v>16.018640999999999</v>
      </c>
      <c r="I27" s="310">
        <f>SUM(I25:I26)</f>
        <v>16.681722000000001</v>
      </c>
      <c r="J27" s="310">
        <f>SUM(J25:J26)</f>
        <v>2.2018690095846649</v>
      </c>
      <c r="K27" s="298"/>
      <c r="M27" s="298"/>
      <c r="N27" s="298"/>
      <c r="O27" s="298"/>
      <c r="P27" s="298"/>
      <c r="Q27" s="298"/>
      <c r="R27" s="298"/>
      <c r="S27" s="298"/>
      <c r="T27" s="298"/>
      <c r="U27" s="298"/>
      <c r="V27" s="298"/>
      <c r="W27" s="266"/>
    </row>
    <row r="28" spans="1:23" s="261" customFormat="1" ht="11.25" thickTop="1" x14ac:dyDescent="0.15">
      <c r="A28" s="272"/>
      <c r="B28" s="311" t="s">
        <v>339</v>
      </c>
      <c r="C28" s="507">
        <f>D130</f>
        <v>0.87358892438764635</v>
      </c>
      <c r="D28" s="312">
        <f>D27/$C28</f>
        <v>15.650231622577108</v>
      </c>
      <c r="E28" s="312">
        <f>E27/$C28</f>
        <v>16.314159453858345</v>
      </c>
      <c r="F28" s="312">
        <f>F27/$C28</f>
        <v>16.966640253565767</v>
      </c>
      <c r="G28" s="312">
        <f>G27/$C28</f>
        <v>17.630568084847006</v>
      </c>
      <c r="H28" s="312">
        <f t="shared" ref="H28:I28" si="12">H27/$C28</f>
        <v>18.336588929659882</v>
      </c>
      <c r="I28" s="312">
        <f t="shared" si="12"/>
        <v>19.095619843959529</v>
      </c>
      <c r="J28" s="312">
        <f>J27/$C28</f>
        <v>2.5204864074119233</v>
      </c>
      <c r="K28" s="262"/>
      <c r="M28" s="262"/>
      <c r="N28" s="262"/>
      <c r="O28" s="262"/>
      <c r="P28" s="262"/>
      <c r="Q28" s="262"/>
      <c r="R28" s="262"/>
      <c r="S28" s="262"/>
      <c r="T28" s="262"/>
      <c r="U28" s="262"/>
      <c r="V28" s="262"/>
      <c r="W28" s="266"/>
    </row>
    <row r="29" spans="1:23" s="261" customFormat="1" ht="11.25" thickBot="1" x14ac:dyDescent="0.2">
      <c r="A29" s="272"/>
      <c r="B29" s="313" t="s">
        <v>340</v>
      </c>
      <c r="C29" s="533"/>
      <c r="D29" s="314">
        <f t="shared" ref="D29:J29" si="13">$C$139</f>
        <v>0</v>
      </c>
      <c r="E29" s="314">
        <f t="shared" si="13"/>
        <v>0</v>
      </c>
      <c r="F29" s="314">
        <f t="shared" si="13"/>
        <v>0</v>
      </c>
      <c r="G29" s="314">
        <f t="shared" si="13"/>
        <v>0</v>
      </c>
      <c r="H29" s="314">
        <f t="shared" si="13"/>
        <v>0</v>
      </c>
      <c r="I29" s="314">
        <f t="shared" si="13"/>
        <v>0</v>
      </c>
      <c r="J29" s="314">
        <f t="shared" si="13"/>
        <v>0</v>
      </c>
      <c r="K29" s="262"/>
      <c r="M29" s="262"/>
      <c r="N29" s="262"/>
      <c r="O29" s="262"/>
      <c r="P29" s="262"/>
      <c r="Q29" s="262"/>
      <c r="R29" s="262"/>
      <c r="S29" s="262"/>
      <c r="T29" s="262"/>
      <c r="U29" s="262"/>
      <c r="V29" s="262"/>
      <c r="W29" s="266"/>
    </row>
    <row r="30" spans="1:23" s="261" customFormat="1" ht="11.25" thickTop="1" x14ac:dyDescent="0.15">
      <c r="A30" s="272"/>
      <c r="B30" s="308" t="s">
        <v>138</v>
      </c>
      <c r="C30" s="309"/>
      <c r="D30" s="310">
        <f>SUM(D28:D29)</f>
        <v>15.650231622577108</v>
      </c>
      <c r="E30" s="310">
        <f t="shared" ref="E30:I30" si="14">SUM(E28:E29)</f>
        <v>16.314159453858345</v>
      </c>
      <c r="F30" s="310">
        <f>SUM(F28:F29)</f>
        <v>16.966640253565767</v>
      </c>
      <c r="G30" s="310">
        <f t="shared" si="14"/>
        <v>17.630568084847006</v>
      </c>
      <c r="H30" s="310">
        <f t="shared" si="14"/>
        <v>18.336588929659882</v>
      </c>
      <c r="I30" s="310">
        <f t="shared" si="14"/>
        <v>19.095619843959529</v>
      </c>
      <c r="J30" s="310">
        <f>SUM(J28:J29)</f>
        <v>2.5204864074119233</v>
      </c>
      <c r="K30" s="262"/>
      <c r="M30" s="262"/>
      <c r="N30" s="262"/>
      <c r="O30" s="262"/>
      <c r="P30" s="262"/>
      <c r="Q30" s="262"/>
      <c r="R30" s="262"/>
      <c r="S30" s="262"/>
      <c r="T30" s="262"/>
      <c r="U30" s="262"/>
      <c r="V30" s="262"/>
      <c r="W30" s="266"/>
    </row>
    <row r="31" spans="1:23" s="261" customFormat="1" x14ac:dyDescent="0.15">
      <c r="A31" s="272"/>
      <c r="B31" s="315"/>
      <c r="C31" s="316"/>
      <c r="D31" s="264"/>
      <c r="E31" s="264"/>
      <c r="F31" s="264"/>
      <c r="G31" s="264"/>
      <c r="H31" s="288"/>
      <c r="I31" s="288"/>
      <c r="J31" s="317"/>
      <c r="K31" s="262"/>
      <c r="M31" s="262"/>
      <c r="N31" s="262"/>
      <c r="O31" s="262"/>
      <c r="P31" s="262"/>
      <c r="Q31" s="262"/>
      <c r="R31" s="262"/>
      <c r="S31" s="262"/>
      <c r="T31" s="262"/>
      <c r="U31" s="262"/>
      <c r="V31" s="262"/>
      <c r="W31" s="266"/>
    </row>
    <row r="32" spans="1:23" s="261" customFormat="1" x14ac:dyDescent="0.15">
      <c r="A32" s="272"/>
      <c r="B32" s="318" t="s">
        <v>341</v>
      </c>
      <c r="C32" s="18">
        <f>E185</f>
        <v>0</v>
      </c>
      <c r="D32" s="297">
        <f>$C32*D$30</f>
        <v>0</v>
      </c>
      <c r="E32" s="297">
        <f t="shared" ref="E32:I34" si="15">$C32*E$30</f>
        <v>0</v>
      </c>
      <c r="F32" s="297">
        <f t="shared" si="15"/>
        <v>0</v>
      </c>
      <c r="G32" s="297">
        <f>$C32*G$30</f>
        <v>0</v>
      </c>
      <c r="H32" s="297">
        <f t="shared" si="15"/>
        <v>0</v>
      </c>
      <c r="I32" s="297">
        <f t="shared" si="15"/>
        <v>0</v>
      </c>
      <c r="J32" s="297">
        <f>$C32*J$30</f>
        <v>0</v>
      </c>
      <c r="K32" s="262"/>
      <c r="M32" s="262"/>
      <c r="N32" s="262"/>
      <c r="O32" s="262"/>
      <c r="P32" s="262"/>
      <c r="Q32" s="262"/>
      <c r="R32" s="262"/>
      <c r="S32" s="262"/>
      <c r="T32" s="262"/>
      <c r="U32" s="262"/>
      <c r="V32" s="262"/>
      <c r="W32" s="266"/>
    </row>
    <row r="33" spans="1:23" s="261" customFormat="1" x14ac:dyDescent="0.15">
      <c r="A33" s="272"/>
      <c r="B33" s="292" t="s">
        <v>342</v>
      </c>
      <c r="C33" s="18">
        <f>E186</f>
        <v>0</v>
      </c>
      <c r="D33" s="297">
        <f>$C33*D$30</f>
        <v>0</v>
      </c>
      <c r="E33" s="297">
        <f t="shared" si="15"/>
        <v>0</v>
      </c>
      <c r="F33" s="297">
        <f t="shared" si="15"/>
        <v>0</v>
      </c>
      <c r="G33" s="297">
        <f>$C33*G$30</f>
        <v>0</v>
      </c>
      <c r="H33" s="297">
        <f t="shared" si="15"/>
        <v>0</v>
      </c>
      <c r="I33" s="297">
        <f>$C33*I$30</f>
        <v>0</v>
      </c>
      <c r="J33" s="297">
        <f>$C33*J$30</f>
        <v>0</v>
      </c>
      <c r="K33" s="262"/>
      <c r="M33" s="262"/>
      <c r="N33" s="262"/>
      <c r="O33" s="262"/>
      <c r="P33" s="262"/>
      <c r="Q33" s="262"/>
      <c r="R33" s="262"/>
      <c r="S33" s="262"/>
      <c r="T33" s="262"/>
      <c r="U33" s="262"/>
      <c r="V33" s="262"/>
      <c r="W33" s="266"/>
    </row>
    <row r="34" spans="1:23" s="261" customFormat="1" ht="11.25" thickBot="1" x14ac:dyDescent="0.2">
      <c r="A34" s="272"/>
      <c r="B34" s="292" t="s">
        <v>343</v>
      </c>
      <c r="C34" s="18">
        <f>E187</f>
        <v>0</v>
      </c>
      <c r="D34" s="297">
        <f>$C34*D$30</f>
        <v>0</v>
      </c>
      <c r="E34" s="297">
        <f>$C34*E$30</f>
        <v>0</v>
      </c>
      <c r="F34" s="297">
        <f t="shared" si="15"/>
        <v>0</v>
      </c>
      <c r="G34" s="297">
        <f>$C34*G$30</f>
        <v>0</v>
      </c>
      <c r="H34" s="297">
        <f>$C34*H$30</f>
        <v>0</v>
      </c>
      <c r="I34" s="297">
        <f>$C34*I$30</f>
        <v>0</v>
      </c>
      <c r="J34" s="297">
        <f>$C34*J$30</f>
        <v>0</v>
      </c>
      <c r="K34" s="262"/>
      <c r="L34" s="262"/>
      <c r="M34" s="262"/>
      <c r="N34" s="262"/>
      <c r="O34" s="262"/>
      <c r="P34" s="262"/>
      <c r="Q34" s="262"/>
      <c r="R34" s="262"/>
      <c r="S34" s="262"/>
      <c r="T34" s="262"/>
      <c r="U34" s="262"/>
      <c r="V34" s="262"/>
      <c r="W34" s="266"/>
    </row>
    <row r="35" spans="1:23" s="261" customFormat="1" ht="11.25" thickTop="1" x14ac:dyDescent="0.15">
      <c r="A35" s="319"/>
      <c r="B35" s="311" t="s">
        <v>349</v>
      </c>
      <c r="C35" s="26"/>
      <c r="D35" s="312">
        <f>SUM(D30,D32:D34)</f>
        <v>15.650231622577108</v>
      </c>
      <c r="E35" s="312">
        <f t="shared" ref="E35:I35" si="16">SUM(E30,E32:E34)</f>
        <v>16.314159453858345</v>
      </c>
      <c r="F35" s="312">
        <f t="shared" si="16"/>
        <v>16.966640253565767</v>
      </c>
      <c r="G35" s="312">
        <f>SUM(G30,G32:G34)</f>
        <v>17.630568084847006</v>
      </c>
      <c r="H35" s="312">
        <f t="shared" si="16"/>
        <v>18.336588929659882</v>
      </c>
      <c r="I35" s="312">
        <f t="shared" si="16"/>
        <v>19.095619843959529</v>
      </c>
      <c r="J35" s="312">
        <f>SUM(J30,J32:J34)</f>
        <v>2.5204864074119233</v>
      </c>
      <c r="K35" s="262"/>
      <c r="L35" s="262"/>
      <c r="M35" s="262"/>
      <c r="N35" s="262"/>
      <c r="O35" s="262"/>
      <c r="P35" s="262"/>
      <c r="Q35" s="262"/>
      <c r="R35" s="262"/>
      <c r="S35" s="262"/>
      <c r="T35" s="262"/>
      <c r="U35" s="262"/>
      <c r="V35" s="262"/>
      <c r="W35" s="266"/>
    </row>
    <row r="36" spans="1:23" s="261" customFormat="1" x14ac:dyDescent="0.15">
      <c r="A36" s="319"/>
      <c r="B36" s="320" t="str">
        <f>B168</f>
        <v>Opslag kosten gemeentelijke eisen</v>
      </c>
      <c r="C36" s="18">
        <f>C168</f>
        <v>0</v>
      </c>
      <c r="D36" s="321">
        <f>$C36*D$35</f>
        <v>0</v>
      </c>
      <c r="E36" s="321">
        <f t="shared" ref="E36:I37" si="17">$C36*E$35</f>
        <v>0</v>
      </c>
      <c r="F36" s="321">
        <f t="shared" ref="F36:H37" si="18">$C36*F$35</f>
        <v>0</v>
      </c>
      <c r="G36" s="321">
        <f t="shared" si="18"/>
        <v>0</v>
      </c>
      <c r="H36" s="321">
        <f t="shared" si="18"/>
        <v>0</v>
      </c>
      <c r="I36" s="321">
        <f t="shared" si="17"/>
        <v>0</v>
      </c>
      <c r="J36" s="321">
        <f>$C36*J$35</f>
        <v>0</v>
      </c>
      <c r="K36" s="262"/>
      <c r="L36" s="262"/>
      <c r="M36" s="262"/>
      <c r="N36" s="262"/>
      <c r="O36" s="262"/>
      <c r="P36" s="262"/>
      <c r="Q36" s="262"/>
      <c r="R36" s="262"/>
      <c r="S36" s="262"/>
      <c r="T36" s="262"/>
      <c r="U36" s="262"/>
      <c r="V36" s="262"/>
      <c r="W36" s="266"/>
    </row>
    <row r="37" spans="1:23" s="261" customFormat="1" ht="11.25" thickBot="1" x14ac:dyDescent="0.2">
      <c r="A37" s="319"/>
      <c r="B37" s="322" t="s">
        <v>82</v>
      </c>
      <c r="C37" s="29">
        <f>C178</f>
        <v>0</v>
      </c>
      <c r="D37" s="314">
        <f>$C37*D$35</f>
        <v>0</v>
      </c>
      <c r="E37" s="314">
        <f t="shared" si="17"/>
        <v>0</v>
      </c>
      <c r="F37" s="314">
        <f t="shared" si="18"/>
        <v>0</v>
      </c>
      <c r="G37" s="314">
        <f t="shared" si="18"/>
        <v>0</v>
      </c>
      <c r="H37" s="314">
        <f t="shared" si="18"/>
        <v>0</v>
      </c>
      <c r="I37" s="314">
        <f t="shared" si="17"/>
        <v>0</v>
      </c>
      <c r="J37" s="314">
        <f>$C37*J$35</f>
        <v>0</v>
      </c>
      <c r="K37" s="262"/>
      <c r="L37" s="262"/>
      <c r="M37" s="262"/>
      <c r="N37" s="262"/>
      <c r="O37" s="262"/>
      <c r="P37" s="262"/>
      <c r="Q37" s="262"/>
      <c r="R37" s="262"/>
      <c r="S37" s="262"/>
      <c r="T37" s="262"/>
      <c r="U37" s="262"/>
      <c r="V37" s="262"/>
      <c r="W37" s="266"/>
    </row>
    <row r="38" spans="1:23" s="261" customFormat="1" ht="11.25" thickTop="1" x14ac:dyDescent="0.15">
      <c r="A38" s="319"/>
      <c r="B38" s="311" t="s">
        <v>145</v>
      </c>
      <c r="C38" s="26"/>
      <c r="D38" s="312">
        <f>SUM(D35:D37)</f>
        <v>15.650231622577108</v>
      </c>
      <c r="E38" s="312">
        <f>SUM(E35:E37)</f>
        <v>16.314159453858345</v>
      </c>
      <c r="F38" s="312">
        <f>SUM(F35:F37)</f>
        <v>16.966640253565767</v>
      </c>
      <c r="G38" s="312">
        <f>SUM(G35:G37)</f>
        <v>17.630568084847006</v>
      </c>
      <c r="H38" s="312">
        <f t="shared" ref="H38:I38" si="19">SUM(H35:H37)</f>
        <v>18.336588929659882</v>
      </c>
      <c r="I38" s="312">
        <f t="shared" si="19"/>
        <v>19.095619843959529</v>
      </c>
      <c r="J38" s="312">
        <f>SUM(J35:J37)</f>
        <v>2.5204864074119233</v>
      </c>
      <c r="K38" s="262"/>
      <c r="L38" s="262"/>
      <c r="M38" s="262"/>
      <c r="N38" s="262"/>
      <c r="O38" s="262"/>
      <c r="P38" s="262"/>
      <c r="Q38" s="262"/>
      <c r="R38" s="262"/>
      <c r="S38" s="262"/>
      <c r="T38" s="262"/>
      <c r="U38" s="262"/>
      <c r="V38" s="262"/>
      <c r="W38" s="266"/>
    </row>
    <row r="39" spans="1:23" s="261" customFormat="1" x14ac:dyDescent="0.15">
      <c r="A39" s="319"/>
      <c r="B39" s="534"/>
      <c r="C39" s="30"/>
      <c r="D39" s="298"/>
      <c r="E39" s="298"/>
      <c r="F39" s="298"/>
      <c r="G39" s="298"/>
      <c r="H39" s="324"/>
      <c r="I39" s="324"/>
      <c r="J39" s="325"/>
      <c r="K39" s="262"/>
      <c r="L39" s="262"/>
      <c r="M39" s="262"/>
      <c r="N39" s="262"/>
      <c r="O39" s="262"/>
      <c r="P39" s="262"/>
      <c r="Q39" s="262"/>
      <c r="R39" s="262"/>
      <c r="S39" s="262"/>
      <c r="T39" s="262"/>
      <c r="U39" s="262"/>
      <c r="V39" s="262"/>
      <c r="W39" s="266"/>
    </row>
    <row r="40" spans="1:23" s="261" customFormat="1" x14ac:dyDescent="0.15">
      <c r="A40" s="319"/>
      <c r="B40" s="292" t="s">
        <v>10</v>
      </c>
      <c r="C40" s="326"/>
      <c r="D40" s="327">
        <f t="shared" ref="D40:I40" si="20">D63</f>
        <v>0.1</v>
      </c>
      <c r="E40" s="327">
        <f t="shared" si="20"/>
        <v>0.2</v>
      </c>
      <c r="F40" s="327">
        <f t="shared" si="20"/>
        <v>0.2</v>
      </c>
      <c r="G40" s="327">
        <f t="shared" si="20"/>
        <v>0.2</v>
      </c>
      <c r="H40" s="327">
        <f t="shared" si="20"/>
        <v>0.2</v>
      </c>
      <c r="I40" s="327">
        <f t="shared" si="20"/>
        <v>0.1</v>
      </c>
      <c r="J40" s="327">
        <f>J63</f>
        <v>0</v>
      </c>
      <c r="K40" s="328"/>
      <c r="L40" s="262"/>
      <c r="M40" s="262"/>
      <c r="N40" s="262"/>
      <c r="O40" s="262"/>
      <c r="P40" s="262"/>
      <c r="Q40" s="262"/>
      <c r="R40" s="262"/>
      <c r="S40" s="262"/>
      <c r="T40" s="262"/>
      <c r="U40" s="262"/>
      <c r="V40" s="262"/>
      <c r="W40" s="266"/>
    </row>
    <row r="41" spans="1:23" s="261" customFormat="1" x14ac:dyDescent="0.15">
      <c r="A41" s="319"/>
      <c r="B41" s="329" t="s">
        <v>353</v>
      </c>
      <c r="C41" s="330"/>
      <c r="D41" s="240"/>
      <c r="E41" s="240"/>
      <c r="F41" s="240"/>
      <c r="G41" s="240"/>
      <c r="H41" s="240"/>
      <c r="I41" s="288"/>
      <c r="J41" s="317"/>
      <c r="K41" s="331">
        <f>SUMPRODUCT(D38:J38,D40:J40)</f>
        <v>17.324176491039861</v>
      </c>
      <c r="L41" s="262"/>
      <c r="M41" s="262"/>
      <c r="N41" s="262"/>
      <c r="O41" s="262"/>
      <c r="P41" s="262"/>
      <c r="Q41" s="262"/>
      <c r="R41" s="262"/>
      <c r="S41" s="262"/>
      <c r="T41" s="262"/>
      <c r="U41" s="262"/>
      <c r="V41" s="262"/>
      <c r="W41" s="266"/>
    </row>
    <row r="42" spans="1:23" s="261" customFormat="1" x14ac:dyDescent="0.15">
      <c r="A42" s="319"/>
      <c r="B42" s="284"/>
      <c r="C42" s="332"/>
      <c r="D42" s="262"/>
      <c r="E42" s="262"/>
      <c r="F42" s="262"/>
      <c r="G42" s="262"/>
      <c r="H42" s="262"/>
      <c r="I42" s="262"/>
      <c r="J42" s="333"/>
      <c r="K42" s="262"/>
      <c r="L42" s="262"/>
      <c r="M42" s="262"/>
      <c r="N42" s="262"/>
      <c r="O42" s="262"/>
      <c r="P42" s="262"/>
      <c r="Q42" s="262"/>
      <c r="R42" s="262"/>
      <c r="S42" s="262"/>
      <c r="T42" s="262"/>
      <c r="U42" s="262"/>
      <c r="V42" s="262"/>
      <c r="W42" s="266"/>
    </row>
    <row r="43" spans="1:23" s="261" customFormat="1" x14ac:dyDescent="0.15">
      <c r="A43" s="334"/>
      <c r="B43" s="284"/>
      <c r="C43" s="332"/>
      <c r="D43" s="262"/>
      <c r="E43" s="262"/>
      <c r="F43" s="262"/>
      <c r="G43" s="262"/>
      <c r="H43" s="262"/>
      <c r="I43" s="262"/>
      <c r="J43" s="333"/>
      <c r="K43" s="262"/>
      <c r="L43" s="262"/>
      <c r="M43" s="262"/>
      <c r="N43" s="262"/>
      <c r="O43" s="262"/>
      <c r="P43" s="262"/>
      <c r="Q43" s="262"/>
      <c r="R43" s="262"/>
      <c r="S43" s="262"/>
      <c r="T43" s="262"/>
      <c r="U43" s="262"/>
      <c r="V43" s="262"/>
      <c r="W43" s="266"/>
    </row>
    <row r="44" spans="1:23" s="261" customFormat="1" x14ac:dyDescent="0.15">
      <c r="A44" s="272"/>
      <c r="B44" s="273" t="s">
        <v>338</v>
      </c>
      <c r="C44" s="274"/>
      <c r="D44" s="275"/>
      <c r="E44" s="275"/>
      <c r="F44" s="275"/>
      <c r="G44" s="275"/>
      <c r="H44" s="275"/>
      <c r="I44" s="276"/>
      <c r="J44" s="262"/>
      <c r="K44" s="262"/>
      <c r="L44" s="262"/>
      <c r="M44" s="262"/>
      <c r="N44" s="262"/>
      <c r="O44" s="262"/>
      <c r="P44" s="262"/>
      <c r="Q44" s="262"/>
      <c r="R44" s="262"/>
      <c r="S44" s="262"/>
      <c r="T44" s="262"/>
      <c r="U44" s="262"/>
      <c r="V44" s="262"/>
      <c r="W44" s="266"/>
    </row>
    <row r="45" spans="1:23" s="261" customFormat="1" x14ac:dyDescent="0.15">
      <c r="A45" s="319"/>
      <c r="B45" s="336"/>
      <c r="C45" s="288"/>
      <c r="D45" s="289" t="s">
        <v>330</v>
      </c>
      <c r="E45" s="289" t="s">
        <v>331</v>
      </c>
      <c r="F45" s="289" t="s">
        <v>332</v>
      </c>
      <c r="G45" s="289" t="s">
        <v>333</v>
      </c>
      <c r="H45" s="289" t="s">
        <v>337</v>
      </c>
      <c r="I45" s="290" t="s">
        <v>336</v>
      </c>
      <c r="J45" s="333"/>
      <c r="K45" s="262"/>
      <c r="L45" s="262"/>
      <c r="M45" s="262"/>
      <c r="N45" s="262"/>
      <c r="O45" s="262"/>
      <c r="P45" s="262"/>
      <c r="Q45" s="262"/>
      <c r="R45" s="262"/>
      <c r="S45" s="262"/>
      <c r="T45" s="262"/>
      <c r="U45" s="262"/>
      <c r="V45" s="262"/>
      <c r="W45" s="266"/>
    </row>
    <row r="46" spans="1:23" s="261" customFormat="1" x14ac:dyDescent="0.15">
      <c r="A46" s="319"/>
      <c r="B46" s="337" t="s">
        <v>346</v>
      </c>
      <c r="C46" s="251"/>
      <c r="D46" s="338">
        <f>IF(C149=0,SUMPRODUCT(D28:J28,D40:J40),SUMPRODUCT(D28:J28,D40:J40)+(C146/C149)*SUMPRODUCT(D32:J32,D40:J40))</f>
        <v>17.324176491039861</v>
      </c>
      <c r="E46" s="338">
        <f>D46*(1+C160)</f>
        <v>17.324176491039861</v>
      </c>
      <c r="F46" s="338">
        <f t="shared" ref="F46:H47" si="21">E46*(1+D160)</f>
        <v>17.324176491039861</v>
      </c>
      <c r="G46" s="338">
        <f t="shared" si="21"/>
        <v>17.324176491039861</v>
      </c>
      <c r="H46" s="338">
        <f t="shared" si="21"/>
        <v>17.324176491039861</v>
      </c>
      <c r="I46" s="338">
        <f>H46*(1+G160)</f>
        <v>17.324176491039861</v>
      </c>
      <c r="J46" s="333"/>
      <c r="K46" s="262"/>
      <c r="L46" s="262"/>
      <c r="M46" s="262"/>
      <c r="N46" s="262"/>
      <c r="O46" s="262"/>
      <c r="P46" s="262"/>
      <c r="Q46" s="262"/>
      <c r="R46" s="262"/>
      <c r="S46" s="262"/>
      <c r="T46" s="262"/>
      <c r="U46" s="262"/>
      <c r="V46" s="262"/>
      <c r="W46" s="266"/>
    </row>
    <row r="47" spans="1:23" s="261" customFormat="1" ht="11.25" thickBot="1" x14ac:dyDescent="0.2">
      <c r="A47" s="319"/>
      <c r="B47" s="292" t="s">
        <v>347</v>
      </c>
      <c r="C47" s="251"/>
      <c r="D47" s="297">
        <f>IF(C149=0,SUMPRODUCT(D29:J29,D40:J40)+SUMPRODUCT(D33:J33,D40:J40)+SUMPRODUCT(D34:J34,D40:J40),SUMPRODUCT(D29:J29,D40:J40)+SUMPRODUCT(D33:J33,D40:J40)+SUMPRODUCT(D34:J34,D40:J40)+((C147+C148)/C149)*SUMPRODUCT(D32:J32,D40:J40))</f>
        <v>0</v>
      </c>
      <c r="E47" s="338">
        <f>D47*(1+C161)</f>
        <v>0</v>
      </c>
      <c r="F47" s="338">
        <f t="shared" si="21"/>
        <v>0</v>
      </c>
      <c r="G47" s="338">
        <f t="shared" si="21"/>
        <v>0</v>
      </c>
      <c r="H47" s="338">
        <f t="shared" si="21"/>
        <v>0</v>
      </c>
      <c r="I47" s="338">
        <f>H47*(1+G161)</f>
        <v>0</v>
      </c>
      <c r="J47" s="333"/>
      <c r="K47" s="262"/>
      <c r="L47" s="262"/>
      <c r="M47" s="262"/>
      <c r="N47" s="262"/>
      <c r="O47" s="262"/>
      <c r="P47" s="262"/>
      <c r="Q47" s="262"/>
      <c r="R47" s="262"/>
      <c r="S47" s="262"/>
      <c r="T47" s="262"/>
      <c r="U47" s="262"/>
      <c r="V47" s="262"/>
      <c r="W47" s="266"/>
    </row>
    <row r="48" spans="1:23" s="261" customFormat="1" ht="11.25" thickTop="1" x14ac:dyDescent="0.15">
      <c r="A48" s="319"/>
      <c r="B48" s="311" t="s">
        <v>350</v>
      </c>
      <c r="C48" s="26"/>
      <c r="D48" s="312">
        <f>SUM(D46:D47)</f>
        <v>17.324176491039861</v>
      </c>
      <c r="E48" s="312">
        <f t="shared" ref="E48:H48" si="22">SUM(E46:E47)</f>
        <v>17.324176491039861</v>
      </c>
      <c r="F48" s="312">
        <f t="shared" si="22"/>
        <v>17.324176491039861</v>
      </c>
      <c r="G48" s="312">
        <f>SUM(G46:G47)</f>
        <v>17.324176491039861</v>
      </c>
      <c r="H48" s="312">
        <f t="shared" si="22"/>
        <v>17.324176491039861</v>
      </c>
      <c r="I48" s="312">
        <f>SUM(I46:I47)</f>
        <v>17.324176491039861</v>
      </c>
      <c r="J48" s="333"/>
      <c r="K48" s="262"/>
      <c r="L48" s="262"/>
      <c r="M48" s="262"/>
      <c r="N48" s="262"/>
      <c r="O48" s="262"/>
      <c r="P48" s="262"/>
      <c r="Q48" s="262"/>
      <c r="R48" s="262"/>
      <c r="S48" s="262"/>
      <c r="T48" s="262"/>
      <c r="U48" s="262"/>
      <c r="V48" s="262"/>
      <c r="W48" s="266"/>
    </row>
    <row r="49" spans="1:23" s="261" customFormat="1" ht="11.25" thickBot="1" x14ac:dyDescent="0.2">
      <c r="A49" s="319"/>
      <c r="B49" s="239" t="s">
        <v>348</v>
      </c>
      <c r="C49" s="232">
        <f>C36+C37</f>
        <v>0</v>
      </c>
      <c r="D49" s="338">
        <f>D48*$C49</f>
        <v>0</v>
      </c>
      <c r="E49" s="338">
        <f>E48*$C49</f>
        <v>0</v>
      </c>
      <c r="F49" s="338">
        <f t="shared" ref="F49:H49" si="23">F48*$C49</f>
        <v>0</v>
      </c>
      <c r="G49" s="338">
        <f t="shared" si="23"/>
        <v>0</v>
      </c>
      <c r="H49" s="338">
        <f t="shared" si="23"/>
        <v>0</v>
      </c>
      <c r="I49" s="338">
        <f>I48*$C49</f>
        <v>0</v>
      </c>
      <c r="J49" s="333"/>
      <c r="K49" s="262"/>
      <c r="L49" s="262"/>
      <c r="M49" s="262"/>
      <c r="N49" s="262"/>
      <c r="O49" s="262"/>
      <c r="P49" s="262"/>
      <c r="Q49" s="262"/>
      <c r="R49" s="262"/>
      <c r="S49" s="262"/>
      <c r="T49" s="262"/>
      <c r="U49" s="262"/>
      <c r="V49" s="262"/>
      <c r="W49" s="266"/>
    </row>
    <row r="50" spans="1:23" s="261" customFormat="1" ht="11.25" thickTop="1" x14ac:dyDescent="0.15">
      <c r="A50" s="319"/>
      <c r="B50" s="311" t="s">
        <v>351</v>
      </c>
      <c r="C50" s="26"/>
      <c r="D50" s="312">
        <f>SUM(D48:D49)</f>
        <v>17.324176491039861</v>
      </c>
      <c r="E50" s="312">
        <f>SUM(E48:E49)</f>
        <v>17.324176491039861</v>
      </c>
      <c r="F50" s="312">
        <f t="shared" ref="F50:H50" si="24">SUM(F48:F49)</f>
        <v>17.324176491039861</v>
      </c>
      <c r="G50" s="312">
        <f t="shared" si="24"/>
        <v>17.324176491039861</v>
      </c>
      <c r="H50" s="312">
        <f t="shared" si="24"/>
        <v>17.324176491039861</v>
      </c>
      <c r="I50" s="312">
        <f>SUM(I48:I49)</f>
        <v>17.324176491039861</v>
      </c>
      <c r="J50" s="262"/>
      <c r="K50" s="262"/>
      <c r="L50" s="262"/>
      <c r="M50" s="262"/>
      <c r="N50" s="262"/>
      <c r="O50" s="262"/>
      <c r="P50" s="262"/>
      <c r="Q50" s="262"/>
      <c r="R50" s="262"/>
      <c r="S50" s="262"/>
      <c r="T50" s="262"/>
      <c r="U50" s="262"/>
      <c r="V50" s="262"/>
      <c r="W50" s="266"/>
    </row>
    <row r="51" spans="1:23" s="261" customFormat="1" x14ac:dyDescent="0.15">
      <c r="A51" s="319"/>
      <c r="B51" s="339"/>
      <c r="C51" s="340"/>
      <c r="D51" s="340"/>
      <c r="E51" s="340"/>
      <c r="F51" s="340"/>
      <c r="G51" s="340"/>
      <c r="H51" s="340"/>
      <c r="I51" s="340"/>
      <c r="J51" s="240"/>
      <c r="K51" s="240"/>
      <c r="L51" s="240"/>
      <c r="M51" s="240"/>
      <c r="N51" s="240"/>
      <c r="O51" s="240"/>
      <c r="P51" s="240"/>
      <c r="Q51" s="240"/>
      <c r="R51" s="240"/>
      <c r="S51" s="240"/>
      <c r="T51" s="240"/>
      <c r="U51" s="240"/>
      <c r="V51" s="240"/>
      <c r="W51" s="269"/>
    </row>
    <row r="52" spans="1:23" x14ac:dyDescent="0.15">
      <c r="A52" s="341"/>
    </row>
    <row r="53" spans="1:23" s="271" customFormat="1" ht="16.5" x14ac:dyDescent="0.3">
      <c r="A53" s="270" t="s">
        <v>39</v>
      </c>
    </row>
    <row r="54" spans="1:23" x14ac:dyDescent="0.15"/>
    <row r="55" spans="1:23" x14ac:dyDescent="0.15">
      <c r="B55" s="273" t="s">
        <v>57</v>
      </c>
      <c r="C55" s="274"/>
      <c r="D55" s="275"/>
      <c r="E55" s="275"/>
      <c r="F55" s="275"/>
      <c r="G55" s="275"/>
      <c r="H55" s="275"/>
      <c r="I55" s="275"/>
      <c r="J55" s="275"/>
      <c r="K55" s="275"/>
      <c r="L55" s="275"/>
      <c r="M55" s="275"/>
      <c r="N55" s="275"/>
      <c r="O55" s="275"/>
      <c r="P55" s="275"/>
      <c r="Q55" s="275"/>
      <c r="R55" s="275"/>
      <c r="S55" s="275"/>
      <c r="T55" s="275"/>
      <c r="U55" s="276"/>
    </row>
    <row r="56" spans="1:23" x14ac:dyDescent="0.15">
      <c r="B56" s="343" t="s">
        <v>438</v>
      </c>
      <c r="C56" s="261"/>
      <c r="D56" s="261"/>
      <c r="E56" s="261"/>
      <c r="F56" s="261"/>
      <c r="G56" s="261"/>
      <c r="H56" s="261"/>
      <c r="I56" s="261"/>
      <c r="J56" s="261"/>
      <c r="K56" s="261"/>
      <c r="L56" s="261"/>
      <c r="M56" s="261"/>
      <c r="N56" s="261"/>
      <c r="O56" s="261"/>
      <c r="P56" s="261"/>
      <c r="Q56" s="261"/>
      <c r="R56" s="261"/>
      <c r="S56" s="261"/>
      <c r="T56" s="261"/>
      <c r="U56" s="266"/>
    </row>
    <row r="57" spans="1:23" x14ac:dyDescent="0.15">
      <c r="B57" s="344" t="s">
        <v>56</v>
      </c>
      <c r="C57" s="345"/>
      <c r="D57" s="285" t="s">
        <v>27</v>
      </c>
      <c r="E57" s="285" t="s">
        <v>27</v>
      </c>
      <c r="F57" s="285" t="s">
        <v>27</v>
      </c>
      <c r="G57" s="285" t="s">
        <v>27</v>
      </c>
      <c r="H57" s="285" t="s">
        <v>27</v>
      </c>
      <c r="I57" s="285" t="s">
        <v>27</v>
      </c>
      <c r="J57" s="285" t="s">
        <v>27</v>
      </c>
      <c r="K57" s="364"/>
      <c r="L57" s="364"/>
      <c r="M57" s="364"/>
      <c r="N57" s="364"/>
      <c r="O57" s="364"/>
      <c r="P57" s="364"/>
      <c r="Q57" s="364"/>
      <c r="R57" s="364"/>
      <c r="S57" s="364"/>
      <c r="T57" s="364"/>
      <c r="U57" s="365"/>
    </row>
    <row r="58" spans="1:23" x14ac:dyDescent="0.15">
      <c r="B58" s="344" t="s">
        <v>12</v>
      </c>
      <c r="C58" s="345"/>
      <c r="D58" s="285">
        <v>0</v>
      </c>
      <c r="E58" s="285">
        <v>1</v>
      </c>
      <c r="F58" s="285">
        <v>2</v>
      </c>
      <c r="G58" s="285">
        <v>3</v>
      </c>
      <c r="H58" s="285">
        <v>4</v>
      </c>
      <c r="I58" s="285">
        <v>5</v>
      </c>
      <c r="J58" s="285" t="s">
        <v>368</v>
      </c>
      <c r="K58" s="364"/>
      <c r="L58" s="364"/>
      <c r="M58" s="364"/>
      <c r="N58" s="364"/>
      <c r="O58" s="364"/>
      <c r="P58" s="364"/>
      <c r="Q58" s="364"/>
      <c r="R58" s="364"/>
      <c r="S58" s="364"/>
      <c r="T58" s="364"/>
      <c r="U58" s="365"/>
    </row>
    <row r="59" spans="1:23" ht="10.5" hidden="1" customHeight="1" x14ac:dyDescent="0.15">
      <c r="B59" s="346"/>
      <c r="C59" s="347"/>
      <c r="D59" s="348" t="str">
        <f>D57&amp;"_"&amp;D58</f>
        <v>hbh_0</v>
      </c>
      <c r="E59" s="348" t="str">
        <f t="shared" ref="E59:H59" si="25">E57&amp;"_"&amp;E58</f>
        <v>hbh_1</v>
      </c>
      <c r="F59" s="348" t="str">
        <f t="shared" si="25"/>
        <v>hbh_2</v>
      </c>
      <c r="G59" s="348" t="str">
        <f t="shared" si="25"/>
        <v>hbh_3</v>
      </c>
      <c r="H59" s="348" t="str">
        <f t="shared" si="25"/>
        <v>hbh_4</v>
      </c>
      <c r="I59" s="348" t="str">
        <f t="shared" ref="I59:J59" si="26">I57&amp;"_"&amp;I58</f>
        <v>hbh_5</v>
      </c>
      <c r="J59" s="348" t="str">
        <f t="shared" si="26"/>
        <v>hbh_5+</v>
      </c>
      <c r="K59" s="347"/>
      <c r="L59" s="347"/>
      <c r="M59" s="347"/>
      <c r="N59" s="347"/>
      <c r="O59" s="347"/>
      <c r="P59" s="347"/>
      <c r="Q59" s="347"/>
      <c r="R59" s="347"/>
      <c r="S59" s="347"/>
      <c r="T59" s="347"/>
      <c r="U59" s="349"/>
    </row>
    <row r="60" spans="1:23" x14ac:dyDescent="0.15">
      <c r="B60" s="268"/>
      <c r="C60" s="262"/>
      <c r="D60" s="261"/>
      <c r="E60" s="261"/>
      <c r="F60" s="261"/>
      <c r="G60" s="261"/>
      <c r="H60" s="261"/>
      <c r="I60" s="261"/>
      <c r="J60" s="261"/>
      <c r="K60" s="261"/>
      <c r="L60" s="261"/>
      <c r="M60" s="261"/>
      <c r="N60" s="261"/>
      <c r="O60" s="261"/>
      <c r="P60" s="261"/>
      <c r="Q60" s="261"/>
      <c r="R60" s="261"/>
      <c r="S60" s="261"/>
      <c r="T60" s="261"/>
      <c r="U60" s="266"/>
    </row>
    <row r="61" spans="1:23" x14ac:dyDescent="0.15">
      <c r="B61" s="287" t="s">
        <v>433</v>
      </c>
      <c r="C61" s="317"/>
      <c r="D61" s="506">
        <f>INDEX(CAO_VVT!$AD$15:$AD$234,MATCH('1_Kostprijs_hbh'!D59,CAO_VVT!$AA$15:$AA$234,0))</f>
        <v>11.47</v>
      </c>
      <c r="E61" s="506">
        <f>INDEX(CAO_VVT!$AD$15:$AD$234,MATCH('1_Kostprijs_hbh'!E59,CAO_VVT!$AA$15:$AA$234,0))</f>
        <v>12.05</v>
      </c>
      <c r="F61" s="506">
        <f>INDEX(CAO_VVT!$AD$15:$AD$234,MATCH('1_Kostprijs_hbh'!F59,CAO_VVT!$AA$15:$AA$234,0))</f>
        <v>12.62</v>
      </c>
      <c r="G61" s="506">
        <f>INDEX(CAO_VVT!$AD$15:$AD$234,MATCH('1_Kostprijs_hbh'!G59,CAO_VVT!$AA$15:$AA$234,0))</f>
        <v>13.2</v>
      </c>
      <c r="H61" s="506">
        <f>INDEX(CAO_VVT!$AD$15:$AD$234,MATCH('1_Kostprijs_hbh'!H59,CAO_VVT!$AA$15:$AA$234,0))</f>
        <v>13.77</v>
      </c>
      <c r="I61" s="506">
        <f>INDEX(CAO_VVT!$AD$15:$AD$234,MATCH('1_Kostprijs_hbh'!I59,CAO_VVT!$AA$15:$AA$234,0))</f>
        <v>14.34</v>
      </c>
      <c r="J61" s="505"/>
      <c r="K61" s="535"/>
      <c r="L61" s="356" t="s">
        <v>401</v>
      </c>
      <c r="M61" s="357"/>
      <c r="N61" s="357"/>
      <c r="O61" s="357"/>
      <c r="P61" s="357"/>
      <c r="Q61" s="357"/>
      <c r="R61" s="357"/>
      <c r="S61" s="357"/>
      <c r="T61" s="358"/>
      <c r="U61" s="266"/>
    </row>
    <row r="62" spans="1:23" x14ac:dyDescent="0.15">
      <c r="B62" s="239"/>
      <c r="C62" s="240"/>
      <c r="D62" s="261"/>
      <c r="E62" s="261"/>
      <c r="F62" s="261"/>
      <c r="G62" s="261"/>
      <c r="H62" s="261"/>
      <c r="I62" s="261"/>
      <c r="J62" s="261"/>
      <c r="K62" s="262"/>
      <c r="L62" s="262"/>
      <c r="M62" s="262"/>
      <c r="N62" s="262"/>
      <c r="O62" s="262"/>
      <c r="P62" s="262"/>
      <c r="Q62" s="262"/>
      <c r="R62" s="262"/>
      <c r="S62" s="262"/>
      <c r="T62" s="262"/>
      <c r="U62" s="266"/>
    </row>
    <row r="63" spans="1:23" x14ac:dyDescent="0.15">
      <c r="B63" s="287" t="s">
        <v>10</v>
      </c>
      <c r="C63" s="536"/>
      <c r="D63" s="243">
        <v>0.1</v>
      </c>
      <c r="E63" s="243">
        <v>0.2</v>
      </c>
      <c r="F63" s="243">
        <v>0.2</v>
      </c>
      <c r="G63" s="243">
        <v>0.2</v>
      </c>
      <c r="H63" s="243">
        <v>0.2</v>
      </c>
      <c r="I63" s="243">
        <v>0.1</v>
      </c>
      <c r="J63" s="243"/>
      <c r="L63" s="356" t="s">
        <v>344</v>
      </c>
      <c r="M63" s="357"/>
      <c r="N63" s="357"/>
      <c r="O63" s="357"/>
      <c r="P63" s="357"/>
      <c r="Q63" s="357"/>
      <c r="R63" s="357"/>
      <c r="S63" s="357"/>
      <c r="T63" s="358"/>
      <c r="U63" s="266"/>
    </row>
    <row r="64" spans="1:23" x14ac:dyDescent="0.15">
      <c r="B64" s="329" t="s">
        <v>74</v>
      </c>
      <c r="C64" s="267">
        <f>SUM(D63:J63)</f>
        <v>0.99999999999999989</v>
      </c>
      <c r="D64" s="537"/>
      <c r="E64" s="353"/>
      <c r="F64" s="353"/>
      <c r="G64" s="353"/>
      <c r="H64" s="538"/>
      <c r="I64" s="262"/>
      <c r="J64" s="262"/>
      <c r="K64" s="262"/>
      <c r="L64" s="262"/>
      <c r="M64" s="262"/>
      <c r="N64" s="262"/>
      <c r="O64" s="262"/>
      <c r="P64" s="262"/>
      <c r="Q64" s="262"/>
      <c r="R64" s="262"/>
      <c r="S64" s="262"/>
      <c r="T64" s="262"/>
      <c r="U64" s="266"/>
    </row>
    <row r="65" spans="2:21" x14ac:dyDescent="0.15">
      <c r="B65" s="239"/>
      <c r="C65" s="240"/>
      <c r="D65" s="261"/>
      <c r="E65" s="261"/>
      <c r="F65" s="261"/>
      <c r="G65" s="261"/>
      <c r="H65" s="261"/>
      <c r="I65" s="262"/>
      <c r="J65" s="262"/>
      <c r="K65" s="262"/>
      <c r="L65" s="262"/>
      <c r="M65" s="262"/>
      <c r="N65" s="262"/>
      <c r="O65" s="262"/>
      <c r="P65" s="262"/>
      <c r="Q65" s="262"/>
      <c r="R65" s="262"/>
      <c r="S65" s="262"/>
      <c r="T65" s="262"/>
      <c r="U65" s="266"/>
    </row>
    <row r="66" spans="2:21" x14ac:dyDescent="0.15">
      <c r="B66" s="292" t="s">
        <v>59</v>
      </c>
      <c r="C66" s="354">
        <v>8.3299999999999999E-2</v>
      </c>
      <c r="D66" s="355"/>
      <c r="E66" s="356" t="s">
        <v>105</v>
      </c>
      <c r="F66" s="357"/>
      <c r="G66" s="357"/>
      <c r="H66" s="357"/>
      <c r="I66" s="357"/>
      <c r="J66" s="357"/>
      <c r="K66" s="357"/>
      <c r="L66" s="357"/>
      <c r="M66" s="357"/>
      <c r="N66" s="357"/>
      <c r="O66" s="357"/>
      <c r="P66" s="357"/>
      <c r="Q66" s="357"/>
      <c r="R66" s="357"/>
      <c r="S66" s="357"/>
      <c r="T66" s="358"/>
      <c r="U66" s="266"/>
    </row>
    <row r="67" spans="2:21" x14ac:dyDescent="0.15">
      <c r="B67" s="239"/>
      <c r="C67" s="359"/>
      <c r="D67" s="366"/>
      <c r="E67" s="355"/>
      <c r="F67" s="355"/>
      <c r="G67" s="355"/>
      <c r="H67" s="355"/>
      <c r="I67" s="355"/>
      <c r="J67" s="355"/>
      <c r="K67" s="355"/>
      <c r="L67" s="355"/>
      <c r="M67" s="355"/>
      <c r="N67" s="355"/>
      <c r="O67" s="355"/>
      <c r="P67" s="355"/>
      <c r="Q67" s="355"/>
      <c r="R67" s="355"/>
      <c r="S67" s="355"/>
      <c r="T67" s="355"/>
      <c r="U67" s="266"/>
    </row>
    <row r="68" spans="2:21" x14ac:dyDescent="0.15">
      <c r="B68" s="239" t="s">
        <v>102</v>
      </c>
      <c r="C68" s="361">
        <f>2132.61/CAO_VVT!$D$9</f>
        <v>1.1355750798722046</v>
      </c>
      <c r="D68" s="355"/>
      <c r="E68" s="356" t="s">
        <v>135</v>
      </c>
      <c r="F68" s="357"/>
      <c r="G68" s="357"/>
      <c r="H68" s="357"/>
      <c r="I68" s="357"/>
      <c r="J68" s="357"/>
      <c r="K68" s="357"/>
      <c r="L68" s="357"/>
      <c r="M68" s="357"/>
      <c r="N68" s="357"/>
      <c r="O68" s="357"/>
      <c r="P68" s="357"/>
      <c r="Q68" s="357"/>
      <c r="R68" s="357"/>
      <c r="S68" s="357"/>
      <c r="T68" s="358"/>
      <c r="U68" s="266"/>
    </row>
    <row r="69" spans="2:21" x14ac:dyDescent="0.15">
      <c r="B69" s="239"/>
      <c r="C69" s="471"/>
      <c r="D69" s="262"/>
      <c r="E69" s="262"/>
      <c r="F69" s="262"/>
      <c r="G69" s="262"/>
      <c r="H69" s="262"/>
      <c r="I69" s="262"/>
      <c r="J69" s="262"/>
      <c r="K69" s="262"/>
      <c r="L69" s="262"/>
      <c r="M69" s="262"/>
      <c r="N69" s="262"/>
      <c r="O69" s="262"/>
      <c r="P69" s="262"/>
      <c r="Q69" s="262"/>
      <c r="R69" s="262"/>
      <c r="S69" s="262"/>
      <c r="T69" s="262"/>
      <c r="U69" s="266"/>
    </row>
    <row r="70" spans="2:21" x14ac:dyDescent="0.15">
      <c r="B70" s="292" t="s">
        <v>58</v>
      </c>
      <c r="C70" s="354">
        <v>0.08</v>
      </c>
      <c r="D70" s="355"/>
      <c r="E70" s="356" t="s">
        <v>104</v>
      </c>
      <c r="F70" s="357"/>
      <c r="G70" s="357"/>
      <c r="H70" s="357"/>
      <c r="I70" s="357"/>
      <c r="J70" s="357"/>
      <c r="K70" s="357"/>
      <c r="L70" s="357"/>
      <c r="M70" s="357"/>
      <c r="N70" s="357"/>
      <c r="O70" s="357"/>
      <c r="P70" s="357"/>
      <c r="Q70" s="357"/>
      <c r="R70" s="357"/>
      <c r="S70" s="357"/>
      <c r="T70" s="358"/>
      <c r="U70" s="266"/>
    </row>
    <row r="71" spans="2:21" x14ac:dyDescent="0.15">
      <c r="B71" s="239"/>
      <c r="C71" s="362"/>
      <c r="D71" s="366"/>
      <c r="E71" s="355"/>
      <c r="F71" s="355"/>
      <c r="G71" s="355"/>
      <c r="H71" s="355"/>
      <c r="I71" s="355"/>
      <c r="J71" s="355"/>
      <c r="K71" s="355"/>
      <c r="L71" s="355"/>
      <c r="M71" s="355"/>
      <c r="N71" s="355"/>
      <c r="O71" s="355"/>
      <c r="P71" s="355"/>
      <c r="Q71" s="355"/>
      <c r="R71" s="355"/>
      <c r="S71" s="355"/>
      <c r="T71" s="355"/>
      <c r="U71" s="266"/>
    </row>
    <row r="72" spans="2:21" x14ac:dyDescent="0.15">
      <c r="B72" s="239" t="s">
        <v>101</v>
      </c>
      <c r="C72" s="361">
        <f>2002.5/CAO_VVT!$D$9</f>
        <v>1.0662939297124601</v>
      </c>
      <c r="D72" s="355"/>
      <c r="E72" s="356" t="s">
        <v>136</v>
      </c>
      <c r="F72" s="357"/>
      <c r="G72" s="357"/>
      <c r="H72" s="357"/>
      <c r="I72" s="357"/>
      <c r="J72" s="357"/>
      <c r="K72" s="357"/>
      <c r="L72" s="357"/>
      <c r="M72" s="357"/>
      <c r="N72" s="357"/>
      <c r="O72" s="357"/>
      <c r="P72" s="357"/>
      <c r="Q72" s="357"/>
      <c r="R72" s="357"/>
      <c r="S72" s="357"/>
      <c r="T72" s="358"/>
      <c r="U72" s="266"/>
    </row>
    <row r="73" spans="2:21" x14ac:dyDescent="0.15">
      <c r="B73" s="239"/>
      <c r="C73" s="362"/>
      <c r="D73" s="355"/>
      <c r="E73" s="355"/>
      <c r="F73" s="355"/>
      <c r="G73" s="355"/>
      <c r="H73" s="355"/>
      <c r="I73" s="355"/>
      <c r="J73" s="355"/>
      <c r="K73" s="355"/>
      <c r="L73" s="355"/>
      <c r="M73" s="355"/>
      <c r="N73" s="355"/>
      <c r="O73" s="355"/>
      <c r="P73" s="355"/>
      <c r="Q73" s="355"/>
      <c r="R73" s="355"/>
      <c r="S73" s="355"/>
      <c r="T73" s="355"/>
      <c r="U73" s="266"/>
    </row>
    <row r="74" spans="2:21" x14ac:dyDescent="0.15">
      <c r="B74" s="292" t="s">
        <v>230</v>
      </c>
      <c r="C74" s="241"/>
      <c r="D74" s="355"/>
      <c r="E74" s="356" t="s">
        <v>345</v>
      </c>
      <c r="F74" s="357"/>
      <c r="G74" s="357"/>
      <c r="H74" s="357"/>
      <c r="I74" s="357"/>
      <c r="J74" s="357"/>
      <c r="K74" s="357"/>
      <c r="L74" s="357"/>
      <c r="M74" s="357"/>
      <c r="N74" s="357"/>
      <c r="O74" s="357"/>
      <c r="P74" s="357"/>
      <c r="Q74" s="357"/>
      <c r="R74" s="357"/>
      <c r="S74" s="357"/>
      <c r="T74" s="358"/>
      <c r="U74" s="266"/>
    </row>
    <row r="75" spans="2:21" x14ac:dyDescent="0.15">
      <c r="B75" s="268"/>
      <c r="C75" s="479"/>
      <c r="D75" s="355"/>
      <c r="E75" s="262"/>
      <c r="F75" s="262"/>
      <c r="G75" s="262"/>
      <c r="H75" s="262"/>
      <c r="I75" s="262"/>
      <c r="J75" s="262"/>
      <c r="K75" s="262"/>
      <c r="L75" s="262"/>
      <c r="M75" s="262"/>
      <c r="N75" s="262"/>
      <c r="O75" s="262"/>
      <c r="P75" s="262"/>
      <c r="Q75" s="262"/>
      <c r="R75" s="262"/>
      <c r="S75" s="262"/>
      <c r="T75" s="262"/>
      <c r="U75" s="266"/>
    </row>
    <row r="76" spans="2:21" x14ac:dyDescent="0.15">
      <c r="B76" s="292" t="s">
        <v>229</v>
      </c>
      <c r="C76" s="244"/>
      <c r="D76" s="355"/>
      <c r="E76" s="356" t="s">
        <v>382</v>
      </c>
      <c r="F76" s="357"/>
      <c r="G76" s="357"/>
      <c r="H76" s="357"/>
      <c r="I76" s="357"/>
      <c r="J76" s="357"/>
      <c r="K76" s="357"/>
      <c r="L76" s="357"/>
      <c r="M76" s="357"/>
      <c r="N76" s="357"/>
      <c r="O76" s="357"/>
      <c r="P76" s="357"/>
      <c r="Q76" s="357"/>
      <c r="R76" s="357"/>
      <c r="S76" s="357"/>
      <c r="T76" s="358"/>
      <c r="U76" s="266"/>
    </row>
    <row r="77" spans="2:21" x14ac:dyDescent="0.15">
      <c r="B77" s="268"/>
      <c r="C77" s="363"/>
      <c r="D77" s="355"/>
      <c r="E77" s="355"/>
      <c r="F77" s="355"/>
      <c r="G77" s="355"/>
      <c r="H77" s="355"/>
      <c r="I77" s="355"/>
      <c r="J77" s="355"/>
      <c r="K77" s="355"/>
      <c r="L77" s="355"/>
      <c r="M77" s="355"/>
      <c r="N77" s="355"/>
      <c r="O77" s="355"/>
      <c r="P77" s="355"/>
      <c r="Q77" s="355"/>
      <c r="R77" s="355"/>
      <c r="S77" s="355"/>
      <c r="T77" s="355"/>
      <c r="U77" s="266"/>
    </row>
    <row r="78" spans="2:21" x14ac:dyDescent="0.15">
      <c r="B78" s="344" t="s">
        <v>61</v>
      </c>
      <c r="C78" s="364"/>
      <c r="D78" s="364"/>
      <c r="E78" s="364"/>
      <c r="F78" s="364"/>
      <c r="G78" s="364"/>
      <c r="H78" s="364"/>
      <c r="I78" s="364"/>
      <c r="J78" s="364"/>
      <c r="K78" s="364"/>
      <c r="L78" s="364"/>
      <c r="M78" s="364"/>
      <c r="N78" s="364"/>
      <c r="O78" s="364"/>
      <c r="P78" s="364"/>
      <c r="Q78" s="364"/>
      <c r="R78" s="364"/>
      <c r="S78" s="364"/>
      <c r="T78" s="364"/>
      <c r="U78" s="365"/>
    </row>
    <row r="79" spans="2:21" x14ac:dyDescent="0.15">
      <c r="B79" s="268"/>
      <c r="C79" s="363"/>
      <c r="D79" s="366"/>
      <c r="E79" s="355"/>
      <c r="F79" s="355"/>
      <c r="G79" s="355"/>
      <c r="H79" s="355"/>
      <c r="I79" s="355"/>
      <c r="J79" s="355"/>
      <c r="K79" s="355"/>
      <c r="L79" s="355"/>
      <c r="M79" s="355"/>
      <c r="N79" s="355"/>
      <c r="O79" s="355"/>
      <c r="P79" s="355"/>
      <c r="Q79" s="355"/>
      <c r="R79" s="355"/>
      <c r="S79" s="355"/>
      <c r="T79" s="355"/>
      <c r="U79" s="266"/>
    </row>
    <row r="80" spans="2:21" x14ac:dyDescent="0.15">
      <c r="B80" s="292" t="s">
        <v>259</v>
      </c>
      <c r="C80" s="244" t="s">
        <v>262</v>
      </c>
      <c r="D80" s="366"/>
      <c r="E80" s="356" t="s">
        <v>279</v>
      </c>
      <c r="F80" s="357"/>
      <c r="G80" s="357"/>
      <c r="H80" s="357"/>
      <c r="I80" s="357"/>
      <c r="J80" s="357"/>
      <c r="K80" s="357"/>
      <c r="L80" s="357"/>
      <c r="M80" s="357"/>
      <c r="N80" s="357"/>
      <c r="O80" s="357"/>
      <c r="P80" s="357"/>
      <c r="Q80" s="357"/>
      <c r="R80" s="357"/>
      <c r="S80" s="357"/>
      <c r="T80" s="358"/>
      <c r="U80" s="266"/>
    </row>
    <row r="81" spans="2:21" x14ac:dyDescent="0.15">
      <c r="B81" s="268"/>
      <c r="C81" s="363"/>
      <c r="D81" s="366"/>
      <c r="E81" s="355"/>
      <c r="F81" s="355"/>
      <c r="G81" s="355"/>
      <c r="H81" s="355"/>
      <c r="I81" s="355"/>
      <c r="J81" s="355"/>
      <c r="K81" s="355"/>
      <c r="L81" s="355"/>
      <c r="M81" s="355"/>
      <c r="N81" s="355"/>
      <c r="O81" s="355"/>
      <c r="P81" s="355"/>
      <c r="Q81" s="355"/>
      <c r="R81" s="355"/>
      <c r="S81" s="355"/>
      <c r="T81" s="355"/>
      <c r="U81" s="266"/>
    </row>
    <row r="82" spans="2:21" x14ac:dyDescent="0.15">
      <c r="B82" s="367" t="s">
        <v>263</v>
      </c>
      <c r="C82" s="368" t="s">
        <v>44</v>
      </c>
      <c r="D82" s="369"/>
      <c r="E82" s="370"/>
      <c r="F82" s="370"/>
      <c r="G82" s="370"/>
      <c r="H82" s="370"/>
      <c r="I82" s="370"/>
      <c r="J82" s="370"/>
      <c r="K82" s="370"/>
      <c r="L82" s="370"/>
      <c r="M82" s="370"/>
      <c r="N82" s="370"/>
      <c r="O82" s="370"/>
      <c r="P82" s="370"/>
      <c r="Q82" s="370"/>
      <c r="R82" s="370"/>
      <c r="S82" s="370"/>
      <c r="T82" s="370"/>
      <c r="U82" s="371"/>
    </row>
    <row r="83" spans="2:21" x14ac:dyDescent="0.15">
      <c r="B83" s="284"/>
      <c r="C83" s="363"/>
      <c r="D83" s="366"/>
      <c r="E83" s="355"/>
      <c r="F83" s="355"/>
      <c r="G83" s="355"/>
      <c r="H83" s="355"/>
      <c r="I83" s="355"/>
      <c r="J83" s="355"/>
      <c r="K83" s="355"/>
      <c r="L83" s="355"/>
      <c r="M83" s="355"/>
      <c r="N83" s="355"/>
      <c r="O83" s="355"/>
      <c r="P83" s="355"/>
      <c r="Q83" s="355"/>
      <c r="R83" s="355"/>
      <c r="S83" s="355"/>
      <c r="T83" s="355"/>
      <c r="U83" s="266"/>
    </row>
    <row r="84" spans="2:21" x14ac:dyDescent="0.15">
      <c r="B84" s="372" t="s">
        <v>51</v>
      </c>
      <c r="C84" s="241"/>
      <c r="D84" s="355"/>
      <c r="E84" s="373">
        <v>0.24603174603174602</v>
      </c>
      <c r="F84" s="357" t="s">
        <v>437</v>
      </c>
      <c r="G84" s="357"/>
      <c r="H84" s="357"/>
      <c r="I84" s="357"/>
      <c r="J84" s="357"/>
      <c r="K84" s="357"/>
      <c r="L84" s="357"/>
      <c r="M84" s="357"/>
      <c r="N84" s="357"/>
      <c r="O84" s="357"/>
      <c r="P84" s="357"/>
      <c r="Q84" s="357"/>
      <c r="R84" s="357"/>
      <c r="S84" s="357"/>
      <c r="T84" s="358"/>
      <c r="U84" s="266"/>
    </row>
    <row r="85" spans="2:21" x14ac:dyDescent="0.15">
      <c r="B85" s="268"/>
      <c r="C85" s="363"/>
      <c r="D85" s="366"/>
      <c r="E85" s="355"/>
      <c r="F85" s="355"/>
      <c r="G85" s="355"/>
      <c r="H85" s="355"/>
      <c r="I85" s="355"/>
      <c r="J85" s="355"/>
      <c r="K85" s="355"/>
      <c r="L85" s="355"/>
      <c r="M85" s="355"/>
      <c r="N85" s="355"/>
      <c r="O85" s="355"/>
      <c r="P85" s="355"/>
      <c r="Q85" s="355"/>
      <c r="R85" s="355"/>
      <c r="S85" s="355"/>
      <c r="T85" s="355"/>
      <c r="U85" s="266"/>
    </row>
    <row r="86" spans="2:21" x14ac:dyDescent="0.15">
      <c r="B86" s="367" t="s">
        <v>264</v>
      </c>
      <c r="C86" s="368"/>
      <c r="D86" s="369"/>
      <c r="E86" s="370"/>
      <c r="F86" s="370"/>
      <c r="G86" s="370"/>
      <c r="H86" s="370"/>
      <c r="I86" s="370"/>
      <c r="J86" s="370"/>
      <c r="K86" s="370"/>
      <c r="L86" s="370"/>
      <c r="M86" s="370"/>
      <c r="N86" s="370"/>
      <c r="O86" s="370"/>
      <c r="P86" s="370"/>
      <c r="Q86" s="370"/>
      <c r="R86" s="370"/>
      <c r="S86" s="370"/>
      <c r="T86" s="370"/>
      <c r="U86" s="371"/>
    </row>
    <row r="87" spans="2:21" x14ac:dyDescent="0.15">
      <c r="B87" s="268"/>
      <c r="C87" s="363"/>
      <c r="D87" s="366"/>
      <c r="E87" s="355"/>
      <c r="F87" s="355"/>
      <c r="G87" s="355"/>
      <c r="H87" s="355"/>
      <c r="I87" s="355"/>
      <c r="J87" s="355"/>
      <c r="K87" s="355"/>
      <c r="L87" s="355"/>
      <c r="M87" s="355"/>
      <c r="N87" s="355"/>
      <c r="O87" s="355"/>
      <c r="P87" s="355"/>
      <c r="Q87" s="355"/>
      <c r="R87" s="355"/>
      <c r="S87" s="355"/>
      <c r="T87" s="355"/>
      <c r="U87" s="266"/>
    </row>
    <row r="88" spans="2:21" x14ac:dyDescent="0.15">
      <c r="B88" s="287" t="str">
        <f>B57</f>
        <v>HbH</v>
      </c>
      <c r="C88" s="374"/>
      <c r="D88" s="285" t="str">
        <f>D57</f>
        <v>hbh</v>
      </c>
      <c r="E88" s="285" t="str">
        <f t="shared" ref="E88:I88" si="27">E57</f>
        <v>hbh</v>
      </c>
      <c r="F88" s="285" t="str">
        <f t="shared" si="27"/>
        <v>hbh</v>
      </c>
      <c r="G88" s="285" t="str">
        <f t="shared" si="27"/>
        <v>hbh</v>
      </c>
      <c r="H88" s="285" t="str">
        <f t="shared" si="27"/>
        <v>hbh</v>
      </c>
      <c r="I88" s="285" t="str">
        <f t="shared" si="27"/>
        <v>hbh</v>
      </c>
      <c r="J88" s="285" t="str">
        <f t="shared" ref="J88" si="28">J57</f>
        <v>hbh</v>
      </c>
      <c r="K88" s="355"/>
      <c r="L88" s="355"/>
      <c r="M88" s="355"/>
      <c r="N88" s="355"/>
      <c r="O88" s="355"/>
      <c r="P88" s="355"/>
      <c r="Q88" s="355"/>
      <c r="R88" s="355"/>
      <c r="S88" s="355"/>
      <c r="T88" s="355"/>
      <c r="U88" s="266"/>
    </row>
    <row r="89" spans="2:21" x14ac:dyDescent="0.15">
      <c r="B89" s="287" t="str">
        <f>B58</f>
        <v>Periodiek</v>
      </c>
      <c r="C89" s="374"/>
      <c r="D89" s="285">
        <f>D58</f>
        <v>0</v>
      </c>
      <c r="E89" s="285">
        <f t="shared" ref="E89:I89" si="29">E58</f>
        <v>1</v>
      </c>
      <c r="F89" s="285">
        <f t="shared" si="29"/>
        <v>2</v>
      </c>
      <c r="G89" s="285">
        <f t="shared" si="29"/>
        <v>3</v>
      </c>
      <c r="H89" s="285">
        <f t="shared" si="29"/>
        <v>4</v>
      </c>
      <c r="I89" s="285">
        <f t="shared" si="29"/>
        <v>5</v>
      </c>
      <c r="J89" s="285" t="str">
        <f t="shared" ref="J89" si="30">J58</f>
        <v>5+</v>
      </c>
      <c r="K89" s="355"/>
      <c r="L89" s="355"/>
      <c r="M89" s="355"/>
      <c r="N89" s="355"/>
      <c r="O89" s="355"/>
      <c r="P89" s="355"/>
      <c r="Q89" s="355"/>
      <c r="R89" s="355"/>
      <c r="S89" s="355"/>
      <c r="T89" s="355"/>
      <c r="U89" s="266"/>
    </row>
    <row r="90" spans="2:21" x14ac:dyDescent="0.15">
      <c r="B90" s="287"/>
      <c r="C90" s="375"/>
      <c r="D90" s="289"/>
      <c r="E90" s="289"/>
      <c r="F90" s="289"/>
      <c r="G90" s="289"/>
      <c r="H90" s="289"/>
      <c r="I90" s="290"/>
      <c r="J90" s="290"/>
      <c r="K90" s="355"/>
      <c r="L90" s="355"/>
      <c r="M90" s="355"/>
      <c r="N90" s="355"/>
      <c r="O90" s="355"/>
      <c r="P90" s="355"/>
      <c r="Q90" s="355"/>
      <c r="R90" s="355"/>
      <c r="S90" s="355"/>
      <c r="T90" s="355"/>
      <c r="U90" s="266"/>
    </row>
    <row r="91" spans="2:21" x14ac:dyDescent="0.15">
      <c r="B91" s="292" t="s">
        <v>265</v>
      </c>
      <c r="C91" s="376"/>
      <c r="D91" s="377">
        <f>(D25)*CAO_VVT!$D$9</f>
        <v>25675.77</v>
      </c>
      <c r="E91" s="377">
        <f>E25*CAO_VVT!$D$9</f>
        <v>26765.010000000002</v>
      </c>
      <c r="F91" s="377">
        <f>F25*CAO_VVT!$D$9</f>
        <v>27835.469999999998</v>
      </c>
      <c r="G91" s="377">
        <f>G25*CAO_VVT!$D$9</f>
        <v>28924.71</v>
      </c>
      <c r="H91" s="377">
        <f>H25*CAO_VVT!$D$9</f>
        <v>30083.007797999999</v>
      </c>
      <c r="I91" s="377">
        <f>I25*CAO_VVT!$D$9</f>
        <v>31328.273916000002</v>
      </c>
      <c r="J91" s="377" t="str">
        <f>IF(OR(OR($J$61="",$J$61=0),$J$61=0),"",J25*CAO_VVT!$D$9)</f>
        <v/>
      </c>
      <c r="K91" s="355"/>
      <c r="L91" s="355"/>
      <c r="M91" s="355"/>
      <c r="N91" s="355"/>
      <c r="O91" s="355"/>
      <c r="P91" s="355"/>
      <c r="Q91" s="355"/>
      <c r="R91" s="355"/>
      <c r="S91" s="355"/>
      <c r="T91" s="355"/>
      <c r="U91" s="266"/>
    </row>
    <row r="92" spans="2:21" x14ac:dyDescent="0.15">
      <c r="B92" s="292" t="s">
        <v>409</v>
      </c>
      <c r="C92" s="252"/>
      <c r="D92" s="378">
        <f>$C92</f>
        <v>0</v>
      </c>
      <c r="E92" s="378">
        <f t="shared" ref="E92:I93" si="31">$C92</f>
        <v>0</v>
      </c>
      <c r="F92" s="378">
        <f t="shared" si="31"/>
        <v>0</v>
      </c>
      <c r="G92" s="378">
        <f t="shared" si="31"/>
        <v>0</v>
      </c>
      <c r="H92" s="378">
        <f t="shared" si="31"/>
        <v>0</v>
      </c>
      <c r="I92" s="378">
        <f t="shared" si="31"/>
        <v>0</v>
      </c>
      <c r="J92" s="378" t="str">
        <f>IF(OR($J$61="",$J$61=0),"",$C92)</f>
        <v/>
      </c>
      <c r="K92" s="355"/>
      <c r="L92" s="373">
        <v>0.25</v>
      </c>
      <c r="M92" s="357" t="s">
        <v>410</v>
      </c>
      <c r="N92" s="357"/>
      <c r="O92" s="357"/>
      <c r="P92" s="357"/>
      <c r="Q92" s="357"/>
      <c r="R92" s="357"/>
      <c r="S92" s="357"/>
      <c r="T92" s="358"/>
      <c r="U92" s="266"/>
    </row>
    <row r="93" spans="2:21" x14ac:dyDescent="0.15">
      <c r="B93" s="292" t="s">
        <v>412</v>
      </c>
      <c r="C93" s="253"/>
      <c r="D93" s="379">
        <f>$C93</f>
        <v>0</v>
      </c>
      <c r="E93" s="379">
        <f t="shared" si="31"/>
        <v>0</v>
      </c>
      <c r="F93" s="379">
        <f t="shared" si="31"/>
        <v>0</v>
      </c>
      <c r="G93" s="379">
        <f t="shared" si="31"/>
        <v>0</v>
      </c>
      <c r="H93" s="379">
        <f t="shared" si="31"/>
        <v>0</v>
      </c>
      <c r="I93" s="379">
        <f t="shared" si="31"/>
        <v>0</v>
      </c>
      <c r="J93" s="379" t="str">
        <f>IF(OR($J$61="",$J$61=0),"",$C93)</f>
        <v/>
      </c>
      <c r="K93" s="355"/>
      <c r="L93" s="539">
        <v>13111</v>
      </c>
      <c r="M93" s="357" t="s">
        <v>413</v>
      </c>
      <c r="N93" s="357"/>
      <c r="O93" s="357"/>
      <c r="P93" s="357"/>
      <c r="Q93" s="357"/>
      <c r="R93" s="357"/>
      <c r="S93" s="357"/>
      <c r="T93" s="358"/>
      <c r="U93" s="266"/>
    </row>
    <row r="94" spans="2:21" ht="11.25" thickBot="1" x14ac:dyDescent="0.2">
      <c r="B94" s="292" t="s">
        <v>266</v>
      </c>
      <c r="C94" s="376"/>
      <c r="D94" s="377">
        <f>(D91-D93)*D92</f>
        <v>0</v>
      </c>
      <c r="E94" s="377">
        <f t="shared" ref="E94:H94" si="32">(E91-E93)*E92</f>
        <v>0</v>
      </c>
      <c r="F94" s="377">
        <f t="shared" si="32"/>
        <v>0</v>
      </c>
      <c r="G94" s="377">
        <f t="shared" si="32"/>
        <v>0</v>
      </c>
      <c r="H94" s="377">
        <f t="shared" si="32"/>
        <v>0</v>
      </c>
      <c r="I94" s="377">
        <f>(I91-I93)*I92</f>
        <v>0</v>
      </c>
      <c r="J94" s="540" t="str">
        <f>IF(OR($J$61="",$J$61=0),"",(J91-J93)*J92)</f>
        <v/>
      </c>
      <c r="K94" s="355"/>
      <c r="L94" s="355"/>
      <c r="M94" s="541"/>
      <c r="N94" s="355"/>
      <c r="O94" s="355"/>
      <c r="P94" s="355"/>
      <c r="Q94" s="355"/>
      <c r="R94" s="355"/>
      <c r="S94" s="355"/>
      <c r="T94" s="355"/>
      <c r="U94" s="266"/>
    </row>
    <row r="95" spans="2:21" ht="12" thickTop="1" thickBot="1" x14ac:dyDescent="0.2">
      <c r="B95" s="380" t="s">
        <v>300</v>
      </c>
      <c r="C95" s="381">
        <f>Data_overig!$B$28</f>
        <v>0.5</v>
      </c>
      <c r="D95" s="382">
        <f>(D94/D91)*$C95</f>
        <v>0</v>
      </c>
      <c r="E95" s="382">
        <f>(E94/E91)*$C95</f>
        <v>0</v>
      </c>
      <c r="F95" s="382">
        <f t="shared" ref="F95:I95" si="33">(F94/F91)*$C95</f>
        <v>0</v>
      </c>
      <c r="G95" s="382">
        <f t="shared" si="33"/>
        <v>0</v>
      </c>
      <c r="H95" s="382">
        <f>(H94/H91)*$C95</f>
        <v>0</v>
      </c>
      <c r="I95" s="382">
        <f t="shared" si="33"/>
        <v>0</v>
      </c>
      <c r="J95" s="382" t="str">
        <f>IF(OR($J$61="",$J$61=0),"",(J94/J91)*$C95)</f>
        <v/>
      </c>
      <c r="K95" s="355"/>
      <c r="L95" s="355"/>
      <c r="M95" s="541"/>
      <c r="N95" s="355"/>
      <c r="O95" s="355"/>
      <c r="P95" s="355"/>
      <c r="Q95" s="355"/>
      <c r="R95" s="355"/>
      <c r="S95" s="355"/>
      <c r="T95" s="355"/>
      <c r="U95" s="266"/>
    </row>
    <row r="96" spans="2:21" ht="11.25" thickTop="1" x14ac:dyDescent="0.15">
      <c r="B96" s="292" t="s">
        <v>415</v>
      </c>
      <c r="C96" s="252"/>
      <c r="D96" s="378">
        <f>$C96</f>
        <v>0</v>
      </c>
      <c r="E96" s="378">
        <f t="shared" ref="E96:I97" si="34">$C96</f>
        <v>0</v>
      </c>
      <c r="F96" s="378">
        <f t="shared" si="34"/>
        <v>0</v>
      </c>
      <c r="G96" s="378">
        <f t="shared" si="34"/>
        <v>0</v>
      </c>
      <c r="H96" s="378">
        <f t="shared" si="34"/>
        <v>0</v>
      </c>
      <c r="I96" s="378">
        <f t="shared" si="34"/>
        <v>0</v>
      </c>
      <c r="J96" s="378" t="str">
        <f>IF(OR($J$61="",$J$61=0),"",$C96)</f>
        <v/>
      </c>
      <c r="K96" s="355"/>
      <c r="L96" s="373">
        <v>5.0000000000000001E-3</v>
      </c>
      <c r="M96" s="357" t="s">
        <v>416</v>
      </c>
      <c r="N96" s="357"/>
      <c r="O96" s="357"/>
      <c r="P96" s="357"/>
      <c r="Q96" s="357"/>
      <c r="R96" s="357"/>
      <c r="S96" s="357"/>
      <c r="T96" s="358"/>
      <c r="U96" s="266"/>
    </row>
    <row r="97" spans="2:21" x14ac:dyDescent="0.15">
      <c r="B97" s="292" t="s">
        <v>418</v>
      </c>
      <c r="C97" s="253"/>
      <c r="D97" s="379">
        <f>$C97</f>
        <v>0</v>
      </c>
      <c r="E97" s="379">
        <f t="shared" si="34"/>
        <v>0</v>
      </c>
      <c r="F97" s="379">
        <f t="shared" si="34"/>
        <v>0</v>
      </c>
      <c r="G97" s="379">
        <f t="shared" si="34"/>
        <v>0</v>
      </c>
      <c r="H97" s="379">
        <f t="shared" si="34"/>
        <v>0</v>
      </c>
      <c r="I97" s="379">
        <f t="shared" si="34"/>
        <v>0</v>
      </c>
      <c r="J97" s="379" t="str">
        <f>IF(OR($J$61="",$J$61=0),"",$C97)</f>
        <v/>
      </c>
      <c r="K97" s="355"/>
      <c r="L97" s="539">
        <v>21835</v>
      </c>
      <c r="M97" s="357" t="s">
        <v>419</v>
      </c>
      <c r="N97" s="357"/>
      <c r="O97" s="357"/>
      <c r="P97" s="357"/>
      <c r="Q97" s="357"/>
      <c r="R97" s="357"/>
      <c r="S97" s="357"/>
      <c r="T97" s="358"/>
      <c r="U97" s="266"/>
    </row>
    <row r="98" spans="2:21" ht="11.25" thickBot="1" x14ac:dyDescent="0.2">
      <c r="B98" s="383" t="s">
        <v>267</v>
      </c>
      <c r="C98" s="384"/>
      <c r="D98" s="385">
        <f>(D91-D97)*D96</f>
        <v>0</v>
      </c>
      <c r="E98" s="385">
        <f t="shared" ref="E98:I98" si="35">(E91-E97)*E96</f>
        <v>0</v>
      </c>
      <c r="F98" s="385">
        <f t="shared" si="35"/>
        <v>0</v>
      </c>
      <c r="G98" s="385">
        <f t="shared" si="35"/>
        <v>0</v>
      </c>
      <c r="H98" s="385">
        <f>(H91-H97)*H96</f>
        <v>0</v>
      </c>
      <c r="I98" s="385">
        <f t="shared" si="35"/>
        <v>0</v>
      </c>
      <c r="J98" s="385" t="str">
        <f>IF(OR($J$61="",$J$61=0),"",(J91-J97)*J96)</f>
        <v/>
      </c>
      <c r="K98" s="355"/>
      <c r="L98" s="355"/>
      <c r="M98" s="355"/>
      <c r="N98" s="355"/>
      <c r="O98" s="355"/>
      <c r="P98" s="355"/>
      <c r="Q98" s="355"/>
      <c r="R98" s="355"/>
      <c r="S98" s="355"/>
      <c r="T98" s="355"/>
      <c r="U98" s="266"/>
    </row>
    <row r="99" spans="2:21" ht="12" thickTop="1" thickBot="1" x14ac:dyDescent="0.2">
      <c r="B99" s="380" t="s">
        <v>301</v>
      </c>
      <c r="C99" s="381">
        <f>Data_overig!$B$31</f>
        <v>0.5</v>
      </c>
      <c r="D99" s="382">
        <f>(D98/D91)*$C99</f>
        <v>0</v>
      </c>
      <c r="E99" s="382">
        <f t="shared" ref="E99:I99" si="36">(E98/E91)*$C99</f>
        <v>0</v>
      </c>
      <c r="F99" s="382">
        <f>(F98/F91)*$C99</f>
        <v>0</v>
      </c>
      <c r="G99" s="382">
        <f t="shared" si="36"/>
        <v>0</v>
      </c>
      <c r="H99" s="382">
        <f t="shared" si="36"/>
        <v>0</v>
      </c>
      <c r="I99" s="382">
        <f t="shared" si="36"/>
        <v>0</v>
      </c>
      <c r="J99" s="382" t="str">
        <f>IF(OR($J$61="",$J$61=0),"",(J98/J91)*$C99)</f>
        <v/>
      </c>
      <c r="K99" s="355"/>
      <c r="L99" s="355"/>
      <c r="M99" s="355"/>
      <c r="N99" s="355"/>
      <c r="O99" s="355"/>
      <c r="P99" s="355"/>
      <c r="Q99" s="355"/>
      <c r="R99" s="355"/>
      <c r="S99" s="355"/>
      <c r="T99" s="355"/>
      <c r="U99" s="266"/>
    </row>
    <row r="100" spans="2:21" ht="11.25" thickTop="1" x14ac:dyDescent="0.15">
      <c r="B100" s="302" t="s">
        <v>268</v>
      </c>
      <c r="C100" s="386"/>
      <c r="D100" s="387">
        <f>D99+D95</f>
        <v>0</v>
      </c>
      <c r="E100" s="387">
        <f t="shared" ref="E100:I100" si="37">E99+E95</f>
        <v>0</v>
      </c>
      <c r="F100" s="387">
        <f t="shared" si="37"/>
        <v>0</v>
      </c>
      <c r="G100" s="387">
        <f t="shared" si="37"/>
        <v>0</v>
      </c>
      <c r="H100" s="387">
        <f t="shared" si="37"/>
        <v>0</v>
      </c>
      <c r="I100" s="387">
        <f t="shared" si="37"/>
        <v>0</v>
      </c>
      <c r="J100" s="387" t="str">
        <f>IF(OR($J$61="",$J$61=0),"",J99+J95)</f>
        <v/>
      </c>
      <c r="K100" s="355"/>
      <c r="L100" s="355"/>
      <c r="M100" s="355"/>
      <c r="N100" s="355"/>
      <c r="O100" s="355"/>
      <c r="P100" s="355"/>
      <c r="Q100" s="355"/>
      <c r="R100" s="355"/>
      <c r="S100" s="355"/>
      <c r="T100" s="355"/>
      <c r="U100" s="266"/>
    </row>
    <row r="101" spans="2:21" x14ac:dyDescent="0.15">
      <c r="B101" s="268"/>
      <c r="C101" s="363"/>
      <c r="D101" s="366"/>
      <c r="E101" s="355"/>
      <c r="F101" s="355"/>
      <c r="G101" s="355"/>
      <c r="H101" s="355"/>
      <c r="I101" s="355"/>
      <c r="J101" s="355"/>
      <c r="K101" s="355"/>
      <c r="L101" s="355"/>
      <c r="M101" s="355"/>
      <c r="N101" s="355"/>
      <c r="O101" s="355"/>
      <c r="P101" s="355"/>
      <c r="Q101" s="355"/>
      <c r="R101" s="355"/>
      <c r="S101" s="355"/>
      <c r="T101" s="355"/>
      <c r="U101" s="266"/>
    </row>
    <row r="102" spans="2:21" x14ac:dyDescent="0.15">
      <c r="B102" s="292" t="s">
        <v>270</v>
      </c>
      <c r="C102" s="241"/>
      <c r="D102" s="366"/>
      <c r="E102" s="373">
        <v>7.5300000000000006E-2</v>
      </c>
      <c r="F102" s="357" t="s">
        <v>457</v>
      </c>
      <c r="G102" s="357"/>
      <c r="H102" s="357"/>
      <c r="I102" s="357"/>
      <c r="J102" s="357"/>
      <c r="K102" s="357"/>
      <c r="L102" s="357"/>
      <c r="M102" s="357"/>
      <c r="N102" s="357"/>
      <c r="O102" s="357"/>
      <c r="P102" s="357"/>
      <c r="Q102" s="357"/>
      <c r="R102" s="357"/>
      <c r="S102" s="357"/>
      <c r="T102" s="358"/>
      <c r="U102" s="266"/>
    </row>
    <row r="103" spans="2:21" x14ac:dyDescent="0.15">
      <c r="B103" s="292" t="s">
        <v>250</v>
      </c>
      <c r="C103" s="241"/>
      <c r="D103" s="366"/>
      <c r="E103" s="542" t="s">
        <v>422</v>
      </c>
      <c r="F103" s="357"/>
      <c r="G103" s="357"/>
      <c r="H103" s="357"/>
      <c r="I103" s="357"/>
      <c r="J103" s="357"/>
      <c r="K103" s="357"/>
      <c r="L103" s="357"/>
      <c r="M103" s="357"/>
      <c r="N103" s="357"/>
      <c r="O103" s="357"/>
      <c r="P103" s="357"/>
      <c r="Q103" s="357"/>
      <c r="R103" s="357"/>
      <c r="S103" s="357"/>
      <c r="T103" s="358"/>
      <c r="U103" s="266"/>
    </row>
    <row r="104" spans="2:21" x14ac:dyDescent="0.15">
      <c r="B104" s="292" t="s">
        <v>252</v>
      </c>
      <c r="C104" s="241"/>
      <c r="D104" s="366"/>
      <c r="E104" s="373">
        <v>7.0000000000000007E-2</v>
      </c>
      <c r="F104" s="357" t="s">
        <v>423</v>
      </c>
      <c r="G104" s="357"/>
      <c r="H104" s="357"/>
      <c r="I104" s="357"/>
      <c r="J104" s="357"/>
      <c r="K104" s="357"/>
      <c r="L104" s="357"/>
      <c r="M104" s="357"/>
      <c r="N104" s="357"/>
      <c r="O104" s="357"/>
      <c r="P104" s="357"/>
      <c r="Q104" s="357"/>
      <c r="R104" s="357"/>
      <c r="S104" s="357"/>
      <c r="T104" s="358"/>
      <c r="U104" s="266"/>
    </row>
    <row r="105" spans="2:21" x14ac:dyDescent="0.15">
      <c r="B105" s="292" t="s">
        <v>253</v>
      </c>
      <c r="C105" s="241"/>
      <c r="D105" s="366"/>
      <c r="E105" s="411" t="s">
        <v>302</v>
      </c>
      <c r="F105" s="357"/>
      <c r="G105" s="357"/>
      <c r="H105" s="357"/>
      <c r="I105" s="357"/>
      <c r="J105" s="357"/>
      <c r="K105" s="357"/>
      <c r="L105" s="357"/>
      <c r="M105" s="357"/>
      <c r="N105" s="357"/>
      <c r="O105" s="357"/>
      <c r="P105" s="357"/>
      <c r="Q105" s="357"/>
      <c r="R105" s="357"/>
      <c r="S105" s="357"/>
      <c r="T105" s="358"/>
      <c r="U105" s="266"/>
    </row>
    <row r="106" spans="2:21" ht="11.25" thickBot="1" x14ac:dyDescent="0.2">
      <c r="B106" s="383" t="s">
        <v>254</v>
      </c>
      <c r="C106" s="254"/>
      <c r="D106" s="366"/>
      <c r="E106" s="356" t="s">
        <v>362</v>
      </c>
      <c r="F106" s="357"/>
      <c r="G106" s="357"/>
      <c r="H106" s="357"/>
      <c r="I106" s="357"/>
      <c r="J106" s="357"/>
      <c r="K106" s="357"/>
      <c r="L106" s="357"/>
      <c r="M106" s="357"/>
      <c r="N106" s="357"/>
      <c r="O106" s="357"/>
      <c r="P106" s="357"/>
      <c r="Q106" s="357"/>
      <c r="R106" s="357"/>
      <c r="S106" s="357"/>
      <c r="T106" s="358"/>
      <c r="U106" s="266"/>
    </row>
    <row r="107" spans="2:21" ht="11.25" thickTop="1" x14ac:dyDescent="0.15">
      <c r="B107" s="302" t="s">
        <v>280</v>
      </c>
      <c r="C107" s="388">
        <f>SUM(C102:C106)</f>
        <v>0</v>
      </c>
      <c r="D107" s="366"/>
      <c r="E107" s="355"/>
      <c r="F107" s="355"/>
      <c r="G107" s="355"/>
      <c r="H107" s="355"/>
      <c r="I107" s="355"/>
      <c r="J107" s="355"/>
      <c r="K107" s="355"/>
      <c r="L107" s="355"/>
      <c r="M107" s="355"/>
      <c r="N107" s="355"/>
      <c r="O107" s="355"/>
      <c r="P107" s="355"/>
      <c r="Q107" s="355"/>
      <c r="R107" s="355"/>
      <c r="S107" s="355"/>
      <c r="T107" s="355"/>
      <c r="U107" s="266"/>
    </row>
    <row r="108" spans="2:21" x14ac:dyDescent="0.15">
      <c r="B108" s="268"/>
      <c r="C108" s="363"/>
      <c r="D108" s="366"/>
      <c r="E108" s="355"/>
      <c r="F108" s="355"/>
      <c r="G108" s="355"/>
      <c r="H108" s="355"/>
      <c r="I108" s="355"/>
      <c r="J108" s="355"/>
      <c r="K108" s="355"/>
      <c r="L108" s="355"/>
      <c r="M108" s="355"/>
      <c r="N108" s="355"/>
      <c r="O108" s="355"/>
      <c r="P108" s="355"/>
      <c r="Q108" s="355"/>
      <c r="R108" s="355"/>
      <c r="S108" s="355"/>
      <c r="T108" s="355"/>
      <c r="U108" s="266"/>
    </row>
    <row r="109" spans="2:21" x14ac:dyDescent="0.15">
      <c r="B109" s="372" t="s">
        <v>80</v>
      </c>
      <c r="C109" s="389"/>
      <c r="D109" s="390">
        <f>D100+$C107</f>
        <v>0</v>
      </c>
      <c r="E109" s="390">
        <f t="shared" ref="E109:I109" si="38">E100+$C107</f>
        <v>0</v>
      </c>
      <c r="F109" s="390">
        <f t="shared" si="38"/>
        <v>0</v>
      </c>
      <c r="G109" s="390">
        <f>G100+$C107</f>
        <v>0</v>
      </c>
      <c r="H109" s="390">
        <f t="shared" si="38"/>
        <v>0</v>
      </c>
      <c r="I109" s="390">
        <f t="shared" si="38"/>
        <v>0</v>
      </c>
      <c r="J109" s="390">
        <f>IF(OR($J$61="",$J$61=0),0,J100)+$C107</f>
        <v>0</v>
      </c>
      <c r="K109" s="355"/>
      <c r="L109" s="355"/>
      <c r="M109" s="355"/>
      <c r="N109" s="355"/>
      <c r="O109" s="355"/>
      <c r="P109" s="355"/>
      <c r="Q109" s="355"/>
      <c r="R109" s="355"/>
      <c r="S109" s="355"/>
      <c r="T109" s="355"/>
      <c r="U109" s="266"/>
    </row>
    <row r="110" spans="2:21" x14ac:dyDescent="0.15">
      <c r="B110" s="284"/>
      <c r="C110" s="391"/>
      <c r="D110" s="392"/>
      <c r="E110" s="392"/>
      <c r="F110" s="392"/>
      <c r="G110" s="392"/>
      <c r="H110" s="392"/>
      <c r="I110" s="392"/>
      <c r="J110" s="355"/>
      <c r="K110" s="355"/>
      <c r="L110" s="355"/>
      <c r="M110" s="355"/>
      <c r="N110" s="355"/>
      <c r="O110" s="355"/>
      <c r="P110" s="355"/>
      <c r="Q110" s="355"/>
      <c r="R110" s="355"/>
      <c r="S110" s="355"/>
      <c r="T110" s="355"/>
      <c r="U110" s="266"/>
    </row>
    <row r="111" spans="2:21" x14ac:dyDescent="0.15">
      <c r="B111" s="344" t="s">
        <v>278</v>
      </c>
      <c r="C111" s="393"/>
      <c r="D111" s="390">
        <f>IF($C$80="Opslag",$C$84,D109)</f>
        <v>0</v>
      </c>
      <c r="E111" s="390">
        <f t="shared" ref="E111:I111" si="39">IF($C$80="Opslag",$C$84,E109)</f>
        <v>0</v>
      </c>
      <c r="F111" s="390">
        <f t="shared" si="39"/>
        <v>0</v>
      </c>
      <c r="G111" s="390">
        <f t="shared" si="39"/>
        <v>0</v>
      </c>
      <c r="H111" s="390">
        <f t="shared" si="39"/>
        <v>0</v>
      </c>
      <c r="I111" s="390">
        <f t="shared" si="39"/>
        <v>0</v>
      </c>
      <c r="J111" s="390">
        <f>IF($C$80="Opslag",$C$84,J109)</f>
        <v>0</v>
      </c>
      <c r="K111" s="543"/>
      <c r="L111" s="543"/>
      <c r="M111" s="543"/>
      <c r="N111" s="543"/>
      <c r="O111" s="543"/>
      <c r="P111" s="543"/>
      <c r="Q111" s="543"/>
      <c r="R111" s="543"/>
      <c r="S111" s="543"/>
      <c r="T111" s="543"/>
      <c r="U111" s="365"/>
    </row>
    <row r="112" spans="2:21" x14ac:dyDescent="0.15">
      <c r="B112" s="268"/>
      <c r="C112" s="363"/>
      <c r="D112" s="366"/>
      <c r="E112" s="355"/>
      <c r="F112" s="355"/>
      <c r="G112" s="355"/>
      <c r="H112" s="355"/>
      <c r="I112" s="355"/>
      <c r="J112" s="355"/>
      <c r="K112" s="355"/>
      <c r="L112" s="355"/>
      <c r="M112" s="355"/>
      <c r="N112" s="355"/>
      <c r="O112" s="355"/>
      <c r="P112" s="355"/>
      <c r="Q112" s="355"/>
      <c r="R112" s="355"/>
      <c r="S112" s="355"/>
      <c r="T112" s="355"/>
      <c r="U112" s="266"/>
    </row>
    <row r="113" spans="2:21" x14ac:dyDescent="0.15">
      <c r="B113" s="264"/>
      <c r="C113" s="264"/>
      <c r="D113" s="264"/>
      <c r="E113" s="264"/>
      <c r="F113" s="264"/>
      <c r="G113" s="264"/>
      <c r="H113" s="264"/>
      <c r="I113" s="264"/>
      <c r="J113" s="264"/>
      <c r="K113" s="264"/>
      <c r="L113" s="264"/>
      <c r="M113" s="264"/>
      <c r="N113" s="264"/>
      <c r="O113" s="264"/>
      <c r="P113" s="264"/>
      <c r="Q113" s="264"/>
      <c r="R113" s="264"/>
      <c r="S113" s="264"/>
      <c r="T113" s="264"/>
      <c r="U113" s="264"/>
    </row>
    <row r="114" spans="2:21" x14ac:dyDescent="0.15">
      <c r="B114" s="273" t="s">
        <v>62</v>
      </c>
      <c r="C114" s="274"/>
      <c r="D114" s="275"/>
      <c r="E114" s="275"/>
      <c r="F114" s="275"/>
      <c r="G114" s="275"/>
      <c r="H114" s="275"/>
      <c r="I114" s="275"/>
      <c r="J114" s="275"/>
      <c r="K114" s="275"/>
      <c r="L114" s="275"/>
      <c r="M114" s="275"/>
      <c r="N114" s="275"/>
      <c r="O114" s="275"/>
      <c r="P114" s="275"/>
      <c r="Q114" s="275"/>
      <c r="R114" s="275"/>
      <c r="S114" s="275"/>
      <c r="T114" s="275"/>
      <c r="U114" s="276"/>
    </row>
    <row r="115" spans="2:21" x14ac:dyDescent="0.15">
      <c r="B115" s="343" t="s">
        <v>183</v>
      </c>
      <c r="C115" s="262"/>
      <c r="D115" s="262"/>
      <c r="E115" s="262"/>
      <c r="F115" s="262"/>
      <c r="G115" s="262"/>
      <c r="H115" s="262"/>
      <c r="I115" s="262"/>
      <c r="J115" s="262"/>
      <c r="K115" s="262"/>
      <c r="L115" s="262"/>
      <c r="M115" s="262"/>
      <c r="N115" s="262"/>
      <c r="O115" s="262"/>
      <c r="P115" s="262"/>
      <c r="Q115" s="262"/>
      <c r="R115" s="262"/>
      <c r="S115" s="262"/>
      <c r="T115" s="262"/>
      <c r="U115" s="266"/>
    </row>
    <row r="116" spans="2:21" x14ac:dyDescent="0.15">
      <c r="B116" s="396"/>
      <c r="C116" s="279" t="s">
        <v>116</v>
      </c>
      <c r="D116" s="279" t="s">
        <v>43</v>
      </c>
      <c r="E116" s="279" t="s">
        <v>44</v>
      </c>
      <c r="F116" s="279"/>
      <c r="G116" s="279"/>
      <c r="H116" s="279"/>
      <c r="I116" s="279"/>
      <c r="J116" s="279"/>
      <c r="K116" s="279"/>
      <c r="L116" s="279"/>
      <c r="M116" s="279"/>
      <c r="N116" s="279"/>
      <c r="O116" s="279"/>
      <c r="P116" s="279"/>
      <c r="Q116" s="279"/>
      <c r="R116" s="279"/>
      <c r="S116" s="279"/>
      <c r="T116" s="279"/>
      <c r="U116" s="281"/>
    </row>
    <row r="117" spans="2:21" x14ac:dyDescent="0.15">
      <c r="B117" s="268"/>
      <c r="D117" s="262"/>
      <c r="E117" s="262"/>
      <c r="F117" s="262"/>
      <c r="G117" s="262"/>
      <c r="H117" s="262"/>
      <c r="I117" s="262"/>
      <c r="J117" s="262"/>
      <c r="K117" s="262"/>
      <c r="L117" s="262"/>
      <c r="M117" s="262"/>
      <c r="N117" s="262"/>
      <c r="O117" s="262"/>
      <c r="P117" s="262"/>
      <c r="Q117" s="262"/>
      <c r="R117" s="262"/>
      <c r="S117" s="262"/>
      <c r="T117" s="262"/>
      <c r="U117" s="266"/>
    </row>
    <row r="118" spans="2:21" ht="11.25" thickBot="1" x14ac:dyDescent="0.2">
      <c r="B118" s="397" t="s">
        <v>45</v>
      </c>
      <c r="C118" s="398"/>
      <c r="D118" s="399">
        <v>1878</v>
      </c>
      <c r="E118" s="400"/>
      <c r="G118" s="401" t="s">
        <v>134</v>
      </c>
      <c r="H118" s="357"/>
      <c r="I118" s="357"/>
      <c r="J118" s="357"/>
      <c r="K118" s="357"/>
      <c r="L118" s="357"/>
      <c r="M118" s="357"/>
      <c r="N118" s="357"/>
      <c r="O118" s="357"/>
      <c r="P118" s="357"/>
      <c r="Q118" s="357"/>
      <c r="R118" s="357"/>
      <c r="S118" s="357"/>
      <c r="T118" s="358"/>
      <c r="U118" s="266"/>
    </row>
    <row r="119" spans="2:21" ht="11.25" thickTop="1" x14ac:dyDescent="0.15">
      <c r="B119" s="402" t="s">
        <v>46</v>
      </c>
      <c r="C119" s="465" t="s">
        <v>119</v>
      </c>
      <c r="D119" s="403">
        <f>D$118*E119</f>
        <v>0</v>
      </c>
      <c r="E119" s="467"/>
      <c r="G119" s="373">
        <f>(7.12%+6.92%+8.03%)/3</f>
        <v>7.3566666666666669E-2</v>
      </c>
      <c r="H119" s="357" t="s">
        <v>462</v>
      </c>
      <c r="I119" s="357"/>
      <c r="J119" s="357"/>
      <c r="K119" s="357"/>
      <c r="L119" s="357"/>
      <c r="M119" s="357"/>
      <c r="N119" s="357"/>
      <c r="O119" s="357"/>
      <c r="P119" s="357"/>
      <c r="Q119" s="357"/>
      <c r="R119" s="357"/>
      <c r="S119" s="357"/>
      <c r="T119" s="358"/>
      <c r="U119" s="266"/>
    </row>
    <row r="120" spans="2:21" x14ac:dyDescent="0.15">
      <c r="B120" s="404" t="s">
        <v>63</v>
      </c>
      <c r="C120" s="465" t="s">
        <v>119</v>
      </c>
      <c r="D120" s="405">
        <f>(144+58.4+35)</f>
        <v>237.4</v>
      </c>
      <c r="E120" s="544"/>
      <c r="G120" s="401" t="s">
        <v>107</v>
      </c>
      <c r="H120" s="357"/>
      <c r="I120" s="357"/>
      <c r="J120" s="357"/>
      <c r="K120" s="357"/>
      <c r="L120" s="357"/>
      <c r="M120" s="357"/>
      <c r="N120" s="357"/>
      <c r="O120" s="357"/>
      <c r="P120" s="357"/>
      <c r="Q120" s="357"/>
      <c r="R120" s="357"/>
      <c r="S120" s="357"/>
      <c r="T120" s="358"/>
      <c r="U120" s="266"/>
    </row>
    <row r="121" spans="2:21" x14ac:dyDescent="0.15">
      <c r="B121" s="402" t="s">
        <v>247</v>
      </c>
      <c r="C121" s="465" t="s">
        <v>119</v>
      </c>
      <c r="D121" s="466"/>
      <c r="E121" s="407"/>
      <c r="G121" s="401" t="s">
        <v>363</v>
      </c>
      <c r="H121" s="357"/>
      <c r="I121" s="357"/>
      <c r="J121" s="357"/>
      <c r="K121" s="357"/>
      <c r="L121" s="357"/>
      <c r="M121" s="357"/>
      <c r="N121" s="357"/>
      <c r="O121" s="357"/>
      <c r="P121" s="357"/>
      <c r="Q121" s="357"/>
      <c r="R121" s="357"/>
      <c r="S121" s="357"/>
      <c r="T121" s="358"/>
      <c r="U121" s="266"/>
    </row>
    <row r="122" spans="2:21" x14ac:dyDescent="0.15">
      <c r="B122" s="402" t="s">
        <v>149</v>
      </c>
      <c r="C122" s="465" t="s">
        <v>120</v>
      </c>
      <c r="D122" s="466"/>
      <c r="E122" s="545"/>
      <c r="G122" s="401" t="s">
        <v>355</v>
      </c>
      <c r="H122" s="357"/>
      <c r="I122" s="357"/>
      <c r="J122" s="357"/>
      <c r="K122" s="357"/>
      <c r="L122" s="357"/>
      <c r="M122" s="357"/>
      <c r="N122" s="357"/>
      <c r="O122" s="357"/>
      <c r="P122" s="357"/>
      <c r="Q122" s="357"/>
      <c r="R122" s="357"/>
      <c r="S122" s="357"/>
      <c r="T122" s="358"/>
      <c r="U122" s="266"/>
    </row>
    <row r="123" spans="2:21" x14ac:dyDescent="0.15">
      <c r="B123" s="402" t="s">
        <v>48</v>
      </c>
      <c r="C123" s="465" t="s">
        <v>119</v>
      </c>
      <c r="D123" s="403">
        <f>D$118*E123</f>
        <v>0</v>
      </c>
      <c r="E123" s="467"/>
      <c r="G123" s="410">
        <v>0.02</v>
      </c>
      <c r="H123" s="357" t="s">
        <v>131</v>
      </c>
      <c r="I123" s="357"/>
      <c r="J123" s="357"/>
      <c r="K123" s="357"/>
      <c r="L123" s="357"/>
      <c r="M123" s="357"/>
      <c r="N123" s="357"/>
      <c r="O123" s="357"/>
      <c r="P123" s="357"/>
      <c r="Q123" s="357"/>
      <c r="R123" s="357"/>
      <c r="S123" s="357"/>
      <c r="T123" s="358"/>
      <c r="U123" s="266"/>
    </row>
    <row r="124" spans="2:21" x14ac:dyDescent="0.15">
      <c r="B124" s="402" t="s">
        <v>129</v>
      </c>
      <c r="C124" s="465" t="s">
        <v>119</v>
      </c>
      <c r="D124" s="403">
        <f>D$118*E124</f>
        <v>0</v>
      </c>
      <c r="E124" s="467"/>
      <c r="G124" s="411" t="s">
        <v>372</v>
      </c>
      <c r="H124" s="357"/>
      <c r="I124" s="357"/>
      <c r="J124" s="357"/>
      <c r="K124" s="357"/>
      <c r="L124" s="357"/>
      <c r="M124" s="357"/>
      <c r="N124" s="357"/>
      <c r="O124" s="357"/>
      <c r="P124" s="357"/>
      <c r="Q124" s="357"/>
      <c r="R124" s="357"/>
      <c r="S124" s="357"/>
      <c r="T124" s="358"/>
      <c r="U124" s="266"/>
    </row>
    <row r="125" spans="2:21" x14ac:dyDescent="0.15">
      <c r="B125" s="402" t="s">
        <v>237</v>
      </c>
      <c r="C125" s="465" t="s">
        <v>119</v>
      </c>
      <c r="D125" s="466"/>
      <c r="E125" s="544"/>
      <c r="G125" s="356" t="s">
        <v>398</v>
      </c>
      <c r="H125" s="357"/>
      <c r="I125" s="357"/>
      <c r="J125" s="357"/>
      <c r="K125" s="357"/>
      <c r="L125" s="357"/>
      <c r="M125" s="357"/>
      <c r="N125" s="357"/>
      <c r="O125" s="357"/>
      <c r="P125" s="357"/>
      <c r="Q125" s="357"/>
      <c r="R125" s="357"/>
      <c r="S125" s="357"/>
      <c r="T125" s="358"/>
      <c r="U125" s="266"/>
    </row>
    <row r="126" spans="2:21" x14ac:dyDescent="0.15">
      <c r="B126" s="402" t="s">
        <v>392</v>
      </c>
      <c r="C126" s="465" t="s">
        <v>119</v>
      </c>
      <c r="D126" s="403">
        <f>D$118*E126</f>
        <v>0</v>
      </c>
      <c r="E126" s="467"/>
      <c r="G126" s="356" t="s">
        <v>373</v>
      </c>
      <c r="H126" s="357"/>
      <c r="I126" s="357"/>
      <c r="J126" s="357"/>
      <c r="K126" s="357"/>
      <c r="L126" s="357"/>
      <c r="M126" s="357"/>
      <c r="N126" s="357"/>
      <c r="O126" s="357"/>
      <c r="P126" s="357"/>
      <c r="Q126" s="357"/>
      <c r="R126" s="357"/>
      <c r="S126" s="357"/>
      <c r="T126" s="358"/>
      <c r="U126" s="266"/>
    </row>
    <row r="127" spans="2:21" ht="11.25" thickBot="1" x14ac:dyDescent="0.2">
      <c r="B127" s="413" t="s">
        <v>238</v>
      </c>
      <c r="C127" s="465" t="s">
        <v>119</v>
      </c>
      <c r="D127" s="414">
        <f>D$118*E127</f>
        <v>0</v>
      </c>
      <c r="E127" s="469"/>
      <c r="G127" s="356" t="s">
        <v>365</v>
      </c>
      <c r="H127" s="357"/>
      <c r="I127" s="357"/>
      <c r="J127" s="357"/>
      <c r="K127" s="357"/>
      <c r="L127" s="357"/>
      <c r="M127" s="357"/>
      <c r="N127" s="357"/>
      <c r="O127" s="357"/>
      <c r="P127" s="357"/>
      <c r="Q127" s="357"/>
      <c r="R127" s="357"/>
      <c r="S127" s="357"/>
      <c r="T127" s="358"/>
      <c r="U127" s="266"/>
    </row>
    <row r="128" spans="2:21" ht="11.25" thickTop="1" x14ac:dyDescent="0.15">
      <c r="B128" s="352" t="s">
        <v>49</v>
      </c>
      <c r="C128" s="415"/>
      <c r="D128" s="248">
        <f>D118-SUMIFS(D119:D127,C119:C127,"Ja")</f>
        <v>1640.6</v>
      </c>
      <c r="E128" s="416"/>
      <c r="F128" s="417"/>
      <c r="G128" s="262"/>
      <c r="H128" s="262"/>
      <c r="I128" s="262"/>
      <c r="J128" s="262"/>
      <c r="K128" s="262"/>
      <c r="L128" s="262"/>
      <c r="M128" s="262"/>
      <c r="N128" s="262"/>
      <c r="O128" s="262"/>
      <c r="P128" s="262"/>
      <c r="Q128" s="262"/>
      <c r="R128" s="262"/>
      <c r="S128" s="262"/>
      <c r="T128" s="262"/>
      <c r="U128" s="266"/>
    </row>
    <row r="129" spans="2:21" x14ac:dyDescent="0.15">
      <c r="B129" s="239"/>
      <c r="C129" s="288"/>
      <c r="D129" s="240"/>
      <c r="E129" s="240"/>
      <c r="F129" s="262"/>
      <c r="G129" s="262"/>
      <c r="H129" s="262"/>
      <c r="I129" s="262"/>
      <c r="J129" s="262"/>
      <c r="K129" s="262"/>
      <c r="L129" s="262"/>
      <c r="M129" s="262"/>
      <c r="N129" s="262"/>
      <c r="O129" s="262"/>
      <c r="P129" s="262"/>
      <c r="Q129" s="262"/>
      <c r="R129" s="262"/>
      <c r="S129" s="262"/>
      <c r="T129" s="262"/>
      <c r="U129" s="266"/>
    </row>
    <row r="130" spans="2:21" x14ac:dyDescent="0.15">
      <c r="B130" s="287" t="s">
        <v>50</v>
      </c>
      <c r="C130" s="317"/>
      <c r="D130" s="560">
        <f>D128/D118</f>
        <v>0.87358892438764635</v>
      </c>
      <c r="E130" s="561"/>
      <c r="F130" s="262"/>
      <c r="G130" s="262"/>
      <c r="H130" s="262"/>
      <c r="I130" s="262"/>
      <c r="J130" s="262"/>
      <c r="K130" s="262"/>
      <c r="L130" s="262"/>
      <c r="M130" s="262"/>
      <c r="N130" s="262"/>
      <c r="O130" s="262"/>
      <c r="P130" s="262"/>
      <c r="Q130" s="262"/>
      <c r="R130" s="262"/>
      <c r="S130" s="262"/>
      <c r="T130" s="262"/>
      <c r="U130" s="266"/>
    </row>
    <row r="131" spans="2:21" x14ac:dyDescent="0.15">
      <c r="B131" s="239"/>
      <c r="C131" s="418"/>
      <c r="D131" s="418"/>
      <c r="E131" s="240"/>
      <c r="F131" s="240"/>
      <c r="G131" s="240"/>
      <c r="H131" s="240"/>
      <c r="I131" s="240"/>
      <c r="J131" s="240"/>
      <c r="K131" s="240"/>
      <c r="L131" s="240"/>
      <c r="M131" s="240"/>
      <c r="N131" s="240"/>
      <c r="O131" s="240"/>
      <c r="P131" s="240"/>
      <c r="Q131" s="240"/>
      <c r="R131" s="240"/>
      <c r="S131" s="240"/>
      <c r="T131" s="240"/>
      <c r="U131" s="269"/>
    </row>
    <row r="132" spans="2:21" x14ac:dyDescent="0.15">
      <c r="B132" s="262"/>
      <c r="C132" s="419"/>
      <c r="D132" s="419"/>
      <c r="E132" s="262"/>
      <c r="F132" s="262"/>
      <c r="G132" s="262"/>
      <c r="H132" s="262"/>
      <c r="I132" s="262"/>
      <c r="J132" s="262"/>
      <c r="K132" s="262"/>
      <c r="L132" s="262"/>
      <c r="M132" s="262"/>
      <c r="N132" s="262"/>
      <c r="O132" s="262"/>
      <c r="P132" s="262"/>
      <c r="Q132" s="262"/>
      <c r="R132" s="262"/>
      <c r="S132" s="262"/>
      <c r="T132" s="262"/>
      <c r="U132" s="262"/>
    </row>
    <row r="133" spans="2:21" x14ac:dyDescent="0.15">
      <c r="B133" s="273" t="s">
        <v>76</v>
      </c>
      <c r="C133" s="274"/>
      <c r="D133" s="275"/>
      <c r="E133" s="275"/>
      <c r="F133" s="275"/>
      <c r="G133" s="275"/>
      <c r="H133" s="275"/>
      <c r="I133" s="275"/>
      <c r="J133" s="275"/>
      <c r="K133" s="275"/>
      <c r="L133" s="275"/>
      <c r="M133" s="275"/>
      <c r="N133" s="275"/>
      <c r="O133" s="275"/>
      <c r="P133" s="275"/>
      <c r="Q133" s="275"/>
      <c r="R133" s="275"/>
      <c r="S133" s="275"/>
      <c r="T133" s="275"/>
      <c r="U133" s="276"/>
    </row>
    <row r="134" spans="2:21" x14ac:dyDescent="0.15">
      <c r="B134" s="343"/>
      <c r="C134" s="420"/>
      <c r="D134" s="420"/>
      <c r="E134" s="264"/>
      <c r="F134" s="264"/>
      <c r="G134" s="264"/>
      <c r="H134" s="264"/>
      <c r="I134" s="264"/>
      <c r="J134" s="264"/>
      <c r="K134" s="264"/>
      <c r="L134" s="264"/>
      <c r="M134" s="264"/>
      <c r="N134" s="264"/>
      <c r="O134" s="264"/>
      <c r="P134" s="264"/>
      <c r="Q134" s="264"/>
      <c r="R134" s="264"/>
      <c r="S134" s="264"/>
      <c r="T134" s="264"/>
      <c r="U134" s="265"/>
    </row>
    <row r="135" spans="2:21" x14ac:dyDescent="0.15">
      <c r="B135" s="396"/>
      <c r="C135" s="279" t="s">
        <v>66</v>
      </c>
      <c r="D135" s="279"/>
      <c r="E135" s="279"/>
      <c r="F135" s="279"/>
      <c r="G135" s="279"/>
      <c r="H135" s="279"/>
      <c r="I135" s="279"/>
      <c r="J135" s="279"/>
      <c r="K135" s="279"/>
      <c r="L135" s="279"/>
      <c r="M135" s="279"/>
      <c r="N135" s="279"/>
      <c r="O135" s="279"/>
      <c r="P135" s="279"/>
      <c r="Q135" s="279"/>
      <c r="R135" s="279"/>
      <c r="S135" s="279"/>
      <c r="T135" s="279"/>
      <c r="U135" s="281"/>
    </row>
    <row r="136" spans="2:21" x14ac:dyDescent="0.15">
      <c r="B136" s="268"/>
      <c r="C136" s="419"/>
      <c r="E136" s="262"/>
      <c r="F136" s="262"/>
      <c r="G136" s="262"/>
      <c r="H136" s="262"/>
      <c r="I136" s="262"/>
      <c r="J136" s="262"/>
      <c r="K136" s="262"/>
      <c r="L136" s="262"/>
      <c r="M136" s="262"/>
      <c r="N136" s="262"/>
      <c r="O136" s="262"/>
      <c r="P136" s="262"/>
      <c r="Q136" s="262"/>
      <c r="R136" s="262"/>
      <c r="S136" s="262"/>
      <c r="T136" s="262"/>
      <c r="U136" s="266"/>
    </row>
    <row r="137" spans="2:21" x14ac:dyDescent="0.15">
      <c r="B137" s="292" t="s">
        <v>241</v>
      </c>
      <c r="C137" s="255"/>
      <c r="E137" s="356" t="s">
        <v>239</v>
      </c>
      <c r="F137" s="357"/>
      <c r="G137" s="357"/>
      <c r="H137" s="357"/>
      <c r="I137" s="357"/>
      <c r="J137" s="357"/>
      <c r="K137" s="357"/>
      <c r="L137" s="357"/>
      <c r="M137" s="357"/>
      <c r="N137" s="357"/>
      <c r="O137" s="357"/>
      <c r="P137" s="357"/>
      <c r="Q137" s="357"/>
      <c r="R137" s="357"/>
      <c r="S137" s="357"/>
      <c r="T137" s="358"/>
      <c r="U137" s="266"/>
    </row>
    <row r="138" spans="2:21" ht="11.25" thickBot="1" x14ac:dyDescent="0.2">
      <c r="B138" s="383" t="s">
        <v>242</v>
      </c>
      <c r="C138" s="256"/>
      <c r="E138" s="356" t="s">
        <v>240</v>
      </c>
      <c r="F138" s="357"/>
      <c r="G138" s="357"/>
      <c r="H138" s="357"/>
      <c r="I138" s="357"/>
      <c r="J138" s="357"/>
      <c r="K138" s="357"/>
      <c r="L138" s="357"/>
      <c r="M138" s="357"/>
      <c r="N138" s="357"/>
      <c r="O138" s="357"/>
      <c r="P138" s="357"/>
      <c r="Q138" s="357"/>
      <c r="R138" s="357"/>
      <c r="S138" s="357"/>
      <c r="T138" s="358"/>
      <c r="U138" s="266"/>
    </row>
    <row r="139" spans="2:21" ht="11.25" thickTop="1" x14ac:dyDescent="0.15">
      <c r="B139" s="421" t="s">
        <v>67</v>
      </c>
      <c r="C139" s="422">
        <f>SUM(C137:C138)</f>
        <v>0</v>
      </c>
      <c r="E139" s="262"/>
      <c r="F139" s="262"/>
      <c r="G139" s="262"/>
      <c r="H139" s="262"/>
      <c r="I139" s="262"/>
      <c r="J139" s="262"/>
      <c r="K139" s="262"/>
      <c r="L139" s="262"/>
      <c r="M139" s="262"/>
      <c r="N139" s="262"/>
      <c r="O139" s="262"/>
      <c r="P139" s="262"/>
      <c r="Q139" s="262"/>
      <c r="R139" s="262"/>
      <c r="S139" s="262"/>
      <c r="T139" s="262"/>
      <c r="U139" s="266"/>
    </row>
    <row r="140" spans="2:21" x14ac:dyDescent="0.15">
      <c r="B140" s="423"/>
      <c r="C140" s="359"/>
      <c r="D140" s="424"/>
      <c r="E140" s="240"/>
      <c r="F140" s="240"/>
      <c r="G140" s="240"/>
      <c r="H140" s="240"/>
      <c r="I140" s="240"/>
      <c r="J140" s="240"/>
      <c r="K140" s="240"/>
      <c r="L140" s="240"/>
      <c r="M140" s="240"/>
      <c r="N140" s="240"/>
      <c r="O140" s="240"/>
      <c r="P140" s="240"/>
      <c r="Q140" s="240"/>
      <c r="R140" s="240"/>
      <c r="S140" s="240"/>
      <c r="T140" s="240"/>
      <c r="U140" s="269"/>
    </row>
    <row r="141" spans="2:21" x14ac:dyDescent="0.15">
      <c r="B141" s="264"/>
      <c r="C141" s="264"/>
      <c r="D141" s="264"/>
      <c r="E141" s="264"/>
      <c r="F141" s="264"/>
      <c r="G141" s="264"/>
      <c r="H141" s="264"/>
      <c r="I141" s="264"/>
      <c r="J141" s="264"/>
      <c r="K141" s="264"/>
      <c r="L141" s="264"/>
      <c r="M141" s="264"/>
      <c r="N141" s="264"/>
      <c r="O141" s="264"/>
      <c r="P141" s="264"/>
      <c r="Q141" s="264"/>
      <c r="R141" s="264"/>
      <c r="S141" s="264"/>
      <c r="T141" s="264"/>
      <c r="U141" s="264"/>
    </row>
    <row r="142" spans="2:21" x14ac:dyDescent="0.15">
      <c r="B142" s="273" t="s">
        <v>64</v>
      </c>
      <c r="C142" s="274"/>
      <c r="D142" s="275"/>
      <c r="E142" s="275"/>
      <c r="F142" s="275"/>
      <c r="G142" s="275"/>
      <c r="H142" s="275"/>
      <c r="I142" s="275"/>
      <c r="J142" s="275"/>
      <c r="K142" s="275"/>
      <c r="L142" s="275"/>
      <c r="M142" s="275"/>
      <c r="N142" s="275"/>
      <c r="O142" s="275"/>
      <c r="P142" s="275"/>
      <c r="Q142" s="275"/>
      <c r="R142" s="275"/>
      <c r="S142" s="275"/>
      <c r="T142" s="275"/>
      <c r="U142" s="276"/>
    </row>
    <row r="143" spans="2:21" ht="11.25" x14ac:dyDescent="0.2">
      <c r="B143" s="425" t="s">
        <v>445</v>
      </c>
      <c r="C143" s="419"/>
      <c r="D143" s="419"/>
      <c r="E143" s="262"/>
      <c r="F143" s="262"/>
      <c r="G143" s="262"/>
      <c r="H143" s="262"/>
      <c r="I143" s="262"/>
      <c r="J143" s="262"/>
      <c r="K143" s="262"/>
      <c r="L143" s="262"/>
      <c r="M143" s="262"/>
      <c r="N143" s="262"/>
      <c r="O143" s="262"/>
      <c r="P143" s="262"/>
      <c r="Q143" s="262"/>
      <c r="R143" s="262"/>
      <c r="S143" s="262"/>
      <c r="T143" s="262"/>
      <c r="U143" s="266"/>
    </row>
    <row r="144" spans="2:21" x14ac:dyDescent="0.15">
      <c r="B144" s="396"/>
      <c r="C144" s="279" t="s">
        <v>65</v>
      </c>
      <c r="D144" s="279"/>
      <c r="E144" s="279"/>
      <c r="F144" s="279"/>
      <c r="G144" s="279"/>
      <c r="H144" s="279"/>
      <c r="I144" s="279"/>
      <c r="J144" s="279"/>
      <c r="K144" s="279"/>
      <c r="L144" s="279"/>
      <c r="M144" s="279"/>
      <c r="N144" s="279"/>
      <c r="O144" s="279"/>
      <c r="P144" s="279"/>
      <c r="Q144" s="279"/>
      <c r="R144" s="279"/>
      <c r="S144" s="279"/>
      <c r="T144" s="279"/>
      <c r="U144" s="281"/>
    </row>
    <row r="145" spans="2:21" x14ac:dyDescent="0.15">
      <c r="B145" s="268"/>
      <c r="C145" s="419"/>
      <c r="D145" s="262"/>
      <c r="E145" s="262"/>
      <c r="F145" s="262"/>
      <c r="G145" s="262"/>
      <c r="H145" s="262"/>
      <c r="I145" s="262"/>
      <c r="J145" s="262"/>
      <c r="K145" s="262"/>
      <c r="L145" s="262"/>
      <c r="M145" s="262"/>
      <c r="N145" s="262"/>
      <c r="O145" s="262"/>
      <c r="P145" s="262"/>
      <c r="Q145" s="262"/>
      <c r="R145" s="262"/>
      <c r="S145" s="262"/>
      <c r="T145" s="262"/>
      <c r="U145" s="266"/>
    </row>
    <row r="146" spans="2:21" ht="11.25" customHeight="1" x14ac:dyDescent="0.15">
      <c r="B146" s="426" t="s">
        <v>139</v>
      </c>
      <c r="C146" s="19"/>
      <c r="D146" s="262"/>
      <c r="E146" s="262"/>
      <c r="F146" s="410">
        <v>0.10299999999999999</v>
      </c>
      <c r="G146" s="357" t="s">
        <v>446</v>
      </c>
      <c r="H146" s="357"/>
      <c r="I146" s="357"/>
      <c r="J146" s="357"/>
      <c r="K146" s="357"/>
      <c r="L146" s="357"/>
      <c r="M146" s="357"/>
      <c r="N146" s="357"/>
      <c r="O146" s="357"/>
      <c r="P146" s="357"/>
      <c r="Q146" s="357"/>
      <c r="R146" s="357"/>
      <c r="S146" s="357"/>
      <c r="T146" s="358"/>
      <c r="U146" s="266"/>
    </row>
    <row r="147" spans="2:21" x14ac:dyDescent="0.15">
      <c r="B147" s="426" t="s">
        <v>140</v>
      </c>
      <c r="C147" s="19"/>
      <c r="D147" s="262"/>
      <c r="E147" s="262"/>
      <c r="F147" s="410">
        <v>1.0999999999999999E-2</v>
      </c>
      <c r="G147" s="357" t="s">
        <v>446</v>
      </c>
      <c r="H147" s="357"/>
      <c r="I147" s="357"/>
      <c r="J147" s="357"/>
      <c r="K147" s="357"/>
      <c r="L147" s="357"/>
      <c r="M147" s="357"/>
      <c r="N147" s="357"/>
      <c r="O147" s="357"/>
      <c r="P147" s="357"/>
      <c r="Q147" s="357"/>
      <c r="R147" s="357"/>
      <c r="S147" s="357"/>
      <c r="T147" s="358"/>
      <c r="U147" s="266"/>
    </row>
    <row r="148" spans="2:21" ht="11.25" thickBot="1" x14ac:dyDescent="0.2">
      <c r="B148" s="427" t="s">
        <v>141</v>
      </c>
      <c r="C148" s="20"/>
      <c r="D148" s="262"/>
      <c r="E148" s="262"/>
      <c r="F148" s="410">
        <v>5.8999999999999997E-2</v>
      </c>
      <c r="G148" s="357" t="s">
        <v>447</v>
      </c>
      <c r="H148" s="357"/>
      <c r="I148" s="357"/>
      <c r="J148" s="357"/>
      <c r="K148" s="357"/>
      <c r="L148" s="357"/>
      <c r="M148" s="357"/>
      <c r="N148" s="357"/>
      <c r="O148" s="357"/>
      <c r="P148" s="357"/>
      <c r="Q148" s="357"/>
      <c r="R148" s="357"/>
      <c r="S148" s="357"/>
      <c r="T148" s="358"/>
      <c r="U148" s="266"/>
    </row>
    <row r="149" spans="2:21" ht="11.25" thickTop="1" x14ac:dyDescent="0.15">
      <c r="B149" s="428" t="s">
        <v>142</v>
      </c>
      <c r="C149" s="429">
        <f>SUM(C146:C148)</f>
        <v>0</v>
      </c>
      <c r="D149" s="262"/>
      <c r="E149" s="262"/>
      <c r="F149" s="262"/>
      <c r="G149" s="262"/>
      <c r="H149" s="262"/>
      <c r="I149" s="262"/>
      <c r="J149" s="262"/>
      <c r="K149" s="262"/>
      <c r="L149" s="262"/>
      <c r="M149" s="262"/>
      <c r="N149" s="262"/>
      <c r="O149" s="262"/>
      <c r="P149" s="262"/>
      <c r="Q149" s="262"/>
      <c r="R149" s="262"/>
      <c r="S149" s="262"/>
      <c r="T149" s="262"/>
      <c r="U149" s="266"/>
    </row>
    <row r="150" spans="2:21" x14ac:dyDescent="0.15">
      <c r="B150" s="315"/>
      <c r="C150" s="419"/>
      <c r="D150" s="419"/>
      <c r="E150" s="262"/>
      <c r="F150" s="262"/>
      <c r="G150" s="262"/>
      <c r="H150" s="262"/>
      <c r="I150" s="262"/>
      <c r="J150" s="262"/>
      <c r="K150" s="262"/>
      <c r="L150" s="262"/>
      <c r="M150" s="262"/>
      <c r="N150" s="262"/>
      <c r="O150" s="262"/>
      <c r="P150" s="262"/>
      <c r="Q150" s="262"/>
      <c r="R150" s="262"/>
      <c r="S150" s="262"/>
      <c r="T150" s="262"/>
      <c r="U150" s="266"/>
    </row>
    <row r="151" spans="2:21" x14ac:dyDescent="0.15">
      <c r="B151" s="292" t="s">
        <v>143</v>
      </c>
      <c r="C151" s="509"/>
      <c r="D151" s="419"/>
      <c r="E151" s="262"/>
      <c r="F151" s="356" t="s">
        <v>405</v>
      </c>
      <c r="G151" s="356"/>
      <c r="H151" s="357"/>
      <c r="I151" s="357"/>
      <c r="J151" s="357"/>
      <c r="K151" s="357"/>
      <c r="L151" s="357"/>
      <c r="M151" s="357"/>
      <c r="N151" s="357"/>
      <c r="O151" s="357"/>
      <c r="P151" s="357"/>
      <c r="Q151" s="357"/>
      <c r="R151" s="357"/>
      <c r="S151" s="357"/>
      <c r="T151" s="358"/>
      <c r="U151" s="266"/>
    </row>
    <row r="152" spans="2:21" x14ac:dyDescent="0.15">
      <c r="B152" s="430"/>
      <c r="C152" s="419"/>
      <c r="D152" s="419"/>
      <c r="E152" s="262"/>
      <c r="F152" s="262"/>
      <c r="G152" s="262"/>
      <c r="H152" s="262"/>
      <c r="I152" s="262"/>
      <c r="J152" s="262"/>
      <c r="K152" s="262"/>
      <c r="L152" s="262"/>
      <c r="M152" s="262"/>
      <c r="N152" s="262"/>
      <c r="O152" s="262"/>
      <c r="P152" s="262"/>
      <c r="Q152" s="262"/>
      <c r="R152" s="262"/>
      <c r="S152" s="262"/>
      <c r="T152" s="262"/>
      <c r="U152" s="266"/>
    </row>
    <row r="153" spans="2:21" x14ac:dyDescent="0.15">
      <c r="B153" s="292" t="s">
        <v>144</v>
      </c>
      <c r="C153" s="509"/>
      <c r="D153" s="419"/>
      <c r="E153" s="262"/>
      <c r="F153" s="410">
        <v>2.4E-2</v>
      </c>
      <c r="G153" s="478" t="s">
        <v>449</v>
      </c>
      <c r="H153" s="431"/>
      <c r="I153" s="431"/>
      <c r="J153" s="431"/>
      <c r="K153" s="431"/>
      <c r="L153" s="431"/>
      <c r="M153" s="431"/>
      <c r="N153" s="431"/>
      <c r="O153" s="431"/>
      <c r="P153" s="431"/>
      <c r="Q153" s="431"/>
      <c r="R153" s="431"/>
      <c r="S153" s="431"/>
      <c r="T153" s="432"/>
      <c r="U153" s="266"/>
    </row>
    <row r="154" spans="2:21" x14ac:dyDescent="0.15">
      <c r="B154" s="546"/>
      <c r="C154" s="359"/>
      <c r="D154" s="418"/>
      <c r="E154" s="240"/>
      <c r="F154" s="433"/>
      <c r="G154" s="433"/>
      <c r="H154" s="433"/>
      <c r="I154" s="433"/>
      <c r="J154" s="433"/>
      <c r="K154" s="433"/>
      <c r="L154" s="433"/>
      <c r="M154" s="433"/>
      <c r="N154" s="433"/>
      <c r="O154" s="433"/>
      <c r="P154" s="433"/>
      <c r="Q154" s="433"/>
      <c r="R154" s="433"/>
      <c r="S154" s="433"/>
      <c r="T154" s="433"/>
      <c r="U154" s="269"/>
    </row>
    <row r="155" spans="2:21" x14ac:dyDescent="0.15">
      <c r="B155" s="264"/>
      <c r="C155" s="264"/>
      <c r="D155" s="264"/>
      <c r="E155" s="264"/>
      <c r="F155" s="264"/>
      <c r="G155" s="264"/>
      <c r="H155" s="264"/>
      <c r="I155" s="264"/>
      <c r="J155" s="264"/>
      <c r="K155" s="264"/>
      <c r="L155" s="264"/>
      <c r="M155" s="264"/>
      <c r="N155" s="264"/>
      <c r="O155" s="264"/>
      <c r="P155" s="264"/>
      <c r="Q155" s="264"/>
      <c r="R155" s="264"/>
      <c r="S155" s="264"/>
      <c r="T155" s="264"/>
      <c r="U155" s="264"/>
    </row>
    <row r="156" spans="2:21" x14ac:dyDescent="0.15">
      <c r="B156" s="273" t="s">
        <v>327</v>
      </c>
      <c r="C156" s="274"/>
      <c r="D156" s="275"/>
      <c r="E156" s="275"/>
      <c r="F156" s="275"/>
      <c r="G156" s="275"/>
      <c r="H156" s="275"/>
      <c r="I156" s="275"/>
      <c r="J156" s="275"/>
      <c r="K156" s="275"/>
      <c r="L156" s="275"/>
      <c r="M156" s="275"/>
      <c r="N156" s="275"/>
      <c r="O156" s="275"/>
      <c r="P156" s="275"/>
      <c r="Q156" s="275"/>
      <c r="R156" s="275"/>
      <c r="S156" s="275"/>
      <c r="T156" s="275"/>
      <c r="U156" s="276"/>
    </row>
    <row r="157" spans="2:21" ht="11.25" x14ac:dyDescent="0.2">
      <c r="B157" s="425"/>
      <c r="C157" s="434"/>
      <c r="D157" s="434"/>
      <c r="E157" s="261"/>
      <c r="F157" s="261"/>
      <c r="G157" s="261"/>
      <c r="H157" s="261"/>
      <c r="I157" s="261"/>
      <c r="J157" s="261"/>
      <c r="K157" s="261"/>
      <c r="L157" s="261"/>
      <c r="M157" s="261"/>
      <c r="N157" s="261"/>
      <c r="O157" s="261"/>
      <c r="P157" s="261"/>
      <c r="Q157" s="261"/>
      <c r="R157" s="261"/>
      <c r="S157" s="261"/>
      <c r="T157" s="261"/>
      <c r="U157" s="266"/>
    </row>
    <row r="158" spans="2:21" x14ac:dyDescent="0.15">
      <c r="B158" s="396"/>
      <c r="C158" s="279" t="s">
        <v>331</v>
      </c>
      <c r="D158" s="279" t="s">
        <v>332</v>
      </c>
      <c r="E158" s="279" t="s">
        <v>333</v>
      </c>
      <c r="F158" s="279" t="s">
        <v>337</v>
      </c>
      <c r="G158" s="279" t="s">
        <v>336</v>
      </c>
      <c r="H158" s="279"/>
      <c r="I158" s="279"/>
      <c r="J158" s="279"/>
      <c r="K158" s="279"/>
      <c r="L158" s="279"/>
      <c r="M158" s="279"/>
      <c r="N158" s="279"/>
      <c r="O158" s="279"/>
      <c r="P158" s="279"/>
      <c r="Q158" s="279"/>
      <c r="R158" s="279"/>
      <c r="S158" s="279"/>
      <c r="T158" s="279"/>
      <c r="U158" s="281"/>
    </row>
    <row r="159" spans="2:21" x14ac:dyDescent="0.15">
      <c r="B159" s="268"/>
      <c r="C159" s="434"/>
      <c r="D159" s="434"/>
      <c r="E159" s="261"/>
      <c r="F159" s="261"/>
      <c r="G159" s="261"/>
      <c r="H159" s="261"/>
      <c r="I159" s="261"/>
      <c r="J159" s="261"/>
      <c r="K159" s="261"/>
      <c r="L159" s="261"/>
      <c r="M159" s="261"/>
      <c r="N159" s="261"/>
      <c r="O159" s="261"/>
      <c r="P159" s="261"/>
      <c r="Q159" s="261"/>
      <c r="R159" s="261"/>
      <c r="S159" s="261"/>
      <c r="T159" s="261"/>
      <c r="U159" s="266"/>
    </row>
    <row r="160" spans="2:21" x14ac:dyDescent="0.15">
      <c r="B160" s="292" t="s">
        <v>369</v>
      </c>
      <c r="C160" s="509"/>
      <c r="D160" s="509"/>
      <c r="E160" s="509"/>
      <c r="F160" s="509"/>
      <c r="G160" s="509"/>
      <c r="I160" s="356" t="s">
        <v>328</v>
      </c>
      <c r="J160" s="357"/>
      <c r="K160" s="357"/>
      <c r="L160" s="357"/>
      <c r="M160" s="357"/>
      <c r="N160" s="357"/>
      <c r="O160" s="357"/>
      <c r="P160" s="357"/>
      <c r="Q160" s="357"/>
      <c r="R160" s="357"/>
      <c r="S160" s="357"/>
      <c r="T160" s="358"/>
      <c r="U160" s="266"/>
    </row>
    <row r="161" spans="1:21" x14ac:dyDescent="0.15">
      <c r="B161" s="292" t="s">
        <v>370</v>
      </c>
      <c r="C161" s="509"/>
      <c r="D161" s="509"/>
      <c r="E161" s="509"/>
      <c r="F161" s="509"/>
      <c r="G161" s="509"/>
      <c r="I161" s="356" t="s">
        <v>329</v>
      </c>
      <c r="J161" s="357"/>
      <c r="K161" s="357"/>
      <c r="L161" s="357"/>
      <c r="M161" s="357"/>
      <c r="N161" s="357"/>
      <c r="O161" s="357"/>
      <c r="P161" s="357"/>
      <c r="Q161" s="357"/>
      <c r="R161" s="357"/>
      <c r="S161" s="357"/>
      <c r="T161" s="358"/>
      <c r="U161" s="266"/>
    </row>
    <row r="162" spans="1:21" x14ac:dyDescent="0.15">
      <c r="B162" s="239"/>
      <c r="C162" s="359"/>
      <c r="D162" s="418"/>
      <c r="E162" s="240"/>
      <c r="F162" s="240"/>
      <c r="G162" s="240"/>
      <c r="H162" s="240"/>
      <c r="I162" s="240"/>
      <c r="J162" s="240"/>
      <c r="K162" s="240"/>
      <c r="L162" s="240"/>
      <c r="M162" s="240"/>
      <c r="N162" s="240"/>
      <c r="O162" s="240"/>
      <c r="P162" s="240"/>
      <c r="Q162" s="240"/>
      <c r="R162" s="240"/>
      <c r="S162" s="240"/>
      <c r="T162" s="240"/>
      <c r="U162" s="269"/>
    </row>
    <row r="163" spans="1:21" x14ac:dyDescent="0.15">
      <c r="B163" s="264"/>
      <c r="C163" s="264"/>
      <c r="D163" s="264"/>
      <c r="E163" s="264"/>
      <c r="F163" s="264"/>
      <c r="G163" s="264"/>
      <c r="H163" s="264"/>
      <c r="I163" s="264"/>
      <c r="J163" s="264"/>
      <c r="K163" s="264"/>
      <c r="L163" s="264"/>
      <c r="M163" s="264"/>
      <c r="N163" s="264"/>
      <c r="O163" s="264"/>
      <c r="P163" s="264"/>
      <c r="Q163" s="264"/>
      <c r="R163" s="264"/>
      <c r="S163" s="264"/>
      <c r="T163" s="264"/>
      <c r="U163" s="264"/>
    </row>
    <row r="164" spans="1:21" x14ac:dyDescent="0.15">
      <c r="B164" s="273" t="s">
        <v>68</v>
      </c>
      <c r="C164" s="274"/>
      <c r="D164" s="275"/>
      <c r="E164" s="275"/>
      <c r="F164" s="275"/>
      <c r="G164" s="275"/>
      <c r="H164" s="275"/>
      <c r="I164" s="275"/>
      <c r="J164" s="275"/>
      <c r="K164" s="275"/>
      <c r="L164" s="275"/>
      <c r="M164" s="275"/>
      <c r="N164" s="275"/>
      <c r="O164" s="275"/>
      <c r="P164" s="275"/>
      <c r="Q164" s="275"/>
      <c r="R164" s="275"/>
      <c r="S164" s="275"/>
      <c r="T164" s="275"/>
      <c r="U164" s="276"/>
    </row>
    <row r="165" spans="1:21" ht="11.25" x14ac:dyDescent="0.2">
      <c r="B165" s="425"/>
      <c r="C165" s="419"/>
      <c r="D165" s="419"/>
      <c r="E165" s="262"/>
      <c r="F165" s="262"/>
      <c r="G165" s="262"/>
      <c r="H165" s="262"/>
      <c r="I165" s="262"/>
      <c r="J165" s="262"/>
      <c r="K165" s="262"/>
      <c r="L165" s="262"/>
      <c r="M165" s="262"/>
      <c r="N165" s="262"/>
      <c r="O165" s="262"/>
      <c r="P165" s="262"/>
      <c r="Q165" s="262"/>
      <c r="R165" s="262"/>
      <c r="S165" s="262"/>
      <c r="T165" s="262"/>
      <c r="U165" s="266"/>
    </row>
    <row r="166" spans="1:21" x14ac:dyDescent="0.15">
      <c r="B166" s="396"/>
      <c r="C166" s="279" t="s">
        <v>44</v>
      </c>
      <c r="D166" s="279"/>
      <c r="E166" s="279"/>
      <c r="F166" s="279"/>
      <c r="G166" s="279"/>
      <c r="H166" s="279"/>
      <c r="I166" s="279"/>
      <c r="J166" s="279"/>
      <c r="K166" s="279"/>
      <c r="L166" s="279"/>
      <c r="M166" s="279"/>
      <c r="N166" s="279"/>
      <c r="O166" s="279"/>
      <c r="P166" s="279"/>
      <c r="Q166" s="279"/>
      <c r="R166" s="279"/>
      <c r="S166" s="279"/>
      <c r="T166" s="279"/>
      <c r="U166" s="281"/>
    </row>
    <row r="167" spans="1:21" x14ac:dyDescent="0.15">
      <c r="B167" s="268"/>
      <c r="C167" s="419"/>
      <c r="D167" s="419"/>
      <c r="E167" s="262"/>
      <c r="F167" s="262"/>
      <c r="G167" s="262"/>
      <c r="H167" s="262"/>
      <c r="I167" s="262"/>
      <c r="J167" s="262"/>
      <c r="K167" s="262"/>
      <c r="L167" s="262"/>
      <c r="M167" s="262"/>
      <c r="N167" s="262"/>
      <c r="O167" s="262"/>
      <c r="P167" s="262"/>
      <c r="Q167" s="262"/>
      <c r="R167" s="262"/>
      <c r="S167" s="262"/>
      <c r="T167" s="262"/>
      <c r="U167" s="266"/>
    </row>
    <row r="168" spans="1:21" x14ac:dyDescent="0.15">
      <c r="A168" s="341"/>
      <c r="B168" s="292" t="s">
        <v>69</v>
      </c>
      <c r="C168" s="509"/>
      <c r="D168" s="419"/>
      <c r="E168" s="262"/>
      <c r="F168" s="356" t="s">
        <v>379</v>
      </c>
      <c r="G168" s="357"/>
      <c r="H168" s="357"/>
      <c r="I168" s="357"/>
      <c r="J168" s="357"/>
      <c r="K168" s="357"/>
      <c r="L168" s="357"/>
      <c r="M168" s="357"/>
      <c r="N168" s="357"/>
      <c r="O168" s="357"/>
      <c r="P168" s="357"/>
      <c r="Q168" s="357"/>
      <c r="R168" s="357"/>
      <c r="S168" s="357"/>
      <c r="T168" s="358"/>
      <c r="U168" s="266"/>
    </row>
    <row r="169" spans="1:21" x14ac:dyDescent="0.15">
      <c r="B169" s="239"/>
      <c r="C169" s="418"/>
      <c r="D169" s="418"/>
      <c r="E169" s="240"/>
      <c r="F169" s="240"/>
      <c r="G169" s="240"/>
      <c r="H169" s="240"/>
      <c r="I169" s="240"/>
      <c r="J169" s="240"/>
      <c r="K169" s="240"/>
      <c r="L169" s="240"/>
      <c r="M169" s="240"/>
      <c r="N169" s="240"/>
      <c r="O169" s="240"/>
      <c r="P169" s="240"/>
      <c r="Q169" s="240"/>
      <c r="R169" s="240"/>
      <c r="S169" s="240"/>
      <c r="T169" s="240"/>
      <c r="U169" s="269"/>
    </row>
    <row r="170" spans="1:21" x14ac:dyDescent="0.15">
      <c r="B170" s="264"/>
      <c r="C170" s="518"/>
      <c r="D170" s="264"/>
      <c r="E170" s="264"/>
      <c r="F170" s="264"/>
      <c r="G170" s="264"/>
      <c r="H170" s="264"/>
      <c r="I170" s="264"/>
      <c r="J170" s="264"/>
      <c r="K170" s="264"/>
      <c r="L170" s="264"/>
      <c r="M170" s="264"/>
      <c r="N170" s="264"/>
      <c r="O170" s="264"/>
      <c r="P170" s="264"/>
      <c r="Q170" s="264"/>
      <c r="R170" s="264"/>
      <c r="S170" s="264"/>
      <c r="T170" s="264"/>
      <c r="U170" s="264"/>
    </row>
    <row r="171" spans="1:21" x14ac:dyDescent="0.15">
      <c r="B171" s="273" t="s">
        <v>81</v>
      </c>
      <c r="C171" s="519"/>
      <c r="D171" s="275"/>
      <c r="E171" s="275"/>
      <c r="F171" s="275"/>
      <c r="G171" s="275"/>
      <c r="H171" s="275"/>
      <c r="I171" s="275"/>
      <c r="J171" s="275"/>
      <c r="K171" s="275"/>
      <c r="L171" s="275"/>
      <c r="M171" s="275"/>
      <c r="N171" s="275"/>
      <c r="O171" s="275"/>
      <c r="P171" s="275"/>
      <c r="Q171" s="275"/>
      <c r="R171" s="275"/>
      <c r="S171" s="275"/>
      <c r="T171" s="275"/>
      <c r="U171" s="276"/>
    </row>
    <row r="172" spans="1:21" ht="11.25" x14ac:dyDescent="0.2">
      <c r="B172" s="425"/>
      <c r="C172" s="419"/>
      <c r="D172" s="419"/>
      <c r="E172" s="262"/>
      <c r="F172" s="262"/>
      <c r="G172" s="262"/>
      <c r="H172" s="262"/>
      <c r="I172" s="262"/>
      <c r="J172" s="262"/>
      <c r="K172" s="262"/>
      <c r="L172" s="262"/>
      <c r="M172" s="262"/>
      <c r="N172" s="262"/>
      <c r="O172" s="262"/>
      <c r="P172" s="262"/>
      <c r="Q172" s="262"/>
      <c r="R172" s="262"/>
      <c r="S172" s="262"/>
      <c r="T172" s="262"/>
      <c r="U172" s="266"/>
    </row>
    <row r="173" spans="1:21" x14ac:dyDescent="0.15">
      <c r="B173" s="396"/>
      <c r="C173" s="520" t="s">
        <v>44</v>
      </c>
      <c r="D173" s="279"/>
      <c r="E173" s="279"/>
      <c r="F173" s="279"/>
      <c r="G173" s="279"/>
      <c r="H173" s="279"/>
      <c r="I173" s="279"/>
      <c r="J173" s="279"/>
      <c r="K173" s="279"/>
      <c r="L173" s="279"/>
      <c r="M173" s="279"/>
      <c r="N173" s="279"/>
      <c r="O173" s="279"/>
      <c r="P173" s="279"/>
      <c r="Q173" s="279"/>
      <c r="R173" s="279"/>
      <c r="S173" s="279"/>
      <c r="T173" s="279"/>
      <c r="U173" s="281"/>
    </row>
    <row r="174" spans="1:21" x14ac:dyDescent="0.15">
      <c r="B174" s="268"/>
      <c r="C174" s="419"/>
      <c r="D174" s="419"/>
      <c r="E174" s="262"/>
      <c r="F174" s="262"/>
      <c r="G174" s="262"/>
      <c r="H174" s="262"/>
      <c r="I174" s="262"/>
      <c r="J174" s="262"/>
      <c r="K174" s="262"/>
      <c r="L174" s="262"/>
      <c r="M174" s="262"/>
      <c r="N174" s="262"/>
      <c r="O174" s="262"/>
      <c r="P174" s="262"/>
      <c r="Q174" s="262"/>
      <c r="R174" s="262"/>
      <c r="S174" s="262"/>
      <c r="T174" s="262"/>
      <c r="U174" s="266"/>
    </row>
    <row r="175" spans="1:21" x14ac:dyDescent="0.15">
      <c r="B175" s="292" t="s">
        <v>71</v>
      </c>
      <c r="C175" s="509"/>
      <c r="D175" s="419"/>
      <c r="E175" s="262"/>
      <c r="F175" s="356" t="s">
        <v>374</v>
      </c>
      <c r="G175" s="357"/>
      <c r="H175" s="357"/>
      <c r="I175" s="357"/>
      <c r="J175" s="357"/>
      <c r="K175" s="357"/>
      <c r="L175" s="357"/>
      <c r="M175" s="357"/>
      <c r="N175" s="357"/>
      <c r="O175" s="357"/>
      <c r="P175" s="357"/>
      <c r="Q175" s="357"/>
      <c r="R175" s="357"/>
      <c r="S175" s="357"/>
      <c r="T175" s="358"/>
      <c r="U175" s="266"/>
    </row>
    <row r="176" spans="1:21" x14ac:dyDescent="0.15">
      <c r="B176" s="292" t="s">
        <v>73</v>
      </c>
      <c r="C176" s="509"/>
      <c r="D176" s="419"/>
      <c r="E176" s="262"/>
      <c r="F176" s="356"/>
      <c r="G176" s="357"/>
      <c r="H176" s="357"/>
      <c r="I176" s="357"/>
      <c r="J176" s="357"/>
      <c r="K176" s="357"/>
      <c r="L176" s="357"/>
      <c r="M176" s="357"/>
      <c r="N176" s="357"/>
      <c r="O176" s="357"/>
      <c r="P176" s="357"/>
      <c r="Q176" s="357"/>
      <c r="R176" s="357"/>
      <c r="S176" s="357"/>
      <c r="T176" s="358"/>
      <c r="U176" s="266"/>
    </row>
    <row r="177" spans="2:21" ht="11.25" thickBot="1" x14ac:dyDescent="0.2">
      <c r="B177" s="292" t="s">
        <v>72</v>
      </c>
      <c r="C177" s="509"/>
      <c r="D177" s="419"/>
      <c r="E177" s="262"/>
      <c r="F177" s="356"/>
      <c r="G177" s="357"/>
      <c r="H177" s="357"/>
      <c r="I177" s="357"/>
      <c r="J177" s="357"/>
      <c r="K177" s="357"/>
      <c r="L177" s="357"/>
      <c r="M177" s="357"/>
      <c r="N177" s="357"/>
      <c r="O177" s="357"/>
      <c r="P177" s="357"/>
      <c r="Q177" s="357"/>
      <c r="R177" s="357"/>
      <c r="S177" s="357"/>
      <c r="T177" s="358"/>
      <c r="U177" s="266"/>
    </row>
    <row r="178" spans="2:21" ht="11.25" thickTop="1" x14ac:dyDescent="0.15">
      <c r="B178" s="421" t="s">
        <v>214</v>
      </c>
      <c r="C178" s="511">
        <f>SUM(C175:C177)</f>
        <v>0</v>
      </c>
      <c r="D178" s="419"/>
      <c r="E178" s="262"/>
      <c r="F178" s="262"/>
      <c r="G178" s="262"/>
      <c r="H178" s="262"/>
      <c r="I178" s="262"/>
      <c r="J178" s="262"/>
      <c r="K178" s="262"/>
      <c r="L178" s="262"/>
      <c r="M178" s="262"/>
      <c r="N178" s="262"/>
      <c r="O178" s="262"/>
      <c r="P178" s="262"/>
      <c r="Q178" s="262"/>
      <c r="R178" s="262"/>
      <c r="S178" s="262"/>
      <c r="T178" s="262"/>
      <c r="U178" s="266"/>
    </row>
    <row r="179" spans="2:21" x14ac:dyDescent="0.15">
      <c r="B179" s="423"/>
      <c r="C179" s="435"/>
      <c r="D179" s="418"/>
      <c r="E179" s="240"/>
      <c r="F179" s="240"/>
      <c r="G179" s="240"/>
      <c r="H179" s="240"/>
      <c r="I179" s="240"/>
      <c r="J179" s="240"/>
      <c r="K179" s="240"/>
      <c r="L179" s="240"/>
      <c r="M179" s="240"/>
      <c r="N179" s="240"/>
      <c r="O179" s="240"/>
      <c r="P179" s="240"/>
      <c r="Q179" s="240"/>
      <c r="R179" s="240"/>
      <c r="S179" s="240"/>
      <c r="T179" s="240"/>
      <c r="U179" s="269"/>
    </row>
    <row r="180" spans="2:21" x14ac:dyDescent="0.15">
      <c r="B180" s="436"/>
      <c r="C180" s="391"/>
      <c r="D180" s="419"/>
      <c r="E180" s="261"/>
      <c r="F180" s="261"/>
      <c r="G180" s="261"/>
      <c r="H180" s="261"/>
      <c r="I180" s="261"/>
      <c r="J180" s="261"/>
      <c r="K180" s="261"/>
      <c r="L180" s="261"/>
      <c r="M180" s="261"/>
      <c r="N180" s="261"/>
      <c r="O180" s="261"/>
      <c r="P180" s="261"/>
      <c r="Q180" s="261"/>
      <c r="R180" s="261"/>
      <c r="S180" s="262"/>
    </row>
    <row r="181" spans="2:21" x14ac:dyDescent="0.15">
      <c r="B181" s="437" t="s">
        <v>53</v>
      </c>
      <c r="C181" s="438"/>
      <c r="D181" s="438"/>
      <c r="E181" s="438"/>
      <c r="F181" s="438"/>
      <c r="G181" s="438"/>
      <c r="H181" s="438"/>
      <c r="I181" s="438"/>
      <c r="J181" s="438"/>
      <c r="K181" s="438"/>
      <c r="L181" s="438"/>
      <c r="M181" s="438"/>
      <c r="N181" s="438"/>
      <c r="O181" s="438"/>
      <c r="P181" s="438"/>
      <c r="Q181" s="438"/>
      <c r="R181" s="438"/>
      <c r="S181" s="438"/>
      <c r="T181" s="438"/>
      <c r="U181" s="439"/>
    </row>
    <row r="182" spans="2:21" x14ac:dyDescent="0.15">
      <c r="B182" s="268"/>
      <c r="C182" s="262"/>
      <c r="D182" s="262"/>
      <c r="E182" s="262"/>
      <c r="F182" s="262"/>
      <c r="G182" s="262"/>
      <c r="H182" s="262"/>
      <c r="I182" s="262"/>
      <c r="J182" s="262"/>
      <c r="K182" s="262"/>
      <c r="L182" s="262"/>
      <c r="M182" s="262"/>
      <c r="N182" s="262"/>
      <c r="O182" s="262"/>
      <c r="P182" s="262"/>
      <c r="Q182" s="262"/>
      <c r="R182" s="262"/>
      <c r="S182" s="262"/>
      <c r="T182" s="262"/>
      <c r="U182" s="266"/>
    </row>
    <row r="183" spans="2:21" ht="31.5" x14ac:dyDescent="0.15">
      <c r="B183" s="233" t="s">
        <v>54</v>
      </c>
      <c r="C183" s="234" t="s">
        <v>55</v>
      </c>
      <c r="D183" s="235"/>
      <c r="E183" s="234" t="s">
        <v>402</v>
      </c>
      <c r="F183" s="237"/>
      <c r="G183" s="562"/>
      <c r="H183" s="562"/>
      <c r="I183" s="562"/>
      <c r="J183" s="237"/>
      <c r="K183" s="440"/>
      <c r="L183" s="237"/>
      <c r="M183" s="234"/>
      <c r="N183" s="237"/>
      <c r="O183" s="237"/>
      <c r="P183" s="237"/>
      <c r="Q183" s="237"/>
      <c r="R183" s="237"/>
      <c r="S183" s="237"/>
      <c r="T183" s="237"/>
      <c r="U183" s="441"/>
    </row>
    <row r="184" spans="2:21" x14ac:dyDescent="0.15">
      <c r="B184" s="442" t="s">
        <v>52</v>
      </c>
      <c r="C184" s="12">
        <f>100%-SUM(C185:C187)</f>
        <v>1</v>
      </c>
      <c r="D184" s="237"/>
      <c r="E184" s="24"/>
      <c r="F184" s="262"/>
      <c r="G184" s="563"/>
      <c r="H184" s="563"/>
      <c r="I184" s="563"/>
      <c r="J184" s="262"/>
      <c r="K184" s="23"/>
      <c r="L184" s="262"/>
      <c r="M184" s="23"/>
      <c r="N184" s="417"/>
      <c r="O184" s="417"/>
      <c r="P184" s="417"/>
      <c r="Q184" s="417"/>
      <c r="R184" s="417"/>
      <c r="S184" s="417"/>
      <c r="T184" s="417"/>
      <c r="U184" s="266"/>
    </row>
    <row r="185" spans="2:21" x14ac:dyDescent="0.15">
      <c r="B185" s="442" t="str">
        <f>B149</f>
        <v>Totale overheadkosten (% van totale kosten)</v>
      </c>
      <c r="C185" s="12">
        <f>C149</f>
        <v>0</v>
      </c>
      <c r="D185" s="237"/>
      <c r="E185" s="12">
        <f>C185/$C$184</f>
        <v>0</v>
      </c>
      <c r="F185" s="262"/>
      <c r="G185" s="526"/>
      <c r="H185" s="526"/>
      <c r="I185" s="526"/>
      <c r="J185" s="262"/>
      <c r="K185" s="23"/>
      <c r="L185" s="262"/>
      <c r="M185" s="23"/>
      <c r="N185" s="417"/>
      <c r="O185" s="417"/>
      <c r="P185" s="417"/>
      <c r="Q185" s="417"/>
      <c r="R185" s="417"/>
      <c r="S185" s="417"/>
      <c r="T185" s="417"/>
      <c r="U185" s="266"/>
    </row>
    <row r="186" spans="2:21" x14ac:dyDescent="0.15">
      <c r="B186" s="442" t="str">
        <f>B151</f>
        <v>Kosten voor vastgoed (% van totale kosten)</v>
      </c>
      <c r="C186" s="12">
        <f>C151</f>
        <v>0</v>
      </c>
      <c r="D186" s="237"/>
      <c r="E186" s="12">
        <f>C186/$C$184</f>
        <v>0</v>
      </c>
      <c r="F186" s="262"/>
      <c r="H186" s="526"/>
      <c r="I186" s="526"/>
      <c r="J186" s="262"/>
      <c r="K186" s="23"/>
      <c r="L186" s="262"/>
      <c r="M186" s="23"/>
      <c r="N186" s="417"/>
      <c r="O186" s="417"/>
      <c r="P186" s="417"/>
      <c r="Q186" s="417"/>
      <c r="R186" s="417"/>
      <c r="S186" s="417"/>
      <c r="T186" s="417"/>
      <c r="U186" s="266"/>
    </row>
    <row r="187" spans="2:21" x14ac:dyDescent="0.15">
      <c r="B187" s="442" t="str">
        <f>B153</f>
        <v>Overige personele kosten (% van totale kosten)</v>
      </c>
      <c r="C187" s="12">
        <f>C153</f>
        <v>0</v>
      </c>
      <c r="D187" s="237"/>
      <c r="E187" s="12">
        <f>C187/$C$184</f>
        <v>0</v>
      </c>
      <c r="F187" s="262"/>
      <c r="H187" s="526"/>
      <c r="I187" s="526"/>
      <c r="J187" s="262"/>
      <c r="K187" s="23"/>
      <c r="L187" s="262"/>
      <c r="M187" s="23"/>
      <c r="N187" s="417"/>
      <c r="O187" s="417"/>
      <c r="P187" s="417"/>
      <c r="Q187" s="417"/>
      <c r="R187" s="417"/>
      <c r="S187" s="417"/>
      <c r="T187" s="417"/>
      <c r="U187" s="266"/>
    </row>
    <row r="188" spans="2:21" x14ac:dyDescent="0.15">
      <c r="B188" s="239"/>
      <c r="C188" s="240"/>
      <c r="D188" s="240"/>
      <c r="E188" s="240"/>
      <c r="F188" s="240"/>
      <c r="G188" s="240"/>
      <c r="H188" s="240"/>
      <c r="I188" s="240"/>
      <c r="J188" s="240"/>
      <c r="K188" s="240"/>
      <c r="L188" s="240"/>
      <c r="M188" s="240"/>
      <c r="N188" s="240"/>
      <c r="O188" s="240"/>
      <c r="P188" s="240"/>
      <c r="Q188" s="240"/>
      <c r="R188" s="240"/>
      <c r="S188" s="240"/>
      <c r="T188" s="240"/>
      <c r="U188" s="269"/>
    </row>
    <row r="189" spans="2:21" x14ac:dyDescent="0.15"/>
    <row r="190" spans="2:21" x14ac:dyDescent="0.15"/>
    <row r="191" spans="2:21" x14ac:dyDescent="0.15"/>
    <row r="192" spans="2:21" x14ac:dyDescent="0.15"/>
    <row r="193" x14ac:dyDescent="0.15"/>
    <row r="194" x14ac:dyDescent="0.15"/>
    <row r="195" x14ac:dyDescent="0.15"/>
    <row r="196" x14ac:dyDescent="0.15"/>
    <row r="197" x14ac:dyDescent="0.15"/>
    <row r="198" x14ac:dyDescent="0.15"/>
    <row r="199" x14ac:dyDescent="0.15"/>
    <row r="200" x14ac:dyDescent="0.15"/>
    <row r="201" x14ac:dyDescent="0.15"/>
    <row r="202" x14ac:dyDescent="0.15"/>
    <row r="203" x14ac:dyDescent="0.15"/>
    <row r="204" x14ac:dyDescent="0.15"/>
    <row r="205" x14ac:dyDescent="0.15"/>
    <row r="206" x14ac:dyDescent="0.15"/>
    <row r="207" x14ac:dyDescent="0.15"/>
    <row r="208" x14ac:dyDescent="0.15"/>
    <row r="209" spans="2:19" x14ac:dyDescent="0.15"/>
    <row r="210" spans="2:19" x14ac:dyDescent="0.15"/>
    <row r="211" spans="2:19" x14ac:dyDescent="0.15"/>
    <row r="212" spans="2:19" x14ac:dyDescent="0.15"/>
    <row r="213" spans="2:19" x14ac:dyDescent="0.15"/>
    <row r="214" spans="2:19" x14ac:dyDescent="0.15"/>
    <row r="215" spans="2:19" x14ac:dyDescent="0.15"/>
    <row r="216" spans="2:19" x14ac:dyDescent="0.15"/>
    <row r="217" spans="2:19" x14ac:dyDescent="0.15"/>
    <row r="218" spans="2:19" x14ac:dyDescent="0.15"/>
    <row r="219" spans="2:19" x14ac:dyDescent="0.15"/>
    <row r="220" spans="2:19" x14ac:dyDescent="0.15"/>
    <row r="221" spans="2:19" x14ac:dyDescent="0.15"/>
    <row r="222" spans="2:19" x14ac:dyDescent="0.15"/>
    <row r="223" spans="2:19" x14ac:dyDescent="0.15"/>
    <row r="224" spans="2:19" x14ac:dyDescent="0.15">
      <c r="B224" s="437" t="s">
        <v>90</v>
      </c>
      <c r="C224" s="444"/>
      <c r="D224" s="444"/>
      <c r="E224" s="444"/>
      <c r="F224" s="444"/>
      <c r="G224" s="444"/>
      <c r="H224" s="444"/>
      <c r="I224" s="444"/>
      <c r="J224" s="444"/>
      <c r="K224" s="444"/>
      <c r="L224" s="444"/>
      <c r="M224" s="444"/>
      <c r="N224" s="444"/>
      <c r="O224" s="444"/>
      <c r="P224" s="444"/>
      <c r="Q224" s="444"/>
      <c r="R224" s="444"/>
      <c r="S224" s="445"/>
    </row>
    <row r="225" spans="2:21" x14ac:dyDescent="0.15">
      <c r="B225" s="446"/>
      <c r="C225" s="447"/>
      <c r="D225" s="447"/>
      <c r="E225" s="447"/>
      <c r="F225" s="447"/>
      <c r="G225" s="447"/>
      <c r="H225" s="447"/>
      <c r="I225" s="447"/>
      <c r="J225" s="447"/>
      <c r="K225" s="447"/>
      <c r="L225" s="447"/>
      <c r="M225" s="447"/>
      <c r="N225" s="447"/>
      <c r="O225" s="447"/>
      <c r="P225" s="447"/>
      <c r="Q225" s="447"/>
      <c r="R225" s="447"/>
      <c r="S225" s="448"/>
      <c r="T225" s="261"/>
      <c r="U225" s="261"/>
    </row>
    <row r="226" spans="2:21" x14ac:dyDescent="0.15">
      <c r="B226" s="449"/>
      <c r="C226" s="347" t="str">
        <f t="shared" ref="C226:I228" si="40">D18</f>
        <v>hbh</v>
      </c>
      <c r="D226" s="347" t="str">
        <f t="shared" si="40"/>
        <v>hbh</v>
      </c>
      <c r="E226" s="347" t="str">
        <f t="shared" si="40"/>
        <v>hbh</v>
      </c>
      <c r="F226" s="347" t="str">
        <f t="shared" si="40"/>
        <v>hbh</v>
      </c>
      <c r="G226" s="347" t="str">
        <f t="shared" si="40"/>
        <v>hbh</v>
      </c>
      <c r="H226" s="347" t="str">
        <f t="shared" si="40"/>
        <v>hbh</v>
      </c>
      <c r="I226" s="347" t="str">
        <f t="shared" si="40"/>
        <v>hbh</v>
      </c>
      <c r="J226" s="453"/>
      <c r="K226" s="453"/>
      <c r="L226" s="453"/>
      <c r="M226" s="453"/>
      <c r="N226" s="453"/>
      <c r="O226" s="453"/>
      <c r="P226" s="453"/>
      <c r="Q226" s="453"/>
      <c r="R226" s="453"/>
      <c r="S226" s="349"/>
    </row>
    <row r="227" spans="2:21" x14ac:dyDescent="0.15">
      <c r="B227" s="450"/>
      <c r="C227" s="347">
        <f t="shared" si="40"/>
        <v>0</v>
      </c>
      <c r="D227" s="347">
        <f t="shared" si="40"/>
        <v>1</v>
      </c>
      <c r="E227" s="347">
        <f t="shared" si="40"/>
        <v>2</v>
      </c>
      <c r="F227" s="347">
        <f t="shared" si="40"/>
        <v>3</v>
      </c>
      <c r="G227" s="347">
        <f t="shared" si="40"/>
        <v>4</v>
      </c>
      <c r="H227" s="347">
        <f t="shared" si="40"/>
        <v>5</v>
      </c>
      <c r="I227" s="347" t="str">
        <f t="shared" si="40"/>
        <v>5+</v>
      </c>
      <c r="J227" s="453"/>
      <c r="K227" s="453"/>
      <c r="L227" s="453"/>
      <c r="M227" s="453"/>
      <c r="N227" s="453"/>
      <c r="O227" s="453"/>
      <c r="P227" s="453"/>
      <c r="Q227" s="453"/>
      <c r="R227" s="453"/>
      <c r="S227" s="349"/>
    </row>
    <row r="228" spans="2:21" x14ac:dyDescent="0.15">
      <c r="B228" s="451" t="s">
        <v>87</v>
      </c>
      <c r="C228" s="452">
        <f t="shared" si="40"/>
        <v>11.47</v>
      </c>
      <c r="D228" s="452">
        <f t="shared" si="40"/>
        <v>12.05</v>
      </c>
      <c r="E228" s="452">
        <f t="shared" si="40"/>
        <v>12.62</v>
      </c>
      <c r="F228" s="452">
        <f t="shared" si="40"/>
        <v>13.2</v>
      </c>
      <c r="G228" s="452">
        <f t="shared" si="40"/>
        <v>13.77</v>
      </c>
      <c r="H228" s="452">
        <f t="shared" si="40"/>
        <v>14.34</v>
      </c>
      <c r="I228" s="452">
        <f t="shared" si="40"/>
        <v>0</v>
      </c>
      <c r="J228" s="453"/>
      <c r="K228" s="453"/>
      <c r="L228" s="453"/>
      <c r="M228" s="453"/>
      <c r="N228" s="453"/>
      <c r="O228" s="453"/>
      <c r="P228" s="453"/>
      <c r="Q228" s="453"/>
      <c r="R228" s="453"/>
      <c r="S228" s="349"/>
    </row>
    <row r="229" spans="2:21" x14ac:dyDescent="0.15">
      <c r="B229" s="451" t="s">
        <v>84</v>
      </c>
      <c r="C229" s="454">
        <f>SUM(D21:D24)</f>
        <v>2.2018690095846649</v>
      </c>
      <c r="D229" s="454">
        <f t="shared" ref="D229:I229" si="41">SUM(E21:E24)</f>
        <v>2.2018690095846649</v>
      </c>
      <c r="E229" s="454">
        <f t="shared" si="41"/>
        <v>2.2018690095846649</v>
      </c>
      <c r="F229" s="454">
        <f t="shared" si="41"/>
        <v>2.2018690095846649</v>
      </c>
      <c r="G229" s="454">
        <f t="shared" si="41"/>
        <v>2.2486410000000001</v>
      </c>
      <c r="H229" s="454">
        <f t="shared" si="41"/>
        <v>2.3417219999999999</v>
      </c>
      <c r="I229" s="454">
        <f t="shared" si="41"/>
        <v>2.2018690095846649</v>
      </c>
      <c r="J229" s="453"/>
      <c r="K229" s="453"/>
      <c r="L229" s="453"/>
      <c r="M229" s="453"/>
      <c r="N229" s="453"/>
      <c r="O229" s="453"/>
      <c r="P229" s="453"/>
      <c r="Q229" s="453"/>
      <c r="R229" s="453"/>
      <c r="S229" s="349"/>
    </row>
    <row r="230" spans="2:21" x14ac:dyDescent="0.15">
      <c r="B230" s="451" t="s">
        <v>61</v>
      </c>
      <c r="C230" s="454">
        <f t="shared" ref="C230:I230" si="42">D26</f>
        <v>0</v>
      </c>
      <c r="D230" s="454">
        <f t="shared" si="42"/>
        <v>0</v>
      </c>
      <c r="E230" s="454">
        <f t="shared" si="42"/>
        <v>0</v>
      </c>
      <c r="F230" s="454">
        <f t="shared" si="42"/>
        <v>0</v>
      </c>
      <c r="G230" s="454">
        <f t="shared" si="42"/>
        <v>0</v>
      </c>
      <c r="H230" s="454">
        <f t="shared" si="42"/>
        <v>0</v>
      </c>
      <c r="I230" s="454">
        <f t="shared" si="42"/>
        <v>0</v>
      </c>
      <c r="J230" s="453"/>
      <c r="K230" s="453"/>
      <c r="L230" s="453"/>
      <c r="M230" s="453"/>
      <c r="N230" s="453"/>
      <c r="O230" s="453"/>
      <c r="P230" s="453"/>
      <c r="Q230" s="453"/>
      <c r="R230" s="453"/>
      <c r="S230" s="349"/>
    </row>
    <row r="231" spans="2:21" x14ac:dyDescent="0.15">
      <c r="B231" s="455" t="s">
        <v>88</v>
      </c>
      <c r="C231" s="454">
        <f t="shared" ref="C231:I231" si="43">D28-D27</f>
        <v>1.9783626129924432</v>
      </c>
      <c r="D231" s="454">
        <f t="shared" si="43"/>
        <v>2.06229044427368</v>
      </c>
      <c r="E231" s="454">
        <f t="shared" si="43"/>
        <v>2.1447712439811042</v>
      </c>
      <c r="F231" s="454">
        <f t="shared" si="43"/>
        <v>2.2286990752623428</v>
      </c>
      <c r="G231" s="454">
        <f t="shared" si="43"/>
        <v>2.3179479296598835</v>
      </c>
      <c r="H231" s="454">
        <f t="shared" si="43"/>
        <v>2.4138978439595284</v>
      </c>
      <c r="I231" s="454">
        <f t="shared" si="43"/>
        <v>0.3186173978272584</v>
      </c>
      <c r="J231" s="453"/>
      <c r="K231" s="453"/>
      <c r="L231" s="453"/>
      <c r="M231" s="453"/>
      <c r="N231" s="453"/>
      <c r="O231" s="453"/>
      <c r="P231" s="453"/>
      <c r="Q231" s="453"/>
      <c r="R231" s="453"/>
      <c r="S231" s="349"/>
    </row>
    <row r="232" spans="2:21" x14ac:dyDescent="0.15">
      <c r="B232" s="455" t="s">
        <v>76</v>
      </c>
      <c r="C232" s="454">
        <f t="shared" ref="C232:I232" si="44">D29</f>
        <v>0</v>
      </c>
      <c r="D232" s="454">
        <f t="shared" si="44"/>
        <v>0</v>
      </c>
      <c r="E232" s="454">
        <f t="shared" si="44"/>
        <v>0</v>
      </c>
      <c r="F232" s="454">
        <f t="shared" si="44"/>
        <v>0</v>
      </c>
      <c r="G232" s="454">
        <f t="shared" si="44"/>
        <v>0</v>
      </c>
      <c r="H232" s="454">
        <f t="shared" si="44"/>
        <v>0</v>
      </c>
      <c r="I232" s="454">
        <f t="shared" si="44"/>
        <v>0</v>
      </c>
      <c r="J232" s="453"/>
      <c r="K232" s="453"/>
      <c r="L232" s="453"/>
      <c r="M232" s="453"/>
      <c r="N232" s="453"/>
      <c r="O232" s="453"/>
      <c r="P232" s="453"/>
      <c r="Q232" s="453"/>
      <c r="R232" s="453"/>
      <c r="S232" s="349"/>
    </row>
    <row r="233" spans="2:21" x14ac:dyDescent="0.15">
      <c r="B233" s="451" t="s">
        <v>85</v>
      </c>
      <c r="C233" s="454">
        <f t="shared" ref="C233:I233" si="45">SUM(D32:D34)</f>
        <v>0</v>
      </c>
      <c r="D233" s="454">
        <f t="shared" si="45"/>
        <v>0</v>
      </c>
      <c r="E233" s="454">
        <f t="shared" si="45"/>
        <v>0</v>
      </c>
      <c r="F233" s="454">
        <f t="shared" si="45"/>
        <v>0</v>
      </c>
      <c r="G233" s="454">
        <f t="shared" si="45"/>
        <v>0</v>
      </c>
      <c r="H233" s="454">
        <f t="shared" si="45"/>
        <v>0</v>
      </c>
      <c r="I233" s="454">
        <f t="shared" si="45"/>
        <v>0</v>
      </c>
      <c r="J233" s="453"/>
      <c r="K233" s="453"/>
      <c r="L233" s="453"/>
      <c r="M233" s="453"/>
      <c r="N233" s="453"/>
      <c r="O233" s="453"/>
      <c r="P233" s="453"/>
      <c r="Q233" s="453"/>
      <c r="R233" s="453"/>
      <c r="S233" s="349"/>
    </row>
    <row r="234" spans="2:21" x14ac:dyDescent="0.15">
      <c r="B234" s="455" t="s">
        <v>89</v>
      </c>
      <c r="C234" s="452">
        <f>D36</f>
        <v>0</v>
      </c>
      <c r="D234" s="452">
        <f t="shared" ref="D234:I234" si="46">E36</f>
        <v>0</v>
      </c>
      <c r="E234" s="452">
        <f t="shared" si="46"/>
        <v>0</v>
      </c>
      <c r="F234" s="452">
        <f t="shared" si="46"/>
        <v>0</v>
      </c>
      <c r="G234" s="452">
        <f t="shared" si="46"/>
        <v>0</v>
      </c>
      <c r="H234" s="452">
        <f t="shared" si="46"/>
        <v>0</v>
      </c>
      <c r="I234" s="452">
        <f t="shared" si="46"/>
        <v>0</v>
      </c>
      <c r="J234" s="453"/>
      <c r="K234" s="453"/>
      <c r="L234" s="453"/>
      <c r="M234" s="453"/>
      <c r="N234" s="453"/>
      <c r="O234" s="453"/>
      <c r="P234" s="453"/>
      <c r="Q234" s="453"/>
      <c r="R234" s="453"/>
      <c r="S234" s="349"/>
    </row>
    <row r="235" spans="2:21" x14ac:dyDescent="0.15">
      <c r="B235" s="451" t="s">
        <v>86</v>
      </c>
      <c r="C235" s="454">
        <f>D37</f>
        <v>0</v>
      </c>
      <c r="D235" s="454">
        <f t="shared" ref="D235:I235" si="47">E37</f>
        <v>0</v>
      </c>
      <c r="E235" s="454">
        <f t="shared" si="47"/>
        <v>0</v>
      </c>
      <c r="F235" s="454">
        <f t="shared" si="47"/>
        <v>0</v>
      </c>
      <c r="G235" s="454">
        <f t="shared" si="47"/>
        <v>0</v>
      </c>
      <c r="H235" s="454">
        <f t="shared" si="47"/>
        <v>0</v>
      </c>
      <c r="I235" s="454">
        <f t="shared" si="47"/>
        <v>0</v>
      </c>
      <c r="J235" s="453"/>
      <c r="K235" s="453"/>
      <c r="L235" s="453"/>
      <c r="M235" s="453"/>
      <c r="N235" s="453"/>
      <c r="O235" s="453"/>
      <c r="P235" s="453"/>
      <c r="Q235" s="453"/>
      <c r="R235" s="453"/>
      <c r="S235" s="349"/>
    </row>
    <row r="236" spans="2:21" s="395" customFormat="1" x14ac:dyDescent="0.15">
      <c r="B236" s="451" t="s">
        <v>10</v>
      </c>
      <c r="C236" s="456">
        <f>D40</f>
        <v>0.1</v>
      </c>
      <c r="D236" s="456">
        <f t="shared" ref="D236:I236" si="48">E40</f>
        <v>0.2</v>
      </c>
      <c r="E236" s="456">
        <f t="shared" si="48"/>
        <v>0.2</v>
      </c>
      <c r="F236" s="456">
        <f t="shared" si="48"/>
        <v>0.2</v>
      </c>
      <c r="G236" s="456">
        <f t="shared" si="48"/>
        <v>0.2</v>
      </c>
      <c r="H236" s="456">
        <f t="shared" si="48"/>
        <v>0.1</v>
      </c>
      <c r="I236" s="456">
        <f t="shared" si="48"/>
        <v>0</v>
      </c>
      <c r="J236" s="453"/>
      <c r="K236" s="453"/>
      <c r="L236" s="453"/>
      <c r="M236" s="453"/>
      <c r="N236" s="453"/>
      <c r="O236" s="453"/>
      <c r="P236" s="453"/>
      <c r="Q236" s="453"/>
      <c r="R236" s="453"/>
      <c r="S236" s="453"/>
    </row>
    <row r="237" spans="2:21" x14ac:dyDescent="0.15">
      <c r="B237" s="449"/>
      <c r="C237" s="453"/>
      <c r="D237" s="453"/>
      <c r="E237" s="453"/>
      <c r="F237" s="453"/>
      <c r="G237" s="453"/>
      <c r="H237" s="453"/>
      <c r="I237" s="453"/>
      <c r="J237" s="453"/>
      <c r="K237" s="453"/>
      <c r="L237" s="453"/>
      <c r="M237" s="453"/>
      <c r="N237" s="453"/>
      <c r="O237" s="453"/>
      <c r="P237" s="453"/>
      <c r="Q237" s="453"/>
      <c r="R237" s="453"/>
      <c r="S237" s="349"/>
    </row>
    <row r="238" spans="2:21" x14ac:dyDescent="0.15">
      <c r="B238" s="449"/>
      <c r="C238" s="347" t="s">
        <v>78</v>
      </c>
      <c r="D238" s="453"/>
      <c r="E238" s="453"/>
      <c r="F238" s="453"/>
      <c r="G238" s="453"/>
      <c r="H238" s="453"/>
      <c r="I238" s="453"/>
      <c r="J238" s="453"/>
      <c r="K238" s="453"/>
      <c r="L238" s="453"/>
      <c r="M238" s="453"/>
      <c r="N238" s="453"/>
      <c r="O238" s="453"/>
      <c r="P238" s="453"/>
      <c r="Q238" s="453"/>
      <c r="R238" s="453"/>
      <c r="S238" s="349"/>
    </row>
    <row r="239" spans="2:21" x14ac:dyDescent="0.15">
      <c r="B239" s="449"/>
      <c r="C239" s="453"/>
      <c r="D239" s="453"/>
      <c r="E239" s="453"/>
      <c r="F239" s="453"/>
      <c r="G239" s="453"/>
      <c r="H239" s="453"/>
      <c r="I239" s="453"/>
      <c r="J239" s="453"/>
      <c r="K239" s="453"/>
      <c r="L239" s="453"/>
      <c r="M239" s="453"/>
      <c r="N239" s="453"/>
      <c r="O239" s="453"/>
      <c r="P239" s="453"/>
      <c r="Q239" s="453"/>
      <c r="R239" s="453"/>
      <c r="S239" s="349"/>
    </row>
    <row r="240" spans="2:21" ht="21" x14ac:dyDescent="0.15">
      <c r="B240" s="457" t="s">
        <v>146</v>
      </c>
      <c r="C240" s="452">
        <f>SUMPRODUCT($C$236:$I$236,C228:I228)</f>
        <v>12.908999999999999</v>
      </c>
      <c r="D240" s="453"/>
      <c r="E240" s="453"/>
      <c r="F240" s="452"/>
      <c r="G240" s="453"/>
      <c r="H240" s="453"/>
      <c r="I240" s="453"/>
      <c r="J240" s="453"/>
      <c r="K240" s="453"/>
      <c r="L240" s="453"/>
      <c r="M240" s="453"/>
      <c r="N240" s="453"/>
      <c r="O240" s="453"/>
      <c r="P240" s="453"/>
      <c r="Q240" s="453"/>
      <c r="R240" s="453"/>
      <c r="S240" s="349"/>
    </row>
    <row r="241" spans="2:19" ht="31.5" x14ac:dyDescent="0.15">
      <c r="B241" s="457" t="s">
        <v>293</v>
      </c>
      <c r="C241" s="452">
        <f>SUMPRODUCT($C$236:$I$236,C229:I229)</f>
        <v>2.2252087067092656</v>
      </c>
      <c r="D241" s="453"/>
      <c r="E241" s="452"/>
      <c r="F241" s="453"/>
      <c r="G241" s="453"/>
      <c r="H241" s="453"/>
      <c r="I241" s="453"/>
      <c r="J241" s="453"/>
      <c r="K241" s="453"/>
      <c r="L241" s="453"/>
      <c r="M241" s="453"/>
      <c r="N241" s="453"/>
      <c r="O241" s="453"/>
      <c r="P241" s="453"/>
      <c r="Q241" s="453"/>
      <c r="R241" s="453"/>
      <c r="S241" s="349"/>
    </row>
    <row r="242" spans="2:19" ht="21" x14ac:dyDescent="0.15">
      <c r="B242" s="457" t="s">
        <v>147</v>
      </c>
      <c r="C242" s="452">
        <f>SUMPRODUCT($C$236:$I$236,C230:I230)</f>
        <v>0</v>
      </c>
      <c r="D242" s="453"/>
      <c r="E242" s="454"/>
      <c r="F242" s="453"/>
      <c r="G242" s="453"/>
      <c r="H242" s="453"/>
      <c r="I242" s="453"/>
      <c r="J242" s="453"/>
      <c r="K242" s="453"/>
      <c r="L242" s="453"/>
      <c r="M242" s="453"/>
      <c r="N242" s="453"/>
      <c r="O242" s="453"/>
      <c r="P242" s="453"/>
      <c r="Q242" s="453"/>
      <c r="R242" s="453"/>
      <c r="S242" s="349"/>
    </row>
    <row r="243" spans="2:19" ht="21" x14ac:dyDescent="0.15">
      <c r="B243" s="458" t="s">
        <v>294</v>
      </c>
      <c r="C243" s="452">
        <f>SUMPRODUCT($C$236:$I$236,C231:I231)</f>
        <v>2.1899677843305994</v>
      </c>
      <c r="D243" s="452"/>
      <c r="E243" s="453"/>
      <c r="F243" s="453"/>
      <c r="G243" s="453"/>
      <c r="H243" s="453"/>
      <c r="I243" s="453"/>
      <c r="J243" s="453"/>
      <c r="K243" s="453"/>
      <c r="L243" s="453"/>
      <c r="M243" s="453"/>
      <c r="N243" s="453"/>
      <c r="O243" s="453"/>
      <c r="P243" s="453"/>
      <c r="Q243" s="453"/>
      <c r="R243" s="453"/>
      <c r="S243" s="349"/>
    </row>
    <row r="244" spans="2:19" ht="21" x14ac:dyDescent="0.15">
      <c r="B244" s="459" t="s">
        <v>148</v>
      </c>
      <c r="C244" s="452">
        <f>SUM(C240:C243)</f>
        <v>17.324176491039864</v>
      </c>
      <c r="D244" s="452"/>
      <c r="E244" s="453"/>
      <c r="F244" s="453"/>
      <c r="G244" s="453"/>
      <c r="H244" s="453"/>
      <c r="I244" s="453"/>
      <c r="J244" s="453"/>
      <c r="K244" s="453"/>
      <c r="L244" s="453"/>
      <c r="M244" s="453"/>
      <c r="N244" s="453"/>
      <c r="O244" s="453"/>
      <c r="P244" s="453"/>
      <c r="Q244" s="453"/>
      <c r="R244" s="453"/>
      <c r="S244" s="349"/>
    </row>
    <row r="245" spans="2:19" x14ac:dyDescent="0.15">
      <c r="B245" s="455" t="s">
        <v>76</v>
      </c>
      <c r="C245" s="452">
        <f>SUMPRODUCT($C$236:$I$236,C232:I232)</f>
        <v>0</v>
      </c>
      <c r="D245" s="453"/>
      <c r="E245" s="453"/>
      <c r="F245" s="453"/>
      <c r="G245" s="453"/>
      <c r="H245" s="453"/>
      <c r="I245" s="453"/>
      <c r="J245" s="453"/>
      <c r="K245" s="453"/>
      <c r="L245" s="453"/>
      <c r="M245" s="453"/>
      <c r="N245" s="453"/>
      <c r="O245" s="453"/>
      <c r="P245" s="453"/>
      <c r="Q245" s="453"/>
      <c r="R245" s="453"/>
      <c r="S245" s="349"/>
    </row>
    <row r="246" spans="2:19" ht="31.5" x14ac:dyDescent="0.15">
      <c r="B246" s="459" t="s">
        <v>292</v>
      </c>
      <c r="C246" s="452">
        <f>SUM(C244:C245)</f>
        <v>17.324176491039864</v>
      </c>
      <c r="D246" s="453"/>
      <c r="E246" s="453"/>
      <c r="F246" s="453"/>
      <c r="G246" s="453"/>
      <c r="H246" s="453"/>
      <c r="I246" s="453"/>
      <c r="J246" s="453"/>
      <c r="K246" s="453"/>
      <c r="L246" s="453"/>
      <c r="M246" s="453"/>
      <c r="N246" s="453"/>
      <c r="O246" s="453"/>
      <c r="P246" s="453"/>
      <c r="Q246" s="453"/>
      <c r="R246" s="453"/>
      <c r="S246" s="349"/>
    </row>
    <row r="247" spans="2:19" ht="21" x14ac:dyDescent="0.15">
      <c r="B247" s="457" t="s">
        <v>295</v>
      </c>
      <c r="C247" s="452">
        <f>SUMPRODUCT($C$236:$I$236,C233:I233)</f>
        <v>0</v>
      </c>
      <c r="D247" s="453"/>
      <c r="E247" s="453"/>
      <c r="F247" s="453"/>
      <c r="G247" s="453"/>
      <c r="H247" s="453"/>
      <c r="I247" s="453"/>
      <c r="J247" s="453"/>
      <c r="K247" s="453"/>
      <c r="L247" s="453"/>
      <c r="M247" s="453"/>
      <c r="N247" s="453"/>
      <c r="O247" s="453"/>
      <c r="P247" s="453"/>
      <c r="Q247" s="453"/>
      <c r="R247" s="453"/>
      <c r="S247" s="349"/>
    </row>
    <row r="248" spans="2:19" ht="21" x14ac:dyDescent="0.15">
      <c r="B248" s="457" t="s">
        <v>210</v>
      </c>
      <c r="C248" s="452">
        <f>SUM(C246:C247)</f>
        <v>17.324176491039864</v>
      </c>
      <c r="D248" s="453"/>
      <c r="E248" s="453"/>
      <c r="F248" s="453"/>
      <c r="G248" s="453"/>
      <c r="H248" s="453"/>
      <c r="I248" s="453"/>
      <c r="J248" s="453"/>
      <c r="K248" s="453"/>
      <c r="L248" s="453"/>
      <c r="M248" s="453"/>
      <c r="N248" s="453"/>
      <c r="O248" s="453"/>
      <c r="P248" s="453"/>
      <c r="Q248" s="453"/>
      <c r="R248" s="453"/>
      <c r="S248" s="349"/>
    </row>
    <row r="249" spans="2:19" ht="31.5" x14ac:dyDescent="0.15">
      <c r="B249" s="458" t="s">
        <v>296</v>
      </c>
      <c r="C249" s="452">
        <f>SUMPRODUCT($C$236:$I$236,C234:I234)</f>
        <v>0</v>
      </c>
      <c r="D249" s="453"/>
      <c r="E249" s="453"/>
      <c r="F249" s="453"/>
      <c r="G249" s="453"/>
      <c r="H249" s="453"/>
      <c r="I249" s="453"/>
      <c r="J249" s="453"/>
      <c r="K249" s="453"/>
      <c r="L249" s="453"/>
      <c r="M249" s="453"/>
      <c r="N249" s="453"/>
      <c r="O249" s="453"/>
      <c r="P249" s="453"/>
      <c r="Q249" s="453"/>
      <c r="R249" s="453"/>
      <c r="S249" s="349"/>
    </row>
    <row r="250" spans="2:19" x14ac:dyDescent="0.15">
      <c r="B250" s="451" t="s">
        <v>86</v>
      </c>
      <c r="C250" s="452">
        <f>SUMPRODUCT($C$236:$I$236,C235:I235)</f>
        <v>0</v>
      </c>
      <c r="D250" s="452"/>
      <c r="E250" s="453"/>
      <c r="F250" s="453"/>
      <c r="G250" s="453"/>
      <c r="H250" s="453"/>
      <c r="I250" s="453"/>
      <c r="J250" s="453"/>
      <c r="K250" s="453"/>
      <c r="L250" s="453"/>
      <c r="M250" s="453"/>
      <c r="N250" s="453"/>
      <c r="O250" s="453"/>
      <c r="P250" s="453"/>
      <c r="Q250" s="453"/>
      <c r="R250" s="453"/>
      <c r="S250" s="349"/>
    </row>
    <row r="251" spans="2:19" ht="21" x14ac:dyDescent="0.15">
      <c r="B251" s="458" t="s">
        <v>211</v>
      </c>
      <c r="C251" s="454">
        <f>SUM(C248:C250)</f>
        <v>17.324176491039864</v>
      </c>
      <c r="D251" s="452"/>
      <c r="E251" s="453"/>
      <c r="F251" s="453"/>
      <c r="G251" s="453"/>
      <c r="H251" s="453"/>
      <c r="I251" s="453"/>
      <c r="J251" s="453"/>
      <c r="K251" s="453"/>
      <c r="L251" s="453"/>
      <c r="M251" s="453"/>
      <c r="N251" s="453"/>
      <c r="O251" s="453"/>
      <c r="P251" s="453"/>
      <c r="Q251" s="453"/>
      <c r="R251" s="453"/>
      <c r="S251" s="349"/>
    </row>
    <row r="252" spans="2:19" x14ac:dyDescent="0.15">
      <c r="B252" s="455"/>
      <c r="C252" s="454"/>
      <c r="D252" s="452"/>
      <c r="E252" s="453"/>
      <c r="F252" s="453"/>
      <c r="G252" s="453"/>
      <c r="H252" s="453"/>
      <c r="I252" s="453"/>
      <c r="J252" s="453"/>
      <c r="K252" s="453"/>
      <c r="L252" s="453"/>
      <c r="M252" s="453"/>
      <c r="N252" s="453"/>
      <c r="O252" s="453"/>
      <c r="P252" s="453"/>
      <c r="Q252" s="453"/>
      <c r="R252" s="453"/>
      <c r="S252" s="349"/>
    </row>
    <row r="253" spans="2:19" x14ac:dyDescent="0.15">
      <c r="B253" s="455"/>
      <c r="C253" s="454"/>
      <c r="D253" s="452"/>
      <c r="E253" s="453"/>
      <c r="F253" s="453"/>
      <c r="G253" s="453"/>
      <c r="H253" s="453"/>
      <c r="I253" s="453"/>
      <c r="J253" s="453"/>
      <c r="K253" s="453"/>
      <c r="L253" s="453"/>
      <c r="M253" s="453"/>
      <c r="N253" s="453"/>
      <c r="O253" s="453"/>
      <c r="P253" s="453"/>
      <c r="Q253" s="453"/>
      <c r="R253" s="453"/>
      <c r="S253" s="349"/>
    </row>
    <row r="254" spans="2:19" x14ac:dyDescent="0.15">
      <c r="B254" s="460"/>
      <c r="C254" s="461"/>
      <c r="D254" s="461"/>
      <c r="E254" s="461"/>
      <c r="F254" s="461"/>
      <c r="G254" s="461"/>
      <c r="H254" s="461"/>
      <c r="I254" s="461"/>
      <c r="J254" s="461"/>
      <c r="K254" s="461"/>
      <c r="L254" s="461"/>
      <c r="M254" s="461"/>
      <c r="N254" s="461"/>
      <c r="O254" s="461"/>
      <c r="P254" s="461"/>
      <c r="Q254" s="461"/>
      <c r="R254" s="461"/>
      <c r="S254" s="462"/>
    </row>
    <row r="255" spans="2:19" x14ac:dyDescent="0.15"/>
    <row r="256" spans="2:19" x14ac:dyDescent="0.15"/>
    <row r="257" x14ac:dyDescent="0.15"/>
  </sheetData>
  <protectedRanges>
    <protectedRange algorithmName="SHA-512" hashValue="zrr1YC170iD4z5ngO6i+dvye2WxwMuZwyCItKXOM0Fb0EC895yDhie8vErJXeoL6fSMcx6aoO1sn5XcoWfI8lg==" saltValue="T/jZUAo6mJPMXMKTIHv+sw==" spinCount="100000" sqref="C74 C76 C80 C84 C103 C105:C106 E119 D121:D122 E123:E124 D125 C137:C138 C146:C148 C151 C153 C168 C175:C177 D63:J63 C119:C127 E126:E127 C160:G161" name="Inputcellen"/>
  </protectedRanges>
  <mergeCells count="3">
    <mergeCell ref="D130:E130"/>
    <mergeCell ref="G183:I183"/>
    <mergeCell ref="G184:I184"/>
  </mergeCells>
  <conditionalFormatting sqref="C64">
    <cfRule type="cellIs" dxfId="60" priority="4" operator="greaterThan">
      <formula>1</formula>
    </cfRule>
    <cfRule type="cellIs" dxfId="59" priority="9" operator="lessThan">
      <formula>1</formula>
    </cfRule>
    <cfRule type="cellIs" dxfId="58" priority="10" operator="equal">
      <formula>1</formula>
    </cfRule>
  </conditionalFormatting>
  <conditionalFormatting sqref="C9">
    <cfRule type="cellIs" dxfId="57" priority="7" operator="lessThan">
      <formula>1</formula>
    </cfRule>
    <cfRule type="cellIs" dxfId="56" priority="8" operator="equal">
      <formula>1</formula>
    </cfRule>
  </conditionalFormatting>
  <conditionalFormatting sqref="C8">
    <cfRule type="cellIs" dxfId="55" priority="5" operator="lessThan">
      <formula>1</formula>
    </cfRule>
    <cfRule type="cellIs" dxfId="54" priority="6" operator="equal">
      <formula>1</formula>
    </cfRule>
  </conditionalFormatting>
  <conditionalFormatting sqref="C84">
    <cfRule type="expression" dxfId="53" priority="2">
      <formula>C80="Berekening"</formula>
    </cfRule>
  </conditionalFormatting>
  <conditionalFormatting sqref="C99 C92:C93 C95:C97 C102:C106">
    <cfRule type="expression" dxfId="52" priority="1">
      <formula>$C$80="Opslag"</formula>
    </cfRule>
  </conditionalFormatting>
  <dataValidations count="1">
    <dataValidation type="list" allowBlank="1" showInputMessage="1" showErrorMessage="1" sqref="C80" xr:uid="{9DDA967F-80C6-4283-8AE7-5810DF86D0C0}">
      <formula1>Pensioen_dropdown</formula1>
    </dataValidation>
  </dataValidations>
  <hyperlinks>
    <hyperlink ref="B14" location="'1. Integraal uurtarief-GGZ&amp;RIBW'!B42" display="Salarislasten per uur" xr:uid="{0075A2D2-CCA9-4B2C-B351-8B4EB7913ED8}"/>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B4CE49C-A0F3-4224-B770-490406033B4E}">
          <x14:formula1>
            <xm:f>Data_overig!$A$7:$A$8</xm:f>
          </x14:formula1>
          <xm:sqref>C119:C127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09202-0BCC-445E-84FB-A7200A877E97}">
  <sheetPr codeName="Blad4">
    <tabColor theme="7"/>
  </sheetPr>
  <dimension ref="A1:AF266"/>
  <sheetViews>
    <sheetView showGridLines="0" topLeftCell="A76" zoomScale="120" zoomScaleNormal="120" workbookViewId="0">
      <selection activeCell="C67" sqref="C67"/>
    </sheetView>
  </sheetViews>
  <sheetFormatPr defaultColWidth="0" defaultRowHeight="10.5" zeroHeight="1" x14ac:dyDescent="0.15"/>
  <cols>
    <col min="1" max="1" width="9" style="342" customWidth="1"/>
    <col min="2" max="2" width="46.125" style="342" customWidth="1"/>
    <col min="3" max="3" width="9" style="342" customWidth="1"/>
    <col min="4" max="4" width="11.25" style="342" bestFit="1" customWidth="1"/>
    <col min="5" max="17" width="9" style="342" customWidth="1"/>
    <col min="18" max="18" width="9.5" style="342" bestFit="1" customWidth="1"/>
    <col min="19" max="32" width="9" style="342" customWidth="1"/>
    <col min="33" max="16384" width="9" style="342" hidden="1"/>
  </cols>
  <sheetData>
    <row r="1" spans="1:30" s="259" customFormat="1" ht="16.5" x14ac:dyDescent="0.3">
      <c r="A1" s="257" t="s">
        <v>358</v>
      </c>
      <c r="B1" s="258"/>
    </row>
    <row r="2" spans="1:30" s="261" customFormat="1" x14ac:dyDescent="0.15">
      <c r="A2" s="260"/>
    </row>
    <row r="3" spans="1:30" s="261" customFormat="1" x14ac:dyDescent="0.15">
      <c r="A3" s="260"/>
      <c r="B3" s="206" t="s">
        <v>40</v>
      </c>
      <c r="C3" s="170"/>
      <c r="D3" s="262"/>
      <c r="E3" s="262"/>
      <c r="F3" s="262"/>
      <c r="J3" s="262"/>
      <c r="K3" s="503"/>
      <c r="L3" s="491"/>
      <c r="M3" s="262"/>
      <c r="N3" s="262"/>
      <c r="O3" s="262"/>
      <c r="P3" s="262"/>
      <c r="Q3" s="262"/>
      <c r="R3" s="262"/>
      <c r="S3" s="262"/>
    </row>
    <row r="4" spans="1:30" s="261" customFormat="1" x14ac:dyDescent="0.15">
      <c r="A4" s="260"/>
      <c r="B4" s="13" t="s">
        <v>128</v>
      </c>
      <c r="C4" s="3"/>
      <c r="D4" s="262"/>
      <c r="E4" s="262"/>
      <c r="F4" s="262"/>
      <c r="J4" s="262"/>
      <c r="K4" s="491"/>
      <c r="L4" s="262"/>
      <c r="M4" s="262"/>
      <c r="N4" s="262"/>
      <c r="O4" s="262"/>
      <c r="P4" s="262"/>
      <c r="Q4" s="262"/>
      <c r="R4" s="262"/>
      <c r="S4" s="262"/>
    </row>
    <row r="5" spans="1:30" s="261" customFormat="1" x14ac:dyDescent="0.15">
      <c r="A5" s="260"/>
      <c r="B5" s="13" t="s">
        <v>103</v>
      </c>
      <c r="C5" s="135"/>
      <c r="D5" s="262"/>
      <c r="E5" s="262"/>
      <c r="F5" s="262"/>
      <c r="J5" s="262"/>
      <c r="K5" s="491"/>
      <c r="L5" s="262"/>
      <c r="M5" s="262"/>
      <c r="N5" s="262"/>
      <c r="O5" s="262"/>
      <c r="P5" s="262"/>
      <c r="Q5" s="262"/>
      <c r="R5" s="262"/>
      <c r="S5" s="262"/>
    </row>
    <row r="6" spans="1:30" s="261" customFormat="1" x14ac:dyDescent="0.15">
      <c r="A6" s="260"/>
      <c r="B6" s="13" t="s">
        <v>130</v>
      </c>
      <c r="C6" s="502"/>
      <c r="D6" s="262"/>
      <c r="E6" s="262"/>
      <c r="F6" s="262"/>
      <c r="J6" s="262"/>
      <c r="K6" s="491"/>
      <c r="L6" s="262"/>
      <c r="M6" s="262"/>
      <c r="N6" s="262"/>
      <c r="O6" s="262"/>
      <c r="P6" s="262"/>
      <c r="Q6" s="262"/>
      <c r="R6" s="262"/>
      <c r="S6" s="262"/>
    </row>
    <row r="7" spans="1:30" s="261" customFormat="1" x14ac:dyDescent="0.15">
      <c r="A7" s="260"/>
      <c r="B7" s="13" t="s">
        <v>41</v>
      </c>
      <c r="C7" s="136"/>
      <c r="D7" s="262"/>
      <c r="E7" s="262"/>
      <c r="F7" s="262"/>
      <c r="J7" s="262"/>
      <c r="K7" s="491"/>
      <c r="L7" s="262"/>
      <c r="M7" s="262"/>
      <c r="N7" s="262"/>
      <c r="O7" s="262"/>
      <c r="P7" s="262"/>
      <c r="Q7" s="262"/>
      <c r="R7" s="262"/>
      <c r="S7" s="262"/>
    </row>
    <row r="8" spans="1:30" s="261" customFormat="1" x14ac:dyDescent="0.15">
      <c r="A8" s="260"/>
      <c r="B8" s="13" t="s">
        <v>212</v>
      </c>
      <c r="C8" s="139">
        <v>1</v>
      </c>
      <c r="D8" s="262"/>
      <c r="E8" s="262"/>
      <c r="F8" s="262"/>
      <c r="J8" s="262"/>
      <c r="K8" s="391"/>
      <c r="L8" s="262"/>
      <c r="M8" s="262"/>
      <c r="N8" s="262"/>
      <c r="O8" s="262"/>
      <c r="P8" s="262"/>
      <c r="Q8" s="262"/>
      <c r="R8" s="262"/>
      <c r="S8" s="262"/>
    </row>
    <row r="9" spans="1:30" s="261" customFormat="1" x14ac:dyDescent="0.15">
      <c r="A9" s="260"/>
      <c r="B9" s="8" t="s">
        <v>213</v>
      </c>
      <c r="C9" s="139">
        <v>0.9</v>
      </c>
      <c r="D9" s="262"/>
      <c r="E9" s="262"/>
      <c r="F9" s="262"/>
      <c r="J9" s="262"/>
      <c r="K9" s="391"/>
      <c r="L9" s="262"/>
      <c r="M9" s="262"/>
      <c r="N9" s="262"/>
      <c r="O9" s="262"/>
      <c r="P9" s="262"/>
    </row>
    <row r="10" spans="1:30" s="261" customFormat="1" x14ac:dyDescent="0.15">
      <c r="A10" s="260"/>
      <c r="B10" s="262"/>
      <c r="C10" s="262"/>
      <c r="D10" s="262"/>
      <c r="E10" s="262"/>
      <c r="F10" s="262"/>
      <c r="J10" s="262"/>
      <c r="K10" s="262"/>
      <c r="L10" s="262"/>
      <c r="M10" s="262"/>
      <c r="N10" s="262"/>
      <c r="O10" s="262"/>
      <c r="P10" s="262"/>
    </row>
    <row r="11" spans="1:30" s="271" customFormat="1" ht="16.5" x14ac:dyDescent="0.3">
      <c r="A11" s="270" t="s">
        <v>208</v>
      </c>
      <c r="C11" s="270"/>
    </row>
    <row r="12" spans="1:30" s="261" customFormat="1" x14ac:dyDescent="0.15">
      <c r="A12" s="272"/>
      <c r="C12" s="272"/>
    </row>
    <row r="13" spans="1:30" s="261" customFormat="1" x14ac:dyDescent="0.15">
      <c r="A13" s="272"/>
      <c r="B13" s="273" t="s">
        <v>209</v>
      </c>
      <c r="C13" s="274"/>
      <c r="D13" s="275"/>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6"/>
    </row>
    <row r="14" spans="1:30" s="261" customFormat="1" x14ac:dyDescent="0.15">
      <c r="A14" s="272"/>
      <c r="B14" s="277" t="s">
        <v>42</v>
      </c>
      <c r="C14" s="278"/>
      <c r="D14" s="279"/>
      <c r="E14" s="279"/>
      <c r="F14" s="279"/>
      <c r="G14" s="279"/>
      <c r="H14" s="279"/>
      <c r="I14" s="279"/>
      <c r="J14" s="279"/>
      <c r="K14" s="279"/>
      <c r="L14" s="279"/>
      <c r="M14" s="279"/>
      <c r="N14" s="279"/>
      <c r="O14" s="279"/>
      <c r="P14" s="279"/>
      <c r="Q14" s="279"/>
      <c r="R14" s="279"/>
      <c r="S14" s="280"/>
      <c r="T14" s="280"/>
      <c r="U14" s="280"/>
      <c r="V14" s="280"/>
      <c r="W14" s="280"/>
      <c r="X14" s="280"/>
      <c r="Y14" s="280"/>
      <c r="Z14" s="280"/>
      <c r="AA14" s="280"/>
      <c r="AB14" s="280"/>
      <c r="AC14" s="280"/>
      <c r="AD14" s="281"/>
    </row>
    <row r="15" spans="1:30" s="261" customFormat="1" x14ac:dyDescent="0.15">
      <c r="A15" s="272"/>
      <c r="B15" s="282"/>
      <c r="C15" s="283"/>
      <c r="D15" s="283"/>
      <c r="E15" s="283"/>
      <c r="F15" s="283"/>
      <c r="G15" s="283"/>
      <c r="H15" s="283"/>
      <c r="I15" s="283"/>
      <c r="J15" s="283"/>
      <c r="K15" s="283"/>
      <c r="L15" s="283"/>
      <c r="M15" s="283"/>
      <c r="N15" s="283"/>
      <c r="O15" s="283"/>
      <c r="P15" s="283"/>
      <c r="Q15" s="283"/>
      <c r="R15" s="283"/>
      <c r="S15" s="283"/>
      <c r="AD15" s="266"/>
    </row>
    <row r="16" spans="1:30" s="261" customFormat="1" x14ac:dyDescent="0.15">
      <c r="A16" s="272"/>
      <c r="B16" s="284" t="s">
        <v>182</v>
      </c>
      <c r="C16" s="285" t="s">
        <v>95</v>
      </c>
      <c r="D16" s="286"/>
      <c r="E16" s="286"/>
      <c r="F16" s="262"/>
      <c r="G16" s="262"/>
      <c r="H16" s="262"/>
      <c r="I16" s="262"/>
      <c r="J16" s="262"/>
      <c r="K16" s="262"/>
      <c r="L16" s="262"/>
      <c r="M16" s="262"/>
      <c r="N16" s="262"/>
      <c r="O16" s="262"/>
      <c r="P16" s="262"/>
      <c r="Q16" s="262"/>
      <c r="R16" s="262"/>
      <c r="S16" s="262"/>
      <c r="AD16" s="266"/>
    </row>
    <row r="17" spans="1:30" s="261" customFormat="1" x14ac:dyDescent="0.15">
      <c r="A17" s="272"/>
      <c r="B17" s="268"/>
      <c r="C17" s="262"/>
      <c r="D17" s="262"/>
      <c r="E17" s="262"/>
      <c r="F17" s="262"/>
      <c r="G17" s="262"/>
      <c r="H17" s="262"/>
      <c r="I17" s="262"/>
      <c r="J17" s="262"/>
      <c r="K17" s="262"/>
      <c r="L17" s="262"/>
      <c r="M17" s="262"/>
      <c r="N17" s="262"/>
      <c r="O17" s="262"/>
      <c r="P17" s="262"/>
      <c r="Q17" s="262"/>
      <c r="R17" s="262"/>
      <c r="S17" s="262"/>
      <c r="AD17" s="266"/>
    </row>
    <row r="18" spans="1:30" s="261" customFormat="1" x14ac:dyDescent="0.15">
      <c r="A18" s="272"/>
      <c r="B18" s="287" t="s">
        <v>11</v>
      </c>
      <c r="C18" s="288"/>
      <c r="D18" s="289">
        <f>IF(D57="","",D57)</f>
        <v>10</v>
      </c>
      <c r="E18" s="289">
        <f t="shared" ref="E18:R18" si="0">IF(E57="","",E57)</f>
        <v>15</v>
      </c>
      <c r="F18" s="289">
        <f t="shared" si="0"/>
        <v>20</v>
      </c>
      <c r="G18" s="289">
        <f t="shared" si="0"/>
        <v>15</v>
      </c>
      <c r="H18" s="289">
        <f t="shared" si="0"/>
        <v>30</v>
      </c>
      <c r="I18" s="289">
        <f t="shared" si="0"/>
        <v>35</v>
      </c>
      <c r="J18" s="289">
        <f t="shared" si="0"/>
        <v>40</v>
      </c>
      <c r="K18" s="289">
        <f t="shared" si="0"/>
        <v>45</v>
      </c>
      <c r="L18" s="289">
        <f t="shared" si="0"/>
        <v>50</v>
      </c>
      <c r="M18" s="289">
        <f t="shared" si="0"/>
        <v>55</v>
      </c>
      <c r="N18" s="289">
        <f t="shared" si="0"/>
        <v>60</v>
      </c>
      <c r="O18" s="289">
        <f t="shared" si="0"/>
        <v>65</v>
      </c>
      <c r="P18" s="289">
        <f t="shared" si="0"/>
        <v>70</v>
      </c>
      <c r="Q18" s="289">
        <f t="shared" si="0"/>
        <v>75</v>
      </c>
      <c r="R18" s="290">
        <f t="shared" si="0"/>
        <v>80</v>
      </c>
      <c r="S18" s="291" t="s">
        <v>78</v>
      </c>
      <c r="AD18" s="266"/>
    </row>
    <row r="19" spans="1:30" s="261" customFormat="1" x14ac:dyDescent="0.15">
      <c r="A19" s="272"/>
      <c r="B19" s="287" t="s">
        <v>244</v>
      </c>
      <c r="C19" s="288"/>
      <c r="D19" s="289">
        <f t="shared" ref="D19" si="1">IF(D58="","",D58)</f>
        <v>5</v>
      </c>
      <c r="E19" s="289">
        <f t="shared" ref="E19:R19" si="2">IF(E58="","",E58)</f>
        <v>5</v>
      </c>
      <c r="F19" s="289">
        <f t="shared" si="2"/>
        <v>5</v>
      </c>
      <c r="G19" s="289">
        <f t="shared" si="2"/>
        <v>5</v>
      </c>
      <c r="H19" s="289">
        <f t="shared" si="2"/>
        <v>6</v>
      </c>
      <c r="I19" s="289">
        <f t="shared" si="2"/>
        <v>6</v>
      </c>
      <c r="J19" s="289">
        <f t="shared" si="2"/>
        <v>8</v>
      </c>
      <c r="K19" s="289">
        <f t="shared" si="2"/>
        <v>6</v>
      </c>
      <c r="L19" s="289">
        <f t="shared" si="2"/>
        <v>6</v>
      </c>
      <c r="M19" s="289">
        <f t="shared" si="2"/>
        <v>6</v>
      </c>
      <c r="N19" s="289">
        <f t="shared" si="2"/>
        <v>8</v>
      </c>
      <c r="O19" s="289">
        <f t="shared" si="2"/>
        <v>8</v>
      </c>
      <c r="P19" s="289">
        <f t="shared" si="2"/>
        <v>5</v>
      </c>
      <c r="Q19" s="289">
        <f t="shared" si="2"/>
        <v>5</v>
      </c>
      <c r="R19" s="290">
        <f t="shared" si="2"/>
        <v>5</v>
      </c>
      <c r="S19" s="291"/>
      <c r="AD19" s="266"/>
    </row>
    <row r="20" spans="1:30" s="261" customFormat="1" x14ac:dyDescent="0.15">
      <c r="A20" s="272"/>
      <c r="B20" s="292" t="s">
        <v>87</v>
      </c>
      <c r="C20" s="293"/>
      <c r="D20" s="295" t="str">
        <f>D61</f>
        <v/>
      </c>
      <c r="E20" s="295">
        <f t="shared" ref="E20:R20" si="3">E61</f>
        <v>13.22</v>
      </c>
      <c r="F20" s="295">
        <f t="shared" si="3"/>
        <v>14.04</v>
      </c>
      <c r="G20" s="295">
        <f t="shared" si="3"/>
        <v>13.22</v>
      </c>
      <c r="H20" s="295">
        <f t="shared" si="3"/>
        <v>14.99</v>
      </c>
      <c r="I20" s="295">
        <f t="shared" si="3"/>
        <v>15.93</v>
      </c>
      <c r="J20" s="295">
        <f t="shared" si="3"/>
        <v>18.63</v>
      </c>
      <c r="K20" s="295">
        <f t="shared" si="3"/>
        <v>20.52</v>
      </c>
      <c r="L20" s="295">
        <f t="shared" si="3"/>
        <v>22.48</v>
      </c>
      <c r="M20" s="295">
        <f t="shared" si="3"/>
        <v>24.86</v>
      </c>
      <c r="N20" s="295">
        <f t="shared" si="3"/>
        <v>30.31</v>
      </c>
      <c r="O20" s="295">
        <f t="shared" si="3"/>
        <v>32.15</v>
      </c>
      <c r="P20" s="295">
        <f t="shared" si="3"/>
        <v>34.909999999999997</v>
      </c>
      <c r="Q20" s="295">
        <f t="shared" si="3"/>
        <v>39.17</v>
      </c>
      <c r="R20" s="295">
        <f t="shared" si="3"/>
        <v>46.08</v>
      </c>
      <c r="S20" s="296"/>
      <c r="AD20" s="266"/>
    </row>
    <row r="21" spans="1:30" s="261" customFormat="1" x14ac:dyDescent="0.15">
      <c r="A21" s="272"/>
      <c r="B21" s="292" t="s">
        <v>59</v>
      </c>
      <c r="C21" s="14">
        <f>C66</f>
        <v>8.3299999999999999E-2</v>
      </c>
      <c r="D21" s="297" t="str">
        <f>IFERROR(IF(D$20*$C21&lt;$C$68,$C$68,D$20*$C21),"")</f>
        <v/>
      </c>
      <c r="E21" s="295">
        <f t="shared" ref="E21:R21" si="4">IFERROR(IF(E$20*$C21&lt;$C$68,$C$68,E$20*$C21),"")</f>
        <v>1.1701064962726304</v>
      </c>
      <c r="F21" s="295">
        <f t="shared" si="4"/>
        <v>1.1701064962726304</v>
      </c>
      <c r="G21" s="295">
        <f t="shared" si="4"/>
        <v>1.1701064962726304</v>
      </c>
      <c r="H21" s="295">
        <f t="shared" si="4"/>
        <v>1.248667</v>
      </c>
      <c r="I21" s="295">
        <f t="shared" si="4"/>
        <v>1.3269690000000001</v>
      </c>
      <c r="J21" s="295">
        <f t="shared" si="4"/>
        <v>1.551879</v>
      </c>
      <c r="K21" s="295">
        <f t="shared" si="4"/>
        <v>1.7093159999999998</v>
      </c>
      <c r="L21" s="295">
        <f t="shared" si="4"/>
        <v>1.872584</v>
      </c>
      <c r="M21" s="295">
        <f t="shared" si="4"/>
        <v>2.0708379999999997</v>
      </c>
      <c r="N21" s="295">
        <f t="shared" si="4"/>
        <v>2.524823</v>
      </c>
      <c r="O21" s="295">
        <f t="shared" si="4"/>
        <v>2.6780949999999999</v>
      </c>
      <c r="P21" s="295">
        <f t="shared" si="4"/>
        <v>2.9080029999999999</v>
      </c>
      <c r="Q21" s="295">
        <f t="shared" si="4"/>
        <v>3.262861</v>
      </c>
      <c r="R21" s="295">
        <f t="shared" si="4"/>
        <v>3.8384639999999997</v>
      </c>
      <c r="S21" s="296"/>
      <c r="AD21" s="266"/>
    </row>
    <row r="22" spans="1:30" s="261" customFormat="1" x14ac:dyDescent="0.15">
      <c r="A22" s="272"/>
      <c r="B22" s="292" t="s">
        <v>58</v>
      </c>
      <c r="C22" s="25">
        <f>C70</f>
        <v>0.08</v>
      </c>
      <c r="D22" s="297" t="str">
        <f>IFERROR(IF(D20*$C22&lt;$C$72,$C$72,D20*$C22),"")</f>
        <v/>
      </c>
      <c r="E22" s="295">
        <f t="shared" ref="E22:R22" si="5">IFERROR(IF(E20*$C22&lt;$C$72,$C$72,E20*$C22),"")</f>
        <v>1.0662939297124601</v>
      </c>
      <c r="F22" s="295">
        <f t="shared" si="5"/>
        <v>1.1232</v>
      </c>
      <c r="G22" s="295">
        <f t="shared" si="5"/>
        <v>1.0662939297124601</v>
      </c>
      <c r="H22" s="295">
        <f t="shared" si="5"/>
        <v>1.1992</v>
      </c>
      <c r="I22" s="295">
        <f t="shared" si="5"/>
        <v>1.2744</v>
      </c>
      <c r="J22" s="295">
        <f t="shared" si="5"/>
        <v>1.4903999999999999</v>
      </c>
      <c r="K22" s="295">
        <f t="shared" si="5"/>
        <v>1.6415999999999999</v>
      </c>
      <c r="L22" s="295">
        <f t="shared" si="5"/>
        <v>1.7984</v>
      </c>
      <c r="M22" s="295">
        <f t="shared" si="5"/>
        <v>1.9887999999999999</v>
      </c>
      <c r="N22" s="295">
        <f t="shared" si="5"/>
        <v>2.4247999999999998</v>
      </c>
      <c r="O22" s="295">
        <f t="shared" si="5"/>
        <v>2.5720000000000001</v>
      </c>
      <c r="P22" s="295">
        <f t="shared" si="5"/>
        <v>2.7927999999999997</v>
      </c>
      <c r="Q22" s="295">
        <f t="shared" si="5"/>
        <v>3.1336000000000004</v>
      </c>
      <c r="R22" s="295">
        <f t="shared" si="5"/>
        <v>3.6863999999999999</v>
      </c>
      <c r="S22" s="298"/>
      <c r="AD22" s="266"/>
    </row>
    <row r="23" spans="1:30" s="261" customFormat="1" x14ac:dyDescent="0.15">
      <c r="A23" s="272"/>
      <c r="B23" s="299" t="s">
        <v>60</v>
      </c>
      <c r="C23" s="25">
        <f>C74</f>
        <v>0</v>
      </c>
      <c r="D23" s="300" t="str">
        <f>IFERROR(D$20*$C23,"")</f>
        <v/>
      </c>
      <c r="E23" s="300">
        <f t="shared" ref="E23:R23" si="6">IFERROR(E$20*$C23,"")</f>
        <v>0</v>
      </c>
      <c r="F23" s="300">
        <f t="shared" si="6"/>
        <v>0</v>
      </c>
      <c r="G23" s="300">
        <f t="shared" si="6"/>
        <v>0</v>
      </c>
      <c r="H23" s="300">
        <f t="shared" si="6"/>
        <v>0</v>
      </c>
      <c r="I23" s="300">
        <f t="shared" si="6"/>
        <v>0</v>
      </c>
      <c r="J23" s="300">
        <f t="shared" si="6"/>
        <v>0</v>
      </c>
      <c r="K23" s="300">
        <f t="shared" si="6"/>
        <v>0</v>
      </c>
      <c r="L23" s="300">
        <f t="shared" si="6"/>
        <v>0</v>
      </c>
      <c r="M23" s="300">
        <f t="shared" si="6"/>
        <v>0</v>
      </c>
      <c r="N23" s="300">
        <f t="shared" si="6"/>
        <v>0</v>
      </c>
      <c r="O23" s="300">
        <f t="shared" si="6"/>
        <v>0</v>
      </c>
      <c r="P23" s="300">
        <f t="shared" si="6"/>
        <v>0</v>
      </c>
      <c r="Q23" s="300">
        <f t="shared" si="6"/>
        <v>0</v>
      </c>
      <c r="R23" s="300">
        <f t="shared" si="6"/>
        <v>0</v>
      </c>
      <c r="S23" s="298"/>
      <c r="AD23" s="266"/>
    </row>
    <row r="24" spans="1:30" s="261" customFormat="1" ht="11.25" thickBot="1" x14ac:dyDescent="0.2">
      <c r="A24" s="272"/>
      <c r="B24" s="301" t="s">
        <v>228</v>
      </c>
      <c r="C24" s="213"/>
      <c r="D24" s="297" t="str">
        <f>IF(D20="","",$C$76/CAO_VVT!$D$9)</f>
        <v/>
      </c>
      <c r="E24" s="297">
        <f>IF(E20="","",$C$76/CAO_VVT!$D$9)</f>
        <v>0</v>
      </c>
      <c r="F24" s="297">
        <f>IF(F20="","",$C$76/CAO_VVT!$D$9)</f>
        <v>0</v>
      </c>
      <c r="G24" s="297">
        <f>IF(G20="","",$C$76/CAO_VVT!$D$9)</f>
        <v>0</v>
      </c>
      <c r="H24" s="297">
        <f>IF(H20="","",$C$76/CAO_VVT!$D$9)</f>
        <v>0</v>
      </c>
      <c r="I24" s="297">
        <f>IF(I20="","",$C$76/CAO_VVT!$D$9)</f>
        <v>0</v>
      </c>
      <c r="J24" s="297">
        <f>IF(J20="","",$C$76/CAO_VVT!$D$9)</f>
        <v>0</v>
      </c>
      <c r="K24" s="297">
        <f>IF(K20="","",$C$76/CAO_VVT!$D$9)</f>
        <v>0</v>
      </c>
      <c r="L24" s="297">
        <f>IF(L20="","",$C$76/CAO_VVT!$D$9)</f>
        <v>0</v>
      </c>
      <c r="M24" s="297">
        <f>IF(M20="","",$C$76/CAO_VVT!$D$9)</f>
        <v>0</v>
      </c>
      <c r="N24" s="297">
        <f>IF(N20="","",$C$76/CAO_VVT!$D$9)</f>
        <v>0</v>
      </c>
      <c r="O24" s="297">
        <f>IF(O20="","",$C$76/CAO_VVT!$D$9)</f>
        <v>0</v>
      </c>
      <c r="P24" s="297">
        <f>IF(P20="","",$C$76/CAO_VVT!$D$9)</f>
        <v>0</v>
      </c>
      <c r="Q24" s="297">
        <f>IF(Q20="","",$C$76/CAO_VVT!$D$9)</f>
        <v>0</v>
      </c>
      <c r="R24" s="297">
        <f>IF(R20="","",$C$76/CAO_VVT!$D$9)</f>
        <v>0</v>
      </c>
      <c r="S24" s="298"/>
      <c r="AD24" s="266"/>
    </row>
    <row r="25" spans="1:30" s="261" customFormat="1" ht="11.25" thickTop="1" x14ac:dyDescent="0.15">
      <c r="A25" s="272"/>
      <c r="B25" s="302" t="s">
        <v>75</v>
      </c>
      <c r="C25" s="514"/>
      <c r="D25" s="304">
        <f>SUM(D20:D24)</f>
        <v>0</v>
      </c>
      <c r="E25" s="304">
        <f t="shared" ref="E25:Q25" si="7">SUM(E20:E24)</f>
        <v>15.456400425985091</v>
      </c>
      <c r="F25" s="304">
        <f t="shared" si="7"/>
        <v>16.33330649627263</v>
      </c>
      <c r="G25" s="304">
        <f>SUM(G20:G24)</f>
        <v>15.456400425985091</v>
      </c>
      <c r="H25" s="304">
        <f>SUM(H20:H24)</f>
        <v>17.437867000000001</v>
      </c>
      <c r="I25" s="304">
        <f>SUM(I20:I24)</f>
        <v>18.531368999999998</v>
      </c>
      <c r="J25" s="304">
        <f t="shared" si="7"/>
        <v>21.672279</v>
      </c>
      <c r="K25" s="304">
        <f t="shared" si="7"/>
        <v>23.870916000000001</v>
      </c>
      <c r="L25" s="304">
        <f t="shared" si="7"/>
        <v>26.150984000000001</v>
      </c>
      <c r="M25" s="304">
        <f t="shared" si="7"/>
        <v>28.919637999999999</v>
      </c>
      <c r="N25" s="304">
        <f t="shared" si="7"/>
        <v>35.259622999999998</v>
      </c>
      <c r="O25" s="304">
        <f t="shared" si="7"/>
        <v>37.400095</v>
      </c>
      <c r="P25" s="304">
        <f t="shared" si="7"/>
        <v>40.610802999999997</v>
      </c>
      <c r="Q25" s="304">
        <f t="shared" si="7"/>
        <v>45.566461000000004</v>
      </c>
      <c r="R25" s="304">
        <f>SUM(R20:R24)</f>
        <v>53.604863999999999</v>
      </c>
      <c r="S25" s="296"/>
      <c r="AD25" s="266"/>
    </row>
    <row r="26" spans="1:30" s="261" customFormat="1" ht="11.25" thickBot="1" x14ac:dyDescent="0.2">
      <c r="A26" s="272"/>
      <c r="B26" s="305" t="s">
        <v>51</v>
      </c>
      <c r="C26" s="515"/>
      <c r="D26" s="307">
        <f>D111*SUM(D20:D23)</f>
        <v>0</v>
      </c>
      <c r="E26" s="307">
        <f t="shared" ref="E26:R26" si="8">E111*SUM(E20:E23)</f>
        <v>0</v>
      </c>
      <c r="F26" s="307">
        <f t="shared" si="8"/>
        <v>0</v>
      </c>
      <c r="G26" s="307">
        <f t="shared" si="8"/>
        <v>0</v>
      </c>
      <c r="H26" s="307">
        <f t="shared" si="8"/>
        <v>0</v>
      </c>
      <c r="I26" s="307">
        <f t="shared" si="8"/>
        <v>0</v>
      </c>
      <c r="J26" s="307">
        <f t="shared" si="8"/>
        <v>0</v>
      </c>
      <c r="K26" s="307">
        <f t="shared" si="8"/>
        <v>0</v>
      </c>
      <c r="L26" s="307">
        <f t="shared" si="8"/>
        <v>0</v>
      </c>
      <c r="M26" s="307">
        <f t="shared" si="8"/>
        <v>0</v>
      </c>
      <c r="N26" s="307">
        <f t="shared" si="8"/>
        <v>0</v>
      </c>
      <c r="O26" s="307">
        <f t="shared" si="8"/>
        <v>0</v>
      </c>
      <c r="P26" s="307">
        <f t="shared" si="8"/>
        <v>0</v>
      </c>
      <c r="Q26" s="307">
        <f t="shared" si="8"/>
        <v>0</v>
      </c>
      <c r="R26" s="307">
        <f t="shared" si="8"/>
        <v>0</v>
      </c>
      <c r="S26" s="298"/>
      <c r="AD26" s="266"/>
    </row>
    <row r="27" spans="1:30" s="261" customFormat="1" ht="12" thickTop="1" thickBot="1" x14ac:dyDescent="0.2">
      <c r="A27" s="272"/>
      <c r="B27" s="308" t="s">
        <v>77</v>
      </c>
      <c r="C27" s="516"/>
      <c r="D27" s="310">
        <f>SUM(D25:D26)</f>
        <v>0</v>
      </c>
      <c r="E27" s="310">
        <f>SUM(E25:E26)</f>
        <v>15.456400425985091</v>
      </c>
      <c r="F27" s="310">
        <f>SUM(F25:F26)</f>
        <v>16.33330649627263</v>
      </c>
      <c r="G27" s="310">
        <f>SUM(G25:G26)</f>
        <v>15.456400425985091</v>
      </c>
      <c r="H27" s="310">
        <f>SUM(H25:H26)</f>
        <v>17.437867000000001</v>
      </c>
      <c r="I27" s="310">
        <f t="shared" ref="I27:O27" si="9">SUM(I25:I26)</f>
        <v>18.531368999999998</v>
      </c>
      <c r="J27" s="310">
        <f t="shared" si="9"/>
        <v>21.672279</v>
      </c>
      <c r="K27" s="310">
        <f>SUM(K25:K26)</f>
        <v>23.870916000000001</v>
      </c>
      <c r="L27" s="310">
        <f>SUM(L25:L26)</f>
        <v>26.150984000000001</v>
      </c>
      <c r="M27" s="310">
        <f>SUM(M25:M26)</f>
        <v>28.919637999999999</v>
      </c>
      <c r="N27" s="310">
        <f>SUM(N25:N26)</f>
        <v>35.259622999999998</v>
      </c>
      <c r="O27" s="310">
        <f t="shared" si="9"/>
        <v>37.400095</v>
      </c>
      <c r="P27" s="310">
        <f>SUM(P25:P26)</f>
        <v>40.610802999999997</v>
      </c>
      <c r="Q27" s="310">
        <f>SUM(Q25:Q26)</f>
        <v>45.566461000000004</v>
      </c>
      <c r="R27" s="310">
        <f>SUM(R25:R26)</f>
        <v>53.604863999999999</v>
      </c>
      <c r="S27" s="298"/>
      <c r="AD27" s="266"/>
    </row>
    <row r="28" spans="1:30" s="261" customFormat="1" ht="11.25" thickTop="1" x14ac:dyDescent="0.15">
      <c r="A28" s="272"/>
      <c r="B28" s="311" t="s">
        <v>339</v>
      </c>
      <c r="C28" s="507">
        <f>D138</f>
        <v>0.87358892438764635</v>
      </c>
      <c r="D28" s="312">
        <f>D27/$C28</f>
        <v>0</v>
      </c>
      <c r="E28" s="312">
        <f>E27/$C28</f>
        <v>17.69299036937706</v>
      </c>
      <c r="F28" s="312">
        <f>F27/$C28</f>
        <v>18.696787516762161</v>
      </c>
      <c r="G28" s="312">
        <f>G27/$C28</f>
        <v>17.69299036937706</v>
      </c>
      <c r="H28" s="312">
        <f>H27/$C28</f>
        <v>19.961181412897723</v>
      </c>
      <c r="I28" s="312">
        <f t="shared" ref="I28:L28" si="10">I27/$C28</f>
        <v>21.212916604900645</v>
      </c>
      <c r="J28" s="312">
        <f t="shared" si="10"/>
        <v>24.808326198951605</v>
      </c>
      <c r="K28" s="312">
        <f>K27/$C28</f>
        <v>27.325112914787276</v>
      </c>
      <c r="L28" s="312">
        <f t="shared" si="10"/>
        <v>29.935113953431674</v>
      </c>
      <c r="M28" s="312">
        <f t="shared" ref="M28:Q28" si="11">M27/$C28</f>
        <v>33.104400928928442</v>
      </c>
      <c r="N28" s="312">
        <f t="shared" si="11"/>
        <v>40.361801776179448</v>
      </c>
      <c r="O28" s="312">
        <f t="shared" si="11"/>
        <v>42.812006832866032</v>
      </c>
      <c r="P28" s="312">
        <f t="shared" si="11"/>
        <v>46.487314417895895</v>
      </c>
      <c r="Q28" s="312">
        <f t="shared" si="11"/>
        <v>52.160071777398521</v>
      </c>
      <c r="R28" s="312">
        <f>R27/$C28</f>
        <v>61.361657071803002</v>
      </c>
      <c r="S28" s="262"/>
      <c r="AD28" s="266"/>
    </row>
    <row r="29" spans="1:30" s="261" customFormat="1" ht="11.25" thickBot="1" x14ac:dyDescent="0.2">
      <c r="A29" s="272"/>
      <c r="B29" s="313" t="s">
        <v>340</v>
      </c>
      <c r="C29" s="521"/>
      <c r="D29" s="314" t="str">
        <f>IF(D20="","",$C$147)</f>
        <v/>
      </c>
      <c r="E29" s="314">
        <f t="shared" ref="E29:R29" si="12">IF(E20="","",$C$147)</f>
        <v>0</v>
      </c>
      <c r="F29" s="314">
        <f t="shared" si="12"/>
        <v>0</v>
      </c>
      <c r="G29" s="314">
        <f t="shared" si="12"/>
        <v>0</v>
      </c>
      <c r="H29" s="314">
        <f t="shared" si="12"/>
        <v>0</v>
      </c>
      <c r="I29" s="314">
        <f t="shared" si="12"/>
        <v>0</v>
      </c>
      <c r="J29" s="314">
        <f t="shared" si="12"/>
        <v>0</v>
      </c>
      <c r="K29" s="314">
        <f t="shared" si="12"/>
        <v>0</v>
      </c>
      <c r="L29" s="314">
        <f t="shared" si="12"/>
        <v>0</v>
      </c>
      <c r="M29" s="314">
        <f t="shared" si="12"/>
        <v>0</v>
      </c>
      <c r="N29" s="314">
        <f t="shared" si="12"/>
        <v>0</v>
      </c>
      <c r="O29" s="314">
        <f t="shared" si="12"/>
        <v>0</v>
      </c>
      <c r="P29" s="314">
        <f t="shared" si="12"/>
        <v>0</v>
      </c>
      <c r="Q29" s="314">
        <f t="shared" si="12"/>
        <v>0</v>
      </c>
      <c r="R29" s="314">
        <f t="shared" si="12"/>
        <v>0</v>
      </c>
      <c r="S29" s="262"/>
      <c r="AD29" s="266"/>
    </row>
    <row r="30" spans="1:30" s="261" customFormat="1" ht="11.25" thickTop="1" x14ac:dyDescent="0.15">
      <c r="A30" s="272"/>
      <c r="B30" s="308" t="s">
        <v>138</v>
      </c>
      <c r="C30" s="516"/>
      <c r="D30" s="310">
        <f>SUM(D28:D29)</f>
        <v>0</v>
      </c>
      <c r="E30" s="310">
        <f t="shared" ref="E30:Q30" si="13">SUM(E28:E29)</f>
        <v>17.69299036937706</v>
      </c>
      <c r="F30" s="310">
        <f t="shared" si="13"/>
        <v>18.696787516762161</v>
      </c>
      <c r="G30" s="310">
        <f t="shared" si="13"/>
        <v>17.69299036937706</v>
      </c>
      <c r="H30" s="310">
        <f t="shared" si="13"/>
        <v>19.961181412897723</v>
      </c>
      <c r="I30" s="310">
        <f>SUM(I28:I29)</f>
        <v>21.212916604900645</v>
      </c>
      <c r="J30" s="310">
        <f t="shared" si="13"/>
        <v>24.808326198951605</v>
      </c>
      <c r="K30" s="310">
        <f t="shared" si="13"/>
        <v>27.325112914787276</v>
      </c>
      <c r="L30" s="310">
        <f t="shared" si="13"/>
        <v>29.935113953431674</v>
      </c>
      <c r="M30" s="310">
        <f t="shared" si="13"/>
        <v>33.104400928928442</v>
      </c>
      <c r="N30" s="310">
        <f t="shared" si="13"/>
        <v>40.361801776179448</v>
      </c>
      <c r="O30" s="310">
        <f t="shared" si="13"/>
        <v>42.812006832866032</v>
      </c>
      <c r="P30" s="310">
        <f t="shared" si="13"/>
        <v>46.487314417895895</v>
      </c>
      <c r="Q30" s="310">
        <f t="shared" si="13"/>
        <v>52.160071777398521</v>
      </c>
      <c r="R30" s="310">
        <f>SUM(R28:R29)</f>
        <v>61.361657071803002</v>
      </c>
      <c r="S30" s="262"/>
      <c r="AD30" s="266"/>
    </row>
    <row r="31" spans="1:30" s="261" customFormat="1" x14ac:dyDescent="0.15">
      <c r="A31" s="272"/>
      <c r="B31" s="315"/>
      <c r="C31" s="517"/>
      <c r="D31" s="264"/>
      <c r="E31" s="264"/>
      <c r="F31" s="288"/>
      <c r="G31" s="288"/>
      <c r="H31" s="288"/>
      <c r="I31" s="288"/>
      <c r="J31" s="288"/>
      <c r="K31" s="288"/>
      <c r="L31" s="288"/>
      <c r="M31" s="288"/>
      <c r="N31" s="288"/>
      <c r="O31" s="288"/>
      <c r="P31" s="288"/>
      <c r="Q31" s="288"/>
      <c r="R31" s="317"/>
      <c r="S31" s="262"/>
      <c r="AD31" s="266"/>
    </row>
    <row r="32" spans="1:30" s="261" customFormat="1" x14ac:dyDescent="0.15">
      <c r="A32" s="272"/>
      <c r="B32" s="318" t="s">
        <v>341</v>
      </c>
      <c r="C32" s="18">
        <f>E194</f>
        <v>0</v>
      </c>
      <c r="D32" s="297">
        <f>$C32*D$30</f>
        <v>0</v>
      </c>
      <c r="E32" s="297">
        <f t="shared" ref="E32:Q34" si="14">$C32*E$30</f>
        <v>0</v>
      </c>
      <c r="F32" s="297">
        <f t="shared" si="14"/>
        <v>0</v>
      </c>
      <c r="G32" s="297">
        <f>$C32*G$30</f>
        <v>0</v>
      </c>
      <c r="H32" s="297">
        <f t="shared" si="14"/>
        <v>0</v>
      </c>
      <c r="I32" s="297">
        <f>$C32*I$30</f>
        <v>0</v>
      </c>
      <c r="J32" s="297">
        <f t="shared" si="14"/>
        <v>0</v>
      </c>
      <c r="K32" s="297">
        <f>$C32*K$30</f>
        <v>0</v>
      </c>
      <c r="L32" s="297">
        <f t="shared" si="14"/>
        <v>0</v>
      </c>
      <c r="M32" s="297">
        <f t="shared" si="14"/>
        <v>0</v>
      </c>
      <c r="N32" s="297">
        <f t="shared" si="14"/>
        <v>0</v>
      </c>
      <c r="O32" s="297">
        <f t="shared" si="14"/>
        <v>0</v>
      </c>
      <c r="P32" s="297">
        <f t="shared" si="14"/>
        <v>0</v>
      </c>
      <c r="Q32" s="297">
        <f t="shared" si="14"/>
        <v>0</v>
      </c>
      <c r="R32" s="297">
        <f>$C32*R$30</f>
        <v>0</v>
      </c>
      <c r="S32" s="262"/>
      <c r="AD32" s="266"/>
    </row>
    <row r="33" spans="1:30" s="261" customFormat="1" x14ac:dyDescent="0.15">
      <c r="A33" s="272"/>
      <c r="B33" s="292" t="s">
        <v>342</v>
      </c>
      <c r="C33" s="18">
        <f>E195</f>
        <v>0</v>
      </c>
      <c r="D33" s="297">
        <f>$C33*D$30</f>
        <v>0</v>
      </c>
      <c r="E33" s="297">
        <f t="shared" si="14"/>
        <v>0</v>
      </c>
      <c r="F33" s="297">
        <f t="shared" si="14"/>
        <v>0</v>
      </c>
      <c r="G33" s="297">
        <f>$C33*G$30</f>
        <v>0</v>
      </c>
      <c r="H33" s="297">
        <f t="shared" si="14"/>
        <v>0</v>
      </c>
      <c r="I33" s="297">
        <f>$C33*I$30</f>
        <v>0</v>
      </c>
      <c r="J33" s="297">
        <f t="shared" si="14"/>
        <v>0</v>
      </c>
      <c r="K33" s="297">
        <f t="shared" si="14"/>
        <v>0</v>
      </c>
      <c r="L33" s="297">
        <f t="shared" si="14"/>
        <v>0</v>
      </c>
      <c r="M33" s="297">
        <f t="shared" si="14"/>
        <v>0</v>
      </c>
      <c r="N33" s="297">
        <f>$C33*N$30</f>
        <v>0</v>
      </c>
      <c r="O33" s="297">
        <f t="shared" si="14"/>
        <v>0</v>
      </c>
      <c r="P33" s="297">
        <f t="shared" si="14"/>
        <v>0</v>
      </c>
      <c r="Q33" s="297">
        <f t="shared" si="14"/>
        <v>0</v>
      </c>
      <c r="R33" s="297">
        <f>$C33*R$30</f>
        <v>0</v>
      </c>
      <c r="S33" s="262"/>
      <c r="AD33" s="266"/>
    </row>
    <row r="34" spans="1:30" s="261" customFormat="1" ht="11.25" thickBot="1" x14ac:dyDescent="0.2">
      <c r="A34" s="272"/>
      <c r="B34" s="292" t="s">
        <v>343</v>
      </c>
      <c r="C34" s="18">
        <f>E196</f>
        <v>0</v>
      </c>
      <c r="D34" s="297">
        <f>$C34*D$30</f>
        <v>0</v>
      </c>
      <c r="E34" s="297">
        <f t="shared" si="14"/>
        <v>0</v>
      </c>
      <c r="F34" s="297">
        <f t="shared" si="14"/>
        <v>0</v>
      </c>
      <c r="G34" s="297">
        <f>$C34*G$30</f>
        <v>0</v>
      </c>
      <c r="H34" s="297">
        <f t="shared" si="14"/>
        <v>0</v>
      </c>
      <c r="I34" s="297">
        <f>$C34*I$30</f>
        <v>0</v>
      </c>
      <c r="J34" s="297">
        <f t="shared" si="14"/>
        <v>0</v>
      </c>
      <c r="K34" s="297">
        <f t="shared" si="14"/>
        <v>0</v>
      </c>
      <c r="L34" s="297">
        <f>$C34*L$30</f>
        <v>0</v>
      </c>
      <c r="M34" s="297">
        <f t="shared" si="14"/>
        <v>0</v>
      </c>
      <c r="N34" s="297">
        <f t="shared" si="14"/>
        <v>0</v>
      </c>
      <c r="O34" s="297">
        <f t="shared" si="14"/>
        <v>0</v>
      </c>
      <c r="P34" s="297">
        <f t="shared" si="14"/>
        <v>0</v>
      </c>
      <c r="Q34" s="297">
        <f t="shared" si="14"/>
        <v>0</v>
      </c>
      <c r="R34" s="297">
        <f>$C34*R$30</f>
        <v>0</v>
      </c>
      <c r="S34" s="262"/>
      <c r="AD34" s="266"/>
    </row>
    <row r="35" spans="1:30" s="261" customFormat="1" ht="11.25" thickTop="1" x14ac:dyDescent="0.15">
      <c r="A35" s="319"/>
      <c r="B35" s="311" t="s">
        <v>349</v>
      </c>
      <c r="C35" s="26"/>
      <c r="D35" s="312">
        <f>SUM(D30,D32:D34)</f>
        <v>0</v>
      </c>
      <c r="E35" s="312">
        <f t="shared" ref="E35:R35" si="15">SUM(E30,E32:E34)</f>
        <v>17.69299036937706</v>
      </c>
      <c r="F35" s="312">
        <f t="shared" si="15"/>
        <v>18.696787516762161</v>
      </c>
      <c r="G35" s="312">
        <f t="shared" si="15"/>
        <v>17.69299036937706</v>
      </c>
      <c r="H35" s="312">
        <f>SUM(H30,H32:H34)</f>
        <v>19.961181412897723</v>
      </c>
      <c r="I35" s="312">
        <f t="shared" si="15"/>
        <v>21.212916604900645</v>
      </c>
      <c r="J35" s="312">
        <f t="shared" si="15"/>
        <v>24.808326198951605</v>
      </c>
      <c r="K35" s="312">
        <f t="shared" si="15"/>
        <v>27.325112914787276</v>
      </c>
      <c r="L35" s="312">
        <f>SUM(L30,L32:L34)</f>
        <v>29.935113953431674</v>
      </c>
      <c r="M35" s="312">
        <f t="shared" si="15"/>
        <v>33.104400928928442</v>
      </c>
      <c r="N35" s="312">
        <f>SUM(N30,N32:N34)</f>
        <v>40.361801776179448</v>
      </c>
      <c r="O35" s="312">
        <f t="shared" si="15"/>
        <v>42.812006832866032</v>
      </c>
      <c r="P35" s="312">
        <f t="shared" si="15"/>
        <v>46.487314417895895</v>
      </c>
      <c r="Q35" s="312">
        <f t="shared" si="15"/>
        <v>52.160071777398521</v>
      </c>
      <c r="R35" s="312">
        <f t="shared" si="15"/>
        <v>61.361657071803002</v>
      </c>
      <c r="S35" s="262"/>
      <c r="AD35" s="266"/>
    </row>
    <row r="36" spans="1:30" s="261" customFormat="1" x14ac:dyDescent="0.15">
      <c r="A36" s="319"/>
      <c r="B36" s="320" t="str">
        <f>B177</f>
        <v>Opslag kosten gemeentelijke eisen</v>
      </c>
      <c r="C36" s="18">
        <f>C177</f>
        <v>0</v>
      </c>
      <c r="D36" s="321">
        <f>$C36*D$35</f>
        <v>0</v>
      </c>
      <c r="E36" s="321">
        <f t="shared" ref="E36:Q37" si="16">$C36*E$35</f>
        <v>0</v>
      </c>
      <c r="F36" s="321">
        <f t="shared" si="16"/>
        <v>0</v>
      </c>
      <c r="G36" s="321">
        <f t="shared" si="16"/>
        <v>0</v>
      </c>
      <c r="H36" s="321">
        <f>$C36*H$35</f>
        <v>0</v>
      </c>
      <c r="I36" s="321">
        <f t="shared" si="16"/>
        <v>0</v>
      </c>
      <c r="J36" s="321">
        <f t="shared" si="16"/>
        <v>0</v>
      </c>
      <c r="K36" s="321">
        <f>$C36*K$35</f>
        <v>0</v>
      </c>
      <c r="L36" s="321">
        <f t="shared" si="16"/>
        <v>0</v>
      </c>
      <c r="M36" s="321">
        <f t="shared" si="16"/>
        <v>0</v>
      </c>
      <c r="N36" s="321">
        <f t="shared" si="16"/>
        <v>0</v>
      </c>
      <c r="O36" s="321">
        <f t="shared" si="16"/>
        <v>0</v>
      </c>
      <c r="P36" s="321">
        <f t="shared" si="16"/>
        <v>0</v>
      </c>
      <c r="Q36" s="321">
        <f t="shared" si="16"/>
        <v>0</v>
      </c>
      <c r="R36" s="321">
        <f>$C36*R$35</f>
        <v>0</v>
      </c>
      <c r="S36" s="262"/>
      <c r="AD36" s="266"/>
    </row>
    <row r="37" spans="1:30" s="261" customFormat="1" ht="11.25" thickBot="1" x14ac:dyDescent="0.2">
      <c r="A37" s="319"/>
      <c r="B37" s="322" t="s">
        <v>82</v>
      </c>
      <c r="C37" s="29">
        <f>C187</f>
        <v>0</v>
      </c>
      <c r="D37" s="314">
        <f>$C37*D$35</f>
        <v>0</v>
      </c>
      <c r="E37" s="314">
        <f t="shared" si="16"/>
        <v>0</v>
      </c>
      <c r="F37" s="314">
        <f t="shared" si="16"/>
        <v>0</v>
      </c>
      <c r="G37" s="314">
        <f t="shared" si="16"/>
        <v>0</v>
      </c>
      <c r="H37" s="314">
        <f>$C37*H$35</f>
        <v>0</v>
      </c>
      <c r="I37" s="314">
        <f t="shared" si="16"/>
        <v>0</v>
      </c>
      <c r="J37" s="314">
        <f t="shared" si="16"/>
        <v>0</v>
      </c>
      <c r="K37" s="314">
        <f>$C37*K$35</f>
        <v>0</v>
      </c>
      <c r="L37" s="314">
        <f t="shared" si="16"/>
        <v>0</v>
      </c>
      <c r="M37" s="314">
        <f t="shared" si="16"/>
        <v>0</v>
      </c>
      <c r="N37" s="314">
        <f t="shared" si="16"/>
        <v>0</v>
      </c>
      <c r="O37" s="314">
        <f t="shared" si="16"/>
        <v>0</v>
      </c>
      <c r="P37" s="314">
        <f t="shared" si="16"/>
        <v>0</v>
      </c>
      <c r="Q37" s="314">
        <f t="shared" si="16"/>
        <v>0</v>
      </c>
      <c r="R37" s="314">
        <f>$C37*R$35</f>
        <v>0</v>
      </c>
      <c r="S37" s="262"/>
      <c r="AD37" s="266"/>
    </row>
    <row r="38" spans="1:30" s="261" customFormat="1" ht="11.25" thickTop="1" x14ac:dyDescent="0.15">
      <c r="A38" s="319"/>
      <c r="B38" s="311" t="s">
        <v>83</v>
      </c>
      <c r="C38" s="26"/>
      <c r="D38" s="312">
        <f>SUM(D35:D37)</f>
        <v>0</v>
      </c>
      <c r="E38" s="312">
        <f>SUM(E35:E37)</f>
        <v>17.69299036937706</v>
      </c>
      <c r="F38" s="312">
        <f t="shared" ref="F38:L38" si="17">SUM(F35:F37)</f>
        <v>18.696787516762161</v>
      </c>
      <c r="G38" s="312">
        <f t="shared" si="17"/>
        <v>17.69299036937706</v>
      </c>
      <c r="H38" s="312">
        <f>SUM(H35:H37)</f>
        <v>19.961181412897723</v>
      </c>
      <c r="I38" s="312">
        <f>SUM(I35:I37)</f>
        <v>21.212916604900645</v>
      </c>
      <c r="J38" s="312">
        <f t="shared" si="17"/>
        <v>24.808326198951605</v>
      </c>
      <c r="K38" s="312">
        <f>SUM(K35:K37)</f>
        <v>27.325112914787276</v>
      </c>
      <c r="L38" s="312">
        <f t="shared" si="17"/>
        <v>29.935113953431674</v>
      </c>
      <c r="M38" s="312">
        <f>SUM(M35:M37)</f>
        <v>33.104400928928442</v>
      </c>
      <c r="N38" s="312">
        <f t="shared" ref="N38:Q38" si="18">SUM(N35:N37)</f>
        <v>40.361801776179448</v>
      </c>
      <c r="O38" s="312">
        <f>SUM(O35:O37)</f>
        <v>42.812006832866032</v>
      </c>
      <c r="P38" s="312">
        <f t="shared" si="18"/>
        <v>46.487314417895895</v>
      </c>
      <c r="Q38" s="312">
        <f t="shared" si="18"/>
        <v>52.160071777398521</v>
      </c>
      <c r="R38" s="312">
        <f>SUM(R35:R37)</f>
        <v>61.361657071803002</v>
      </c>
      <c r="S38" s="262"/>
      <c r="AD38" s="266"/>
    </row>
    <row r="39" spans="1:30" s="261" customFormat="1" x14ac:dyDescent="0.15">
      <c r="A39" s="319"/>
      <c r="B39" s="323"/>
      <c r="C39" s="171"/>
      <c r="D39" s="324"/>
      <c r="E39" s="324"/>
      <c r="F39" s="324"/>
      <c r="G39" s="324"/>
      <c r="H39" s="324"/>
      <c r="I39" s="324"/>
      <c r="J39" s="324"/>
      <c r="K39" s="324"/>
      <c r="L39" s="324"/>
      <c r="M39" s="324"/>
      <c r="N39" s="324"/>
      <c r="O39" s="324"/>
      <c r="P39" s="324"/>
      <c r="Q39" s="324"/>
      <c r="R39" s="325"/>
      <c r="S39" s="262"/>
      <c r="AD39" s="266"/>
    </row>
    <row r="40" spans="1:30" s="261" customFormat="1" x14ac:dyDescent="0.15">
      <c r="A40" s="319"/>
      <c r="B40" s="292" t="s">
        <v>96</v>
      </c>
      <c r="C40" s="522"/>
      <c r="D40" s="327">
        <f>D63</f>
        <v>0.05</v>
      </c>
      <c r="E40" s="327">
        <f t="shared" ref="E40:I40" si="19">E63</f>
        <v>0.05</v>
      </c>
      <c r="F40" s="327">
        <f t="shared" si="19"/>
        <v>0.05</v>
      </c>
      <c r="G40" s="327">
        <f t="shared" si="19"/>
        <v>0.1</v>
      </c>
      <c r="H40" s="327">
        <f>H63</f>
        <v>0.1</v>
      </c>
      <c r="I40" s="327">
        <f t="shared" si="19"/>
        <v>0.2</v>
      </c>
      <c r="J40" s="327">
        <f t="shared" ref="J40:O40" si="20">J63</f>
        <v>0.05</v>
      </c>
      <c r="K40" s="327">
        <f t="shared" si="20"/>
        <v>0.05</v>
      </c>
      <c r="L40" s="327">
        <f>L63</f>
        <v>0.05</v>
      </c>
      <c r="M40" s="327">
        <f t="shared" si="20"/>
        <v>0.05</v>
      </c>
      <c r="N40" s="327">
        <f t="shared" si="20"/>
        <v>0.05</v>
      </c>
      <c r="O40" s="327">
        <f t="shared" si="20"/>
        <v>0.05</v>
      </c>
      <c r="P40" s="327">
        <f>P63</f>
        <v>0.05</v>
      </c>
      <c r="Q40" s="327">
        <f>Q63</f>
        <v>0.05</v>
      </c>
      <c r="R40" s="327">
        <f>R63</f>
        <v>0.05</v>
      </c>
      <c r="S40" s="328"/>
      <c r="AD40" s="266"/>
    </row>
    <row r="41" spans="1:30" s="261" customFormat="1" x14ac:dyDescent="0.15">
      <c r="A41" s="319"/>
      <c r="B41" s="329" t="s">
        <v>353</v>
      </c>
      <c r="C41" s="523"/>
      <c r="D41" s="240"/>
      <c r="E41" s="240"/>
      <c r="F41" s="240"/>
      <c r="G41" s="240"/>
      <c r="H41" s="288"/>
      <c r="I41" s="288"/>
      <c r="J41" s="288"/>
      <c r="K41" s="288"/>
      <c r="L41" s="288"/>
      <c r="M41" s="288"/>
      <c r="N41" s="288"/>
      <c r="O41" s="288"/>
      <c r="P41" s="288"/>
      <c r="Q41" s="288"/>
      <c r="R41" s="317"/>
      <c r="S41" s="331">
        <f>SUMPRODUCT(D38:R38,D40:R40)</f>
        <v>27.745279687126668</v>
      </c>
      <c r="AD41" s="266"/>
    </row>
    <row r="42" spans="1:30" s="261" customFormat="1" x14ac:dyDescent="0.15">
      <c r="A42" s="319"/>
      <c r="B42" s="284"/>
      <c r="C42" s="524"/>
      <c r="D42" s="262"/>
      <c r="E42" s="262"/>
      <c r="F42" s="262"/>
      <c r="G42" s="262"/>
      <c r="H42" s="262"/>
      <c r="I42" s="262"/>
      <c r="J42" s="262"/>
      <c r="K42" s="262"/>
      <c r="L42" s="262"/>
      <c r="M42" s="262"/>
      <c r="N42" s="262"/>
      <c r="O42" s="262"/>
      <c r="P42" s="262"/>
      <c r="Q42" s="262"/>
      <c r="R42" s="262"/>
      <c r="S42" s="333"/>
      <c r="T42" s="262"/>
      <c r="U42" s="262"/>
      <c r="V42" s="262"/>
      <c r="W42" s="262"/>
      <c r="X42" s="262"/>
      <c r="Y42" s="262"/>
      <c r="Z42" s="262"/>
      <c r="AA42" s="262"/>
      <c r="AB42" s="262"/>
      <c r="AC42" s="262"/>
      <c r="AD42" s="266"/>
    </row>
    <row r="43" spans="1:30" s="261" customFormat="1" x14ac:dyDescent="0.15">
      <c r="A43" s="334"/>
      <c r="B43" s="329"/>
      <c r="C43" s="523"/>
      <c r="D43" s="240"/>
      <c r="E43" s="240"/>
      <c r="F43" s="240"/>
      <c r="G43" s="240"/>
      <c r="H43" s="240"/>
      <c r="I43" s="335"/>
      <c r="J43" s="262"/>
      <c r="K43" s="262"/>
      <c r="L43" s="262"/>
      <c r="M43" s="262"/>
      <c r="N43" s="262"/>
      <c r="O43" s="262"/>
      <c r="P43" s="262"/>
      <c r="Q43" s="262"/>
      <c r="R43" s="262"/>
      <c r="S43" s="262"/>
      <c r="T43" s="262"/>
      <c r="U43" s="262"/>
      <c r="V43" s="262"/>
      <c r="W43" s="262"/>
      <c r="X43" s="262"/>
      <c r="Y43" s="262"/>
      <c r="Z43" s="262"/>
      <c r="AA43" s="262"/>
      <c r="AB43" s="262"/>
      <c r="AC43" s="262"/>
      <c r="AD43" s="266"/>
    </row>
    <row r="44" spans="1:30" s="261" customFormat="1" x14ac:dyDescent="0.15">
      <c r="A44" s="272"/>
      <c r="B44" s="273" t="s">
        <v>338</v>
      </c>
      <c r="C44" s="519"/>
      <c r="D44" s="275"/>
      <c r="E44" s="275"/>
      <c r="F44" s="275"/>
      <c r="G44" s="275"/>
      <c r="H44" s="275"/>
      <c r="I44" s="276"/>
      <c r="J44" s="262"/>
      <c r="K44" s="262"/>
      <c r="L44" s="262"/>
      <c r="M44" s="262"/>
      <c r="N44" s="262"/>
      <c r="O44" s="262"/>
      <c r="P44" s="262"/>
      <c r="Q44" s="262"/>
      <c r="R44" s="262"/>
      <c r="S44" s="262"/>
      <c r="T44" s="262"/>
      <c r="U44" s="262"/>
      <c r="V44" s="262"/>
      <c r="W44" s="262"/>
      <c r="X44" s="262"/>
      <c r="Y44" s="262"/>
      <c r="Z44" s="262"/>
      <c r="AA44" s="262"/>
      <c r="AB44" s="262"/>
      <c r="AC44" s="262"/>
      <c r="AD44" s="266"/>
    </row>
    <row r="45" spans="1:30" s="261" customFormat="1" x14ac:dyDescent="0.15">
      <c r="A45" s="319"/>
      <c r="B45" s="336"/>
      <c r="C45" s="525"/>
      <c r="D45" s="289" t="s">
        <v>330</v>
      </c>
      <c r="E45" s="289" t="s">
        <v>331</v>
      </c>
      <c r="F45" s="289" t="s">
        <v>332</v>
      </c>
      <c r="G45" s="289" t="s">
        <v>333</v>
      </c>
      <c r="H45" s="289" t="s">
        <v>337</v>
      </c>
      <c r="I45" s="290" t="s">
        <v>336</v>
      </c>
      <c r="J45" s="262"/>
      <c r="K45" s="262"/>
      <c r="L45" s="262"/>
      <c r="M45" s="262"/>
      <c r="N45" s="262"/>
      <c r="O45" s="262"/>
      <c r="P45" s="262"/>
      <c r="Q45" s="262"/>
      <c r="R45" s="262"/>
      <c r="S45" s="262"/>
      <c r="T45" s="262"/>
      <c r="U45" s="262"/>
      <c r="V45" s="262"/>
      <c r="W45" s="262"/>
      <c r="X45" s="262"/>
      <c r="Y45" s="262"/>
      <c r="Z45" s="262"/>
      <c r="AA45" s="262"/>
      <c r="AB45" s="262"/>
      <c r="AC45" s="262"/>
      <c r="AD45" s="266"/>
    </row>
    <row r="46" spans="1:30" s="261" customFormat="1" x14ac:dyDescent="0.15">
      <c r="A46" s="319"/>
      <c r="B46" s="337" t="s">
        <v>334</v>
      </c>
      <c r="C46" s="251"/>
      <c r="D46" s="338">
        <f>IF(C158=0,SUMPRODUCT(D28:R28,D40:R40),SUMPRODUCT(D28:R28,D40:R40)+(C155/C158)*SUMPRODUCT(D32:R32,D40:R40))</f>
        <v>27.745279687126668</v>
      </c>
      <c r="E46" s="338">
        <f t="shared" ref="E46:I47" si="21">D46*(1+C169)</f>
        <v>27.745279687126668</v>
      </c>
      <c r="F46" s="338">
        <f t="shared" si="21"/>
        <v>27.745279687126668</v>
      </c>
      <c r="G46" s="338">
        <f t="shared" si="21"/>
        <v>27.745279687126668</v>
      </c>
      <c r="H46" s="338">
        <f t="shared" si="21"/>
        <v>27.745279687126668</v>
      </c>
      <c r="I46" s="338">
        <f t="shared" si="21"/>
        <v>27.745279687126668</v>
      </c>
      <c r="J46" s="262"/>
      <c r="K46" s="262"/>
      <c r="L46" s="262"/>
      <c r="M46" s="262"/>
      <c r="N46" s="262"/>
      <c r="O46" s="262"/>
      <c r="P46" s="262"/>
      <c r="Q46" s="262"/>
      <c r="R46" s="262"/>
      <c r="S46" s="262"/>
      <c r="T46" s="262"/>
      <c r="U46" s="262"/>
      <c r="V46" s="262"/>
      <c r="W46" s="262"/>
      <c r="X46" s="262"/>
      <c r="Y46" s="262"/>
      <c r="Z46" s="262"/>
      <c r="AA46" s="262"/>
      <c r="AB46" s="262"/>
      <c r="AC46" s="262"/>
      <c r="AD46" s="266"/>
    </row>
    <row r="47" spans="1:30" s="261" customFormat="1" ht="11.25" thickBot="1" x14ac:dyDescent="0.2">
      <c r="A47" s="319"/>
      <c r="B47" s="292" t="s">
        <v>335</v>
      </c>
      <c r="C47" s="251"/>
      <c r="D47" s="297">
        <f>IF(C158=0,SUMPRODUCT(D29:R29,D40:R40)+SUMPRODUCT(D33:R33,D40:R40)+SUMPRODUCT(D34:R34,D40:R40),SUMPRODUCT(D29:R29,D40:R40)+SUMPRODUCT(D33:R33,D40:R40)+SUMPRODUCT(D34:R34,D40:R40)+((C156+C157)/C158)*SUMPRODUCT(D32:R32,D40:R40))</f>
        <v>0</v>
      </c>
      <c r="E47" s="338">
        <f t="shared" si="21"/>
        <v>0</v>
      </c>
      <c r="F47" s="338">
        <f t="shared" si="21"/>
        <v>0</v>
      </c>
      <c r="G47" s="338">
        <f t="shared" si="21"/>
        <v>0</v>
      </c>
      <c r="H47" s="338">
        <f t="shared" si="21"/>
        <v>0</v>
      </c>
      <c r="I47" s="338">
        <f t="shared" si="21"/>
        <v>0</v>
      </c>
      <c r="J47" s="262"/>
      <c r="K47" s="262"/>
      <c r="L47" s="262"/>
      <c r="M47" s="262"/>
      <c r="N47" s="262"/>
      <c r="O47" s="262"/>
      <c r="P47" s="262"/>
      <c r="Q47" s="262"/>
      <c r="R47" s="262"/>
      <c r="S47" s="262"/>
      <c r="T47" s="262"/>
      <c r="U47" s="262"/>
      <c r="V47" s="262"/>
      <c r="W47" s="262"/>
      <c r="X47" s="262"/>
      <c r="Y47" s="262"/>
      <c r="Z47" s="262"/>
      <c r="AA47" s="262"/>
      <c r="AB47" s="262"/>
      <c r="AC47" s="262"/>
      <c r="AD47" s="266"/>
    </row>
    <row r="48" spans="1:30" s="261" customFormat="1" ht="11.25" thickTop="1" x14ac:dyDescent="0.15">
      <c r="A48" s="319"/>
      <c r="B48" s="311" t="s">
        <v>350</v>
      </c>
      <c r="C48" s="26"/>
      <c r="D48" s="312">
        <f>SUM(D46:D47)</f>
        <v>27.745279687126668</v>
      </c>
      <c r="E48" s="312">
        <f>SUM(E46:E47)</f>
        <v>27.745279687126668</v>
      </c>
      <c r="F48" s="312">
        <f t="shared" ref="F48:I48" si="22">SUM(F46:F47)</f>
        <v>27.745279687126668</v>
      </c>
      <c r="G48" s="312">
        <f t="shared" si="22"/>
        <v>27.745279687126668</v>
      </c>
      <c r="H48" s="312">
        <f>SUM(H46:H47)</f>
        <v>27.745279687126668</v>
      </c>
      <c r="I48" s="312">
        <f t="shared" si="22"/>
        <v>27.745279687126668</v>
      </c>
      <c r="J48" s="262"/>
      <c r="K48" s="262"/>
      <c r="L48" s="262"/>
      <c r="M48" s="262"/>
      <c r="N48" s="262"/>
      <c r="O48" s="262"/>
      <c r="P48" s="262"/>
      <c r="Q48" s="262"/>
      <c r="R48" s="262"/>
      <c r="S48" s="262"/>
      <c r="T48" s="262"/>
      <c r="U48" s="262"/>
      <c r="V48" s="262"/>
      <c r="W48" s="262"/>
      <c r="X48" s="262"/>
      <c r="Y48" s="262"/>
      <c r="Z48" s="262"/>
      <c r="AA48" s="262"/>
      <c r="AB48" s="262"/>
      <c r="AC48" s="262"/>
      <c r="AD48" s="266"/>
    </row>
    <row r="49" spans="1:30" s="261" customFormat="1" ht="11.25" thickBot="1" x14ac:dyDescent="0.2">
      <c r="A49" s="319"/>
      <c r="B49" s="239" t="s">
        <v>348</v>
      </c>
      <c r="C49" s="232">
        <f>C36+C37</f>
        <v>0</v>
      </c>
      <c r="D49" s="338">
        <f>D48*$C49</f>
        <v>0</v>
      </c>
      <c r="E49" s="338">
        <f>E48*$C49</f>
        <v>0</v>
      </c>
      <c r="F49" s="338">
        <f>F48*$C49</f>
        <v>0</v>
      </c>
      <c r="G49" s="338">
        <f>G48*$C49</f>
        <v>0</v>
      </c>
      <c r="H49" s="338">
        <f>H48*$C49</f>
        <v>0</v>
      </c>
      <c r="I49" s="338">
        <f t="shared" ref="I49" si="23">I48*$C49</f>
        <v>0</v>
      </c>
      <c r="J49" s="262"/>
      <c r="K49" s="262"/>
      <c r="L49" s="262"/>
      <c r="M49" s="262"/>
      <c r="N49" s="262"/>
      <c r="O49" s="262"/>
      <c r="P49" s="262"/>
      <c r="Q49" s="262"/>
      <c r="R49" s="262"/>
      <c r="S49" s="262"/>
      <c r="T49" s="262"/>
      <c r="U49" s="262"/>
      <c r="V49" s="262"/>
      <c r="W49" s="262"/>
      <c r="X49" s="262"/>
      <c r="Y49" s="262"/>
      <c r="Z49" s="262"/>
      <c r="AA49" s="262"/>
      <c r="AB49" s="262"/>
      <c r="AC49" s="262"/>
      <c r="AD49" s="266"/>
    </row>
    <row r="50" spans="1:30" s="261" customFormat="1" ht="11.25" thickTop="1" x14ac:dyDescent="0.15">
      <c r="A50" s="319"/>
      <c r="B50" s="311" t="s">
        <v>351</v>
      </c>
      <c r="C50" s="26"/>
      <c r="D50" s="312">
        <f>SUM(D48:D49)</f>
        <v>27.745279687126668</v>
      </c>
      <c r="E50" s="312">
        <f>SUM(E48:E49)</f>
        <v>27.745279687126668</v>
      </c>
      <c r="F50" s="312">
        <f t="shared" ref="F50:I50" si="24">SUM(F48:F49)</f>
        <v>27.745279687126668</v>
      </c>
      <c r="G50" s="312">
        <f t="shared" si="24"/>
        <v>27.745279687126668</v>
      </c>
      <c r="H50" s="312">
        <f>SUM(H48:H49)</f>
        <v>27.745279687126668</v>
      </c>
      <c r="I50" s="312">
        <f t="shared" si="24"/>
        <v>27.745279687126668</v>
      </c>
      <c r="J50" s="262"/>
      <c r="K50" s="262"/>
      <c r="L50" s="262"/>
      <c r="M50" s="262"/>
      <c r="N50" s="262"/>
      <c r="O50" s="262"/>
      <c r="P50" s="262"/>
      <c r="Q50" s="262"/>
      <c r="R50" s="262"/>
      <c r="S50" s="262"/>
      <c r="T50" s="262"/>
      <c r="U50" s="262"/>
      <c r="V50" s="262"/>
      <c r="W50" s="262"/>
      <c r="X50" s="262"/>
      <c r="Y50" s="262"/>
      <c r="Z50" s="262"/>
      <c r="AA50" s="262"/>
      <c r="AB50" s="262"/>
      <c r="AC50" s="262"/>
      <c r="AD50" s="266"/>
    </row>
    <row r="51" spans="1:30" s="261" customFormat="1" x14ac:dyDescent="0.15">
      <c r="A51" s="319"/>
      <c r="B51" s="339"/>
      <c r="C51" s="340"/>
      <c r="D51" s="340"/>
      <c r="E51" s="340"/>
      <c r="F51" s="340"/>
      <c r="G51" s="340"/>
      <c r="H51" s="340"/>
      <c r="I51" s="340"/>
      <c r="J51" s="240"/>
      <c r="K51" s="240"/>
      <c r="L51" s="240"/>
      <c r="M51" s="240"/>
      <c r="N51" s="240"/>
      <c r="O51" s="240"/>
      <c r="P51" s="240"/>
      <c r="Q51" s="240"/>
      <c r="R51" s="240"/>
      <c r="S51" s="240"/>
      <c r="T51" s="240"/>
      <c r="U51" s="240"/>
      <c r="V51" s="240"/>
      <c r="W51" s="240"/>
      <c r="X51" s="240"/>
      <c r="Y51" s="240"/>
      <c r="Z51" s="240"/>
      <c r="AA51" s="240"/>
      <c r="AB51" s="240"/>
      <c r="AC51" s="240"/>
      <c r="AD51" s="269"/>
    </row>
    <row r="52" spans="1:30" x14ac:dyDescent="0.15">
      <c r="A52" s="341"/>
    </row>
    <row r="53" spans="1:30" s="271" customFormat="1" ht="16.5" x14ac:dyDescent="0.3">
      <c r="A53" s="270" t="s">
        <v>39</v>
      </c>
    </row>
    <row r="54" spans="1:30" x14ac:dyDescent="0.15"/>
    <row r="55" spans="1:30" x14ac:dyDescent="0.15">
      <c r="B55" s="273" t="s">
        <v>57</v>
      </c>
      <c r="C55" s="274"/>
      <c r="D55" s="275"/>
      <c r="E55" s="275"/>
      <c r="F55" s="275"/>
      <c r="G55" s="275"/>
      <c r="H55" s="275"/>
      <c r="I55" s="275"/>
      <c r="J55" s="275"/>
      <c r="K55" s="275"/>
      <c r="L55" s="275"/>
      <c r="M55" s="275"/>
      <c r="N55" s="275"/>
      <c r="O55" s="275"/>
      <c r="P55" s="275"/>
      <c r="Q55" s="275"/>
      <c r="R55" s="275"/>
      <c r="S55" s="275"/>
      <c r="T55" s="275"/>
      <c r="U55" s="275"/>
      <c r="V55" s="275"/>
      <c r="W55" s="276"/>
    </row>
    <row r="56" spans="1:30" x14ac:dyDescent="0.15">
      <c r="B56" s="343" t="s">
        <v>439</v>
      </c>
      <c r="C56" s="261"/>
      <c r="D56" s="261"/>
      <c r="E56" s="261"/>
      <c r="F56" s="261"/>
      <c r="G56" s="261"/>
      <c r="H56" s="261"/>
      <c r="I56" s="261"/>
      <c r="J56" s="261"/>
      <c r="K56" s="261"/>
      <c r="L56" s="261"/>
      <c r="M56" s="261"/>
      <c r="N56" s="261"/>
      <c r="O56" s="261"/>
      <c r="P56" s="261"/>
      <c r="Q56" s="261"/>
      <c r="R56" s="261"/>
      <c r="S56" s="283"/>
      <c r="T56" s="283"/>
      <c r="U56" s="283"/>
      <c r="V56" s="283"/>
      <c r="W56" s="527"/>
    </row>
    <row r="57" spans="1:30" x14ac:dyDescent="0.15">
      <c r="B57" s="344" t="s">
        <v>91</v>
      </c>
      <c r="C57" s="345"/>
      <c r="D57" s="463">
        <v>10</v>
      </c>
      <c r="E57" s="463">
        <v>15</v>
      </c>
      <c r="F57" s="463">
        <v>20</v>
      </c>
      <c r="G57" s="463">
        <v>15</v>
      </c>
      <c r="H57" s="463">
        <v>30</v>
      </c>
      <c r="I57" s="463">
        <v>35</v>
      </c>
      <c r="J57" s="463">
        <v>40</v>
      </c>
      <c r="K57" s="463">
        <v>45</v>
      </c>
      <c r="L57" s="463">
        <v>50</v>
      </c>
      <c r="M57" s="463">
        <v>55</v>
      </c>
      <c r="N57" s="463">
        <v>60</v>
      </c>
      <c r="O57" s="463">
        <v>65</v>
      </c>
      <c r="P57" s="463">
        <v>70</v>
      </c>
      <c r="Q57" s="463">
        <v>75</v>
      </c>
      <c r="R57" s="463">
        <v>80</v>
      </c>
      <c r="S57" s="268"/>
      <c r="T57" s="262"/>
      <c r="U57" s="262"/>
      <c r="V57" s="262"/>
      <c r="W57" s="266"/>
    </row>
    <row r="58" spans="1:30" x14ac:dyDescent="0.15">
      <c r="B58" s="344" t="s">
        <v>244</v>
      </c>
      <c r="C58" s="345"/>
      <c r="D58" s="463">
        <v>5</v>
      </c>
      <c r="E58" s="463">
        <v>5</v>
      </c>
      <c r="F58" s="463">
        <v>5</v>
      </c>
      <c r="G58" s="463">
        <v>5</v>
      </c>
      <c r="H58" s="463">
        <v>6</v>
      </c>
      <c r="I58" s="463">
        <v>6</v>
      </c>
      <c r="J58" s="463">
        <v>8</v>
      </c>
      <c r="K58" s="463">
        <v>6</v>
      </c>
      <c r="L58" s="463">
        <v>6</v>
      </c>
      <c r="M58" s="463">
        <v>6</v>
      </c>
      <c r="N58" s="463">
        <v>8</v>
      </c>
      <c r="O58" s="463">
        <v>8</v>
      </c>
      <c r="P58" s="463">
        <v>5</v>
      </c>
      <c r="Q58" s="463">
        <v>5</v>
      </c>
      <c r="R58" s="463">
        <v>5</v>
      </c>
      <c r="S58" s="268"/>
      <c r="T58" s="262"/>
      <c r="U58" s="262"/>
      <c r="V58" s="262"/>
      <c r="W58" s="266"/>
    </row>
    <row r="59" spans="1:30" hidden="1" x14ac:dyDescent="0.15">
      <c r="B59" s="346"/>
      <c r="C59" s="347"/>
      <c r="D59" s="348" t="str">
        <f>D57&amp;"_"&amp;D58</f>
        <v>10_5</v>
      </c>
      <c r="E59" s="348" t="str">
        <f t="shared" ref="E59:R59" si="25">E57&amp;"_"&amp;E58</f>
        <v>15_5</v>
      </c>
      <c r="F59" s="348" t="str">
        <f t="shared" si="25"/>
        <v>20_5</v>
      </c>
      <c r="G59" s="348" t="str">
        <f t="shared" si="25"/>
        <v>15_5</v>
      </c>
      <c r="H59" s="348" t="str">
        <f t="shared" si="25"/>
        <v>30_6</v>
      </c>
      <c r="I59" s="348" t="str">
        <f t="shared" si="25"/>
        <v>35_6</v>
      </c>
      <c r="J59" s="348" t="str">
        <f t="shared" si="25"/>
        <v>40_8</v>
      </c>
      <c r="K59" s="348" t="str">
        <f t="shared" si="25"/>
        <v>45_6</v>
      </c>
      <c r="L59" s="348" t="str">
        <f t="shared" si="25"/>
        <v>50_6</v>
      </c>
      <c r="M59" s="348" t="str">
        <f t="shared" si="25"/>
        <v>55_6</v>
      </c>
      <c r="N59" s="348" t="str">
        <f t="shared" si="25"/>
        <v>60_8</v>
      </c>
      <c r="O59" s="348" t="str">
        <f t="shared" si="25"/>
        <v>65_8</v>
      </c>
      <c r="P59" s="348" t="str">
        <f t="shared" si="25"/>
        <v>70_5</v>
      </c>
      <c r="Q59" s="348" t="str">
        <f t="shared" si="25"/>
        <v>75_5</v>
      </c>
      <c r="R59" s="348" t="str">
        <f t="shared" si="25"/>
        <v>80_5</v>
      </c>
      <c r="S59" s="453"/>
      <c r="T59" s="453"/>
      <c r="U59" s="453"/>
      <c r="V59" s="453"/>
      <c r="W59" s="349"/>
    </row>
    <row r="60" spans="1:30" x14ac:dyDescent="0.15">
      <c r="B60" s="268"/>
      <c r="C60" s="262"/>
      <c r="D60" s="261"/>
      <c r="E60" s="261"/>
      <c r="F60" s="261"/>
      <c r="G60" s="261"/>
      <c r="H60" s="261"/>
      <c r="I60" s="261"/>
      <c r="J60" s="261"/>
      <c r="K60" s="261"/>
      <c r="L60" s="261"/>
      <c r="M60" s="261"/>
      <c r="N60" s="261"/>
      <c r="O60" s="261"/>
      <c r="P60" s="261"/>
      <c r="Q60" s="261"/>
      <c r="R60" s="261"/>
      <c r="S60" s="262"/>
      <c r="T60" s="262"/>
      <c r="U60" s="262"/>
      <c r="V60" s="262"/>
      <c r="W60" s="266"/>
    </row>
    <row r="61" spans="1:30" x14ac:dyDescent="0.15">
      <c r="B61" s="287" t="s">
        <v>433</v>
      </c>
      <c r="C61" s="317"/>
      <c r="D61" s="506" t="str">
        <f>IFERROR(INDEX(CAO_VVT!$AD$15:$AD$234,MATCH('1_Kostprijs_begeleiding_VVT'!D59,CAO_VVT!$AA$15:$AA$234,0)),"")</f>
        <v/>
      </c>
      <c r="E61" s="506">
        <f>IFERROR(INDEX(CAO_VVT!$AD$15:$AD$234,MATCH('1_Kostprijs_begeleiding_VVT'!E59,CAO_VVT!$AA$15:$AA$234,0)),"")</f>
        <v>13.22</v>
      </c>
      <c r="F61" s="506">
        <f>IFERROR(INDEX(CAO_VVT!$AD$15:$AD$234,MATCH('1_Kostprijs_begeleiding_VVT'!F59,CAO_VVT!$AA$15:$AA$234,0)),"")</f>
        <v>14.04</v>
      </c>
      <c r="G61" s="506">
        <f>IFERROR(INDEX(CAO_VVT!$AD$15:$AD$234,MATCH('1_Kostprijs_begeleiding_VVT'!G59,CAO_VVT!$AA$15:$AA$234,0)),"")</f>
        <v>13.22</v>
      </c>
      <c r="H61" s="506">
        <f>IFERROR(INDEX(CAO_VVT!$AD$15:$AD$234,MATCH('1_Kostprijs_begeleiding_VVT'!H59,CAO_VVT!$AA$15:$AA$234,0)),"")</f>
        <v>14.99</v>
      </c>
      <c r="I61" s="506">
        <f>IFERROR(INDEX(CAO_VVT!$AD$15:$AD$234,MATCH('1_Kostprijs_begeleiding_VVT'!I59,CAO_VVT!$AA$15:$AA$234,0)),"")</f>
        <v>15.93</v>
      </c>
      <c r="J61" s="506">
        <f>IFERROR(INDEX(CAO_VVT!$AD$15:$AD$234,MATCH('1_Kostprijs_begeleiding_VVT'!J59,CAO_VVT!$AA$15:$AA$234,0)),"")</f>
        <v>18.63</v>
      </c>
      <c r="K61" s="506">
        <f>IFERROR(INDEX(CAO_VVT!$AD$15:$AD$234,MATCH('1_Kostprijs_begeleiding_VVT'!K59,CAO_VVT!$AA$15:$AA$234,0)),"")</f>
        <v>20.52</v>
      </c>
      <c r="L61" s="506">
        <f>IFERROR(INDEX(CAO_VVT!$AD$15:$AD$234,MATCH('1_Kostprijs_begeleiding_VVT'!L59,CAO_VVT!$AA$15:$AA$234,0)),"")</f>
        <v>22.48</v>
      </c>
      <c r="M61" s="506">
        <f>IFERROR(INDEX(CAO_VVT!$AD$15:$AD$234,MATCH('1_Kostprijs_begeleiding_VVT'!M59,CAO_VVT!$AA$15:$AA$234,0)),"")</f>
        <v>24.86</v>
      </c>
      <c r="N61" s="506">
        <f>IFERROR(INDEX(CAO_VVT!$AD$15:$AD$234,MATCH('1_Kostprijs_begeleiding_VVT'!N59,CAO_VVT!$AA$15:$AA$234,0)),"")</f>
        <v>30.31</v>
      </c>
      <c r="O61" s="506">
        <f>IFERROR(INDEX(CAO_VVT!$AD$15:$AD$234,MATCH('1_Kostprijs_begeleiding_VVT'!O59,CAO_VVT!$AA$15:$AA$234,0)),"")</f>
        <v>32.15</v>
      </c>
      <c r="P61" s="506">
        <f>IFERROR(INDEX(CAO_VVT!$AD$15:$AD$234,MATCH('1_Kostprijs_begeleiding_VVT'!P59,CAO_VVT!$AA$15:$AA$234,0)),"")</f>
        <v>34.909999999999997</v>
      </c>
      <c r="Q61" s="506">
        <f>IFERROR(INDEX(CAO_VVT!$AD$15:$AD$234,MATCH('1_Kostprijs_begeleiding_VVT'!Q59,CAO_VVT!$AA$15:$AA$234,0)),"")</f>
        <v>39.17</v>
      </c>
      <c r="R61" s="506">
        <f>IFERROR(INDEX(CAO_VVT!$AD$15:$AD$234,MATCH('1_Kostprijs_begeleiding_VVT'!R59,CAO_VVT!$AA$15:$AA$234,0)),"")</f>
        <v>46.08</v>
      </c>
      <c r="S61" s="262"/>
      <c r="T61" s="262"/>
      <c r="U61" s="262"/>
      <c r="V61" s="262"/>
      <c r="W61" s="266"/>
    </row>
    <row r="62" spans="1:30" x14ac:dyDescent="0.15">
      <c r="B62" s="239"/>
      <c r="C62" s="240"/>
      <c r="D62" s="261"/>
      <c r="E62" s="261"/>
      <c r="F62" s="261"/>
      <c r="G62" s="261"/>
      <c r="H62" s="261"/>
      <c r="I62" s="261"/>
      <c r="J62" s="261"/>
      <c r="K62" s="261"/>
      <c r="L62" s="261"/>
      <c r="M62" s="261"/>
      <c r="N62" s="261"/>
      <c r="O62" s="261"/>
      <c r="P62" s="261"/>
      <c r="Q62" s="261"/>
      <c r="R62" s="261"/>
      <c r="S62" s="262"/>
      <c r="T62" s="262"/>
      <c r="U62" s="262"/>
      <c r="V62" s="262"/>
      <c r="W62" s="266"/>
    </row>
    <row r="63" spans="1:30" ht="11.25" thickBot="1" x14ac:dyDescent="0.2">
      <c r="B63" s="350" t="s">
        <v>96</v>
      </c>
      <c r="C63" s="351"/>
      <c r="D63" s="243">
        <v>0.05</v>
      </c>
      <c r="E63" s="243">
        <v>0.05</v>
      </c>
      <c r="F63" s="243">
        <v>0.05</v>
      </c>
      <c r="G63" s="243">
        <v>0.1</v>
      </c>
      <c r="H63" s="243">
        <v>0.1</v>
      </c>
      <c r="I63" s="243">
        <v>0.2</v>
      </c>
      <c r="J63" s="243">
        <v>0.05</v>
      </c>
      <c r="K63" s="243">
        <v>0.05</v>
      </c>
      <c r="L63" s="243">
        <v>0.05</v>
      </c>
      <c r="M63" s="243">
        <v>0.05</v>
      </c>
      <c r="N63" s="243">
        <v>0.05</v>
      </c>
      <c r="O63" s="243">
        <v>0.05</v>
      </c>
      <c r="P63" s="243">
        <v>0.05</v>
      </c>
      <c r="Q63" s="243">
        <v>0.05</v>
      </c>
      <c r="R63" s="243">
        <v>0.05</v>
      </c>
      <c r="S63" s="262"/>
      <c r="T63" s="262"/>
      <c r="U63" s="262"/>
      <c r="V63" s="262"/>
      <c r="W63" s="266"/>
    </row>
    <row r="64" spans="1:30" ht="11.25" thickTop="1" x14ac:dyDescent="0.15">
      <c r="B64" s="352" t="s">
        <v>97</v>
      </c>
      <c r="C64" s="267">
        <f>SUM(D63:R63)</f>
        <v>1.0000000000000004</v>
      </c>
      <c r="D64" s="353"/>
      <c r="E64" s="353"/>
      <c r="F64" s="353"/>
      <c r="G64" s="353"/>
      <c r="H64" s="353"/>
      <c r="I64" s="262"/>
      <c r="J64" s="262"/>
      <c r="K64" s="262"/>
      <c r="L64" s="262"/>
      <c r="M64" s="262"/>
      <c r="N64" s="262"/>
      <c r="O64" s="262"/>
      <c r="P64" s="262"/>
      <c r="Q64" s="262"/>
      <c r="R64" s="262"/>
      <c r="S64" s="262"/>
      <c r="T64" s="262"/>
      <c r="U64" s="262"/>
      <c r="V64" s="262"/>
      <c r="W64" s="266"/>
    </row>
    <row r="65" spans="2:23" x14ac:dyDescent="0.15">
      <c r="B65" s="239"/>
      <c r="C65" s="240"/>
      <c r="D65" s="261"/>
      <c r="E65" s="261"/>
      <c r="F65" s="261"/>
      <c r="G65" s="261"/>
      <c r="H65" s="261"/>
      <c r="I65" s="262"/>
      <c r="J65" s="262"/>
      <c r="K65" s="262"/>
      <c r="L65" s="262"/>
      <c r="M65" s="262"/>
      <c r="N65" s="262"/>
      <c r="O65" s="262"/>
      <c r="P65" s="262"/>
      <c r="Q65" s="262"/>
      <c r="R65" s="262"/>
      <c r="S65" s="262"/>
      <c r="T65" s="262"/>
      <c r="U65" s="262"/>
      <c r="V65" s="262"/>
      <c r="W65" s="266"/>
    </row>
    <row r="66" spans="2:23" x14ac:dyDescent="0.15">
      <c r="B66" s="292" t="s">
        <v>59</v>
      </c>
      <c r="C66" s="354">
        <v>8.3299999999999999E-2</v>
      </c>
      <c r="D66" s="355"/>
      <c r="E66" s="356" t="s">
        <v>105</v>
      </c>
      <c r="F66" s="357"/>
      <c r="G66" s="357"/>
      <c r="H66" s="357"/>
      <c r="I66" s="357"/>
      <c r="J66" s="357"/>
      <c r="K66" s="357"/>
      <c r="L66" s="357"/>
      <c r="M66" s="357"/>
      <c r="N66" s="357"/>
      <c r="O66" s="357"/>
      <c r="P66" s="357"/>
      <c r="Q66" s="357"/>
      <c r="R66" s="357"/>
      <c r="S66" s="357"/>
      <c r="T66" s="357"/>
      <c r="U66" s="357"/>
      <c r="V66" s="358"/>
      <c r="W66" s="266"/>
    </row>
    <row r="67" spans="2:23" x14ac:dyDescent="0.15">
      <c r="B67" s="239"/>
      <c r="C67" s="359"/>
      <c r="D67" s="360"/>
      <c r="E67" s="355"/>
      <c r="F67" s="355"/>
      <c r="G67" s="355"/>
      <c r="H67" s="355"/>
      <c r="I67" s="355"/>
      <c r="J67" s="355"/>
      <c r="K67" s="355"/>
      <c r="L67" s="355"/>
      <c r="M67" s="355"/>
      <c r="N67" s="355"/>
      <c r="O67" s="355"/>
      <c r="P67" s="355"/>
      <c r="Q67" s="355"/>
      <c r="R67" s="355"/>
      <c r="S67" s="355"/>
      <c r="T67" s="355"/>
      <c r="U67" s="355"/>
      <c r="V67" s="355"/>
      <c r="W67" s="266"/>
    </row>
    <row r="68" spans="2:23" x14ac:dyDescent="0.15">
      <c r="B68" s="239" t="s">
        <v>102</v>
      </c>
      <c r="C68" s="361">
        <f>2197.46/CAO_VVT!$D$9</f>
        <v>1.1701064962726304</v>
      </c>
      <c r="D68" s="355"/>
      <c r="E68" s="356" t="s">
        <v>436</v>
      </c>
      <c r="F68" s="357"/>
      <c r="G68" s="357"/>
      <c r="H68" s="357"/>
      <c r="I68" s="357"/>
      <c r="J68" s="357"/>
      <c r="K68" s="357"/>
      <c r="L68" s="357"/>
      <c r="M68" s="357"/>
      <c r="N68" s="357"/>
      <c r="O68" s="357"/>
      <c r="P68" s="357"/>
      <c r="Q68" s="357"/>
      <c r="R68" s="357"/>
      <c r="S68" s="357"/>
      <c r="T68" s="357"/>
      <c r="U68" s="357"/>
      <c r="V68" s="358"/>
      <c r="W68" s="266"/>
    </row>
    <row r="69" spans="2:23" x14ac:dyDescent="0.15">
      <c r="B69" s="239"/>
      <c r="C69" s="359"/>
      <c r="D69" s="360"/>
      <c r="E69" s="355"/>
      <c r="F69" s="355"/>
      <c r="G69" s="355"/>
      <c r="H69" s="355"/>
      <c r="I69" s="355"/>
      <c r="J69" s="355"/>
      <c r="K69" s="355"/>
      <c r="L69" s="355"/>
      <c r="M69" s="355"/>
      <c r="N69" s="355"/>
      <c r="O69" s="355"/>
      <c r="P69" s="355"/>
      <c r="Q69" s="355"/>
      <c r="R69" s="355"/>
      <c r="S69" s="355"/>
      <c r="T69" s="355"/>
      <c r="U69" s="355"/>
      <c r="V69" s="355"/>
      <c r="W69" s="266"/>
    </row>
    <row r="70" spans="2:23" x14ac:dyDescent="0.15">
      <c r="B70" s="292" t="s">
        <v>58</v>
      </c>
      <c r="C70" s="354">
        <v>0.08</v>
      </c>
      <c r="D70" s="355"/>
      <c r="E70" s="356" t="s">
        <v>104</v>
      </c>
      <c r="F70" s="357"/>
      <c r="G70" s="357"/>
      <c r="H70" s="357"/>
      <c r="I70" s="357"/>
      <c r="J70" s="357"/>
      <c r="K70" s="357"/>
      <c r="L70" s="357"/>
      <c r="M70" s="357"/>
      <c r="N70" s="357"/>
      <c r="O70" s="357"/>
      <c r="P70" s="357"/>
      <c r="Q70" s="357"/>
      <c r="R70" s="357"/>
      <c r="S70" s="357"/>
      <c r="T70" s="357"/>
      <c r="U70" s="357"/>
      <c r="V70" s="358"/>
      <c r="W70" s="266"/>
    </row>
    <row r="71" spans="2:23" x14ac:dyDescent="0.15">
      <c r="B71" s="239"/>
      <c r="C71" s="362"/>
      <c r="D71" s="360"/>
      <c r="E71" s="355"/>
      <c r="F71" s="355"/>
      <c r="G71" s="355"/>
      <c r="H71" s="355"/>
      <c r="I71" s="355"/>
      <c r="J71" s="355"/>
      <c r="K71" s="355"/>
      <c r="L71" s="355"/>
      <c r="M71" s="355"/>
      <c r="N71" s="355"/>
      <c r="O71" s="355"/>
      <c r="P71" s="355"/>
      <c r="Q71" s="355"/>
      <c r="R71" s="355"/>
      <c r="S71" s="355"/>
      <c r="T71" s="355"/>
      <c r="U71" s="355"/>
      <c r="V71" s="355"/>
      <c r="W71" s="266"/>
    </row>
    <row r="72" spans="2:23" x14ac:dyDescent="0.15">
      <c r="B72" s="239" t="s">
        <v>101</v>
      </c>
      <c r="C72" s="361">
        <f>2002.5/CAO_VVT!$D$9</f>
        <v>1.0662939297124601</v>
      </c>
      <c r="D72" s="355"/>
      <c r="E72" s="356" t="s">
        <v>106</v>
      </c>
      <c r="F72" s="357"/>
      <c r="G72" s="357"/>
      <c r="H72" s="357"/>
      <c r="I72" s="357"/>
      <c r="J72" s="357"/>
      <c r="K72" s="357"/>
      <c r="L72" s="357"/>
      <c r="M72" s="357"/>
      <c r="N72" s="357"/>
      <c r="O72" s="357"/>
      <c r="P72" s="357"/>
      <c r="Q72" s="357"/>
      <c r="R72" s="357"/>
      <c r="S72" s="357"/>
      <c r="T72" s="357"/>
      <c r="U72" s="357"/>
      <c r="V72" s="358"/>
      <c r="W72" s="266"/>
    </row>
    <row r="73" spans="2:23" x14ac:dyDescent="0.15">
      <c r="B73" s="239"/>
      <c r="C73" s="362"/>
      <c r="D73" s="355"/>
      <c r="E73" s="355"/>
      <c r="F73" s="355"/>
      <c r="G73" s="355"/>
      <c r="H73" s="355"/>
      <c r="I73" s="355"/>
      <c r="J73" s="355"/>
      <c r="K73" s="355"/>
      <c r="L73" s="355"/>
      <c r="M73" s="355"/>
      <c r="N73" s="355"/>
      <c r="O73" s="355"/>
      <c r="P73" s="355"/>
      <c r="Q73" s="355"/>
      <c r="R73" s="355"/>
      <c r="S73" s="355"/>
      <c r="T73" s="355"/>
      <c r="U73" s="355"/>
      <c r="V73" s="355"/>
      <c r="W73" s="266"/>
    </row>
    <row r="74" spans="2:23" x14ac:dyDescent="0.15">
      <c r="B74" s="292" t="s">
        <v>60</v>
      </c>
      <c r="C74" s="241"/>
      <c r="D74" s="355"/>
      <c r="E74" s="356" t="s">
        <v>345</v>
      </c>
      <c r="F74" s="357"/>
      <c r="G74" s="357"/>
      <c r="H74" s="357"/>
      <c r="I74" s="357"/>
      <c r="J74" s="357"/>
      <c r="K74" s="357"/>
      <c r="L74" s="357"/>
      <c r="M74" s="357"/>
      <c r="N74" s="357"/>
      <c r="O74" s="357"/>
      <c r="P74" s="357"/>
      <c r="Q74" s="357"/>
      <c r="R74" s="357"/>
      <c r="S74" s="357"/>
      <c r="T74" s="357"/>
      <c r="U74" s="357"/>
      <c r="V74" s="358"/>
      <c r="W74" s="266"/>
    </row>
    <row r="75" spans="2:23" x14ac:dyDescent="0.15">
      <c r="B75" s="239"/>
      <c r="C75" s="362"/>
      <c r="D75" s="355"/>
      <c r="E75" s="355"/>
      <c r="F75" s="355"/>
      <c r="G75" s="355"/>
      <c r="H75" s="355"/>
      <c r="I75" s="355"/>
      <c r="J75" s="355"/>
      <c r="K75" s="355"/>
      <c r="L75" s="355"/>
      <c r="M75" s="355"/>
      <c r="N75" s="355"/>
      <c r="O75" s="355"/>
      <c r="P75" s="355"/>
      <c r="Q75" s="355"/>
      <c r="R75" s="355"/>
      <c r="S75" s="355"/>
      <c r="T75" s="355"/>
      <c r="U75" s="355"/>
      <c r="V75" s="355"/>
      <c r="W75" s="266"/>
    </row>
    <row r="76" spans="2:23" x14ac:dyDescent="0.15">
      <c r="B76" s="292" t="s">
        <v>229</v>
      </c>
      <c r="C76" s="244"/>
      <c r="D76" s="355"/>
      <c r="E76" s="356" t="s">
        <v>382</v>
      </c>
      <c r="F76" s="357"/>
      <c r="G76" s="357"/>
      <c r="H76" s="357"/>
      <c r="I76" s="357"/>
      <c r="J76" s="357"/>
      <c r="K76" s="357"/>
      <c r="L76" s="357"/>
      <c r="M76" s="357"/>
      <c r="N76" s="357"/>
      <c r="O76" s="357"/>
      <c r="P76" s="357"/>
      <c r="Q76" s="357"/>
      <c r="R76" s="357"/>
      <c r="S76" s="357"/>
      <c r="T76" s="357"/>
      <c r="U76" s="357"/>
      <c r="V76" s="358"/>
      <c r="W76" s="266"/>
    </row>
    <row r="77" spans="2:23" x14ac:dyDescent="0.15">
      <c r="B77" s="268"/>
      <c r="C77" s="363"/>
      <c r="D77" s="355"/>
      <c r="E77" s="355"/>
      <c r="F77" s="355"/>
      <c r="G77" s="355"/>
      <c r="H77" s="355"/>
      <c r="I77" s="355"/>
      <c r="J77" s="355"/>
      <c r="K77" s="355"/>
      <c r="L77" s="355"/>
      <c r="M77" s="355"/>
      <c r="N77" s="355"/>
      <c r="O77" s="355"/>
      <c r="P77" s="355"/>
      <c r="Q77" s="355"/>
      <c r="R77" s="355"/>
      <c r="S77" s="355"/>
      <c r="T77" s="355"/>
      <c r="U77" s="355"/>
      <c r="V77" s="355"/>
      <c r="W77" s="266"/>
    </row>
    <row r="78" spans="2:23" x14ac:dyDescent="0.15">
      <c r="B78" s="344" t="s">
        <v>61</v>
      </c>
      <c r="C78" s="364"/>
      <c r="D78" s="364"/>
      <c r="E78" s="364"/>
      <c r="F78" s="364"/>
      <c r="G78" s="364"/>
      <c r="H78" s="364"/>
      <c r="I78" s="364"/>
      <c r="J78" s="364"/>
      <c r="K78" s="364"/>
      <c r="L78" s="364"/>
      <c r="M78" s="364"/>
      <c r="N78" s="364"/>
      <c r="O78" s="364"/>
      <c r="P78" s="364"/>
      <c r="Q78" s="364"/>
      <c r="R78" s="364"/>
      <c r="S78" s="364"/>
      <c r="T78" s="364"/>
      <c r="U78" s="364"/>
      <c r="V78" s="364"/>
      <c r="W78" s="365"/>
    </row>
    <row r="79" spans="2:23" x14ac:dyDescent="0.15">
      <c r="B79" s="268"/>
      <c r="C79" s="363"/>
      <c r="D79" s="366"/>
      <c r="E79" s="355"/>
      <c r="F79" s="355"/>
      <c r="G79" s="355"/>
      <c r="H79" s="355"/>
      <c r="I79" s="355"/>
      <c r="J79" s="355"/>
      <c r="K79" s="355"/>
      <c r="L79" s="355"/>
      <c r="M79" s="355"/>
      <c r="N79" s="355"/>
      <c r="O79" s="355"/>
      <c r="P79" s="355"/>
      <c r="Q79" s="355"/>
      <c r="R79" s="355"/>
      <c r="S79" s="355"/>
      <c r="T79" s="355"/>
      <c r="U79" s="355"/>
      <c r="V79" s="355"/>
      <c r="W79" s="266"/>
    </row>
    <row r="80" spans="2:23" x14ac:dyDescent="0.15">
      <c r="B80" s="292" t="s">
        <v>259</v>
      </c>
      <c r="C80" s="244" t="s">
        <v>262</v>
      </c>
      <c r="D80" s="366"/>
      <c r="E80" s="356" t="s">
        <v>279</v>
      </c>
      <c r="F80" s="357"/>
      <c r="G80" s="357"/>
      <c r="H80" s="357"/>
      <c r="I80" s="357"/>
      <c r="J80" s="357"/>
      <c r="K80" s="357"/>
      <c r="L80" s="357"/>
      <c r="M80" s="357"/>
      <c r="N80" s="357"/>
      <c r="O80" s="357"/>
      <c r="P80" s="357"/>
      <c r="Q80" s="357"/>
      <c r="R80" s="357"/>
      <c r="S80" s="357"/>
      <c r="T80" s="357"/>
      <c r="U80" s="357"/>
      <c r="V80" s="358"/>
      <c r="W80" s="266"/>
    </row>
    <row r="81" spans="2:23" x14ac:dyDescent="0.15">
      <c r="B81" s="268"/>
      <c r="C81" s="363"/>
      <c r="D81" s="366"/>
      <c r="E81" s="355"/>
      <c r="F81" s="355"/>
      <c r="G81" s="355"/>
      <c r="H81" s="355"/>
      <c r="I81" s="355"/>
      <c r="J81" s="355"/>
      <c r="K81" s="355"/>
      <c r="L81" s="355"/>
      <c r="M81" s="355"/>
      <c r="N81" s="355"/>
      <c r="O81" s="355"/>
      <c r="P81" s="355"/>
      <c r="Q81" s="355"/>
      <c r="R81" s="355"/>
      <c r="S81" s="355"/>
      <c r="T81" s="355"/>
      <c r="U81" s="355"/>
      <c r="V81" s="355"/>
      <c r="W81" s="266"/>
    </row>
    <row r="82" spans="2:23" x14ac:dyDescent="0.15">
      <c r="B82" s="367" t="s">
        <v>263</v>
      </c>
      <c r="C82" s="368" t="s">
        <v>44</v>
      </c>
      <c r="D82" s="369"/>
      <c r="E82" s="370"/>
      <c r="F82" s="370"/>
      <c r="G82" s="370"/>
      <c r="H82" s="370"/>
      <c r="I82" s="370"/>
      <c r="J82" s="370"/>
      <c r="K82" s="370"/>
      <c r="L82" s="370"/>
      <c r="M82" s="370"/>
      <c r="N82" s="370"/>
      <c r="O82" s="370"/>
      <c r="P82" s="370"/>
      <c r="Q82" s="370"/>
      <c r="R82" s="370"/>
      <c r="S82" s="370"/>
      <c r="T82" s="370"/>
      <c r="U82" s="370"/>
      <c r="V82" s="370"/>
      <c r="W82" s="371"/>
    </row>
    <row r="83" spans="2:23" x14ac:dyDescent="0.15">
      <c r="B83" s="284"/>
      <c r="C83" s="363"/>
      <c r="D83" s="366"/>
      <c r="E83" s="355"/>
      <c r="F83" s="355"/>
      <c r="G83" s="355"/>
      <c r="H83" s="355"/>
      <c r="I83" s="355"/>
      <c r="J83" s="355"/>
      <c r="K83" s="355"/>
      <c r="L83" s="355"/>
      <c r="M83" s="355"/>
      <c r="N83" s="355"/>
      <c r="O83" s="355"/>
      <c r="P83" s="355"/>
      <c r="Q83" s="355"/>
      <c r="R83" s="355"/>
      <c r="S83" s="355"/>
      <c r="T83" s="355"/>
      <c r="U83" s="355"/>
      <c r="V83" s="355"/>
      <c r="W83" s="266"/>
    </row>
    <row r="84" spans="2:23" x14ac:dyDescent="0.15">
      <c r="B84" s="372" t="s">
        <v>51</v>
      </c>
      <c r="C84" s="241"/>
      <c r="D84" s="355"/>
      <c r="E84" s="373">
        <v>0.24603174603174602</v>
      </c>
      <c r="F84" s="357" t="s">
        <v>437</v>
      </c>
      <c r="G84" s="357"/>
      <c r="H84" s="357"/>
      <c r="I84" s="357"/>
      <c r="J84" s="357"/>
      <c r="K84" s="357"/>
      <c r="L84" s="357"/>
      <c r="M84" s="357"/>
      <c r="N84" s="357"/>
      <c r="O84" s="357"/>
      <c r="P84" s="357"/>
      <c r="Q84" s="357"/>
      <c r="R84" s="357"/>
      <c r="S84" s="357"/>
      <c r="T84" s="357"/>
      <c r="U84" s="357"/>
      <c r="V84" s="358"/>
      <c r="W84" s="266"/>
    </row>
    <row r="85" spans="2:23" x14ac:dyDescent="0.15">
      <c r="B85" s="268"/>
      <c r="C85" s="363"/>
      <c r="D85" s="366"/>
      <c r="E85" s="355"/>
      <c r="F85" s="355"/>
      <c r="G85" s="355"/>
      <c r="H85" s="355"/>
      <c r="I85" s="355"/>
      <c r="J85" s="355"/>
      <c r="K85" s="355"/>
      <c r="L85" s="355"/>
      <c r="M85" s="355"/>
      <c r="N85" s="355"/>
      <c r="O85" s="355"/>
      <c r="P85" s="355"/>
      <c r="Q85" s="355"/>
      <c r="R85" s="355"/>
      <c r="S85" s="355"/>
      <c r="T85" s="355"/>
      <c r="U85" s="355"/>
      <c r="V85" s="288"/>
      <c r="W85" s="266"/>
    </row>
    <row r="86" spans="2:23" x14ac:dyDescent="0.15">
      <c r="B86" s="367" t="s">
        <v>264</v>
      </c>
      <c r="C86" s="368"/>
      <c r="D86" s="369"/>
      <c r="E86" s="370"/>
      <c r="F86" s="370"/>
      <c r="G86" s="370"/>
      <c r="H86" s="370"/>
      <c r="I86" s="370"/>
      <c r="J86" s="370"/>
      <c r="K86" s="370"/>
      <c r="L86" s="370"/>
      <c r="M86" s="370"/>
      <c r="N86" s="370"/>
      <c r="O86" s="370"/>
      <c r="P86" s="370"/>
      <c r="Q86" s="370"/>
      <c r="R86" s="370"/>
      <c r="S86" s="370"/>
      <c r="T86" s="370"/>
      <c r="U86" s="370"/>
      <c r="V86" s="528"/>
      <c r="W86" s="371"/>
    </row>
    <row r="87" spans="2:23" x14ac:dyDescent="0.15">
      <c r="B87" s="268"/>
      <c r="C87" s="363"/>
      <c r="D87" s="366"/>
      <c r="E87" s="355"/>
      <c r="F87" s="355"/>
      <c r="G87" s="355"/>
      <c r="H87" s="355"/>
      <c r="I87" s="355"/>
      <c r="J87" s="355"/>
      <c r="K87" s="355"/>
      <c r="L87" s="355"/>
      <c r="M87" s="355"/>
      <c r="N87" s="355"/>
      <c r="O87" s="355"/>
      <c r="P87" s="355"/>
      <c r="Q87" s="355"/>
      <c r="R87" s="355"/>
      <c r="S87" s="264"/>
      <c r="T87" s="264"/>
      <c r="U87" s="264"/>
      <c r="V87" s="264"/>
      <c r="W87" s="265"/>
    </row>
    <row r="88" spans="2:23" x14ac:dyDescent="0.15">
      <c r="B88" s="287" t="str">
        <f>B57</f>
        <v>Salarisschaal</v>
      </c>
      <c r="C88" s="374"/>
      <c r="D88" s="285" t="str">
        <f>IF(D61="","",D57)</f>
        <v/>
      </c>
      <c r="E88" s="285">
        <f t="shared" ref="E88:R88" si="26">IF(E61="","",E57)</f>
        <v>15</v>
      </c>
      <c r="F88" s="285">
        <f t="shared" si="26"/>
        <v>20</v>
      </c>
      <c r="G88" s="285">
        <f t="shared" si="26"/>
        <v>15</v>
      </c>
      <c r="H88" s="285">
        <f t="shared" si="26"/>
        <v>30</v>
      </c>
      <c r="I88" s="285">
        <f t="shared" si="26"/>
        <v>35</v>
      </c>
      <c r="J88" s="285">
        <f t="shared" si="26"/>
        <v>40</v>
      </c>
      <c r="K88" s="285">
        <f t="shared" si="26"/>
        <v>45</v>
      </c>
      <c r="L88" s="285">
        <f t="shared" si="26"/>
        <v>50</v>
      </c>
      <c r="M88" s="285">
        <f t="shared" si="26"/>
        <v>55</v>
      </c>
      <c r="N88" s="285">
        <f t="shared" si="26"/>
        <v>60</v>
      </c>
      <c r="O88" s="285">
        <f t="shared" si="26"/>
        <v>65</v>
      </c>
      <c r="P88" s="285">
        <f t="shared" si="26"/>
        <v>70</v>
      </c>
      <c r="Q88" s="285">
        <f t="shared" si="26"/>
        <v>75</v>
      </c>
      <c r="R88" s="285">
        <f t="shared" si="26"/>
        <v>80</v>
      </c>
      <c r="S88" s="262"/>
      <c r="T88" s="262"/>
      <c r="U88" s="262"/>
      <c r="V88" s="262"/>
      <c r="W88" s="266"/>
    </row>
    <row r="89" spans="2:23" x14ac:dyDescent="0.15">
      <c r="B89" s="287" t="str">
        <f>B58</f>
        <v>Periodiek (gewogen gemiddelde)</v>
      </c>
      <c r="C89" s="374"/>
      <c r="D89" s="285" t="str">
        <f>IF(D61="","",D58)</f>
        <v/>
      </c>
      <c r="E89" s="285">
        <f t="shared" ref="E89:R89" si="27">IF(E61="","",E58)</f>
        <v>5</v>
      </c>
      <c r="F89" s="285">
        <f t="shared" si="27"/>
        <v>5</v>
      </c>
      <c r="G89" s="285">
        <f t="shared" si="27"/>
        <v>5</v>
      </c>
      <c r="H89" s="285">
        <f t="shared" si="27"/>
        <v>6</v>
      </c>
      <c r="I89" s="285">
        <f t="shared" si="27"/>
        <v>6</v>
      </c>
      <c r="J89" s="285">
        <f t="shared" si="27"/>
        <v>8</v>
      </c>
      <c r="K89" s="285">
        <f t="shared" si="27"/>
        <v>6</v>
      </c>
      <c r="L89" s="285">
        <f t="shared" si="27"/>
        <v>6</v>
      </c>
      <c r="M89" s="285">
        <f t="shared" si="27"/>
        <v>6</v>
      </c>
      <c r="N89" s="285">
        <f t="shared" si="27"/>
        <v>8</v>
      </c>
      <c r="O89" s="285">
        <f t="shared" si="27"/>
        <v>8</v>
      </c>
      <c r="P89" s="285">
        <f t="shared" si="27"/>
        <v>5</v>
      </c>
      <c r="Q89" s="285">
        <f t="shared" si="27"/>
        <v>5</v>
      </c>
      <c r="R89" s="285">
        <f t="shared" si="27"/>
        <v>5</v>
      </c>
      <c r="S89" s="262"/>
      <c r="T89" s="262"/>
      <c r="U89" s="262"/>
      <c r="V89" s="262"/>
      <c r="W89" s="266"/>
    </row>
    <row r="90" spans="2:23" x14ac:dyDescent="0.15">
      <c r="B90" s="287"/>
      <c r="C90" s="375"/>
      <c r="D90" s="289"/>
      <c r="E90" s="289"/>
      <c r="F90" s="289"/>
      <c r="G90" s="289"/>
      <c r="H90" s="289"/>
      <c r="I90" s="289"/>
      <c r="J90" s="289"/>
      <c r="K90" s="289"/>
      <c r="L90" s="289"/>
      <c r="M90" s="289"/>
      <c r="N90" s="289"/>
      <c r="O90" s="289"/>
      <c r="P90" s="289"/>
      <c r="Q90" s="289"/>
      <c r="R90" s="289"/>
      <c r="S90" s="262"/>
      <c r="T90" s="262"/>
      <c r="U90" s="262"/>
      <c r="V90" s="262"/>
      <c r="W90" s="266"/>
    </row>
    <row r="91" spans="2:23" x14ac:dyDescent="0.15">
      <c r="B91" s="292" t="s">
        <v>265</v>
      </c>
      <c r="C91" s="376"/>
      <c r="D91" s="377" t="str">
        <f>IF(D61="","",D25*CAO_VVT!$D$9)</f>
        <v/>
      </c>
      <c r="E91" s="377">
        <f>IF(E61="","",E25*CAO_VVT!$D$9)</f>
        <v>29027.120000000003</v>
      </c>
      <c r="F91" s="377">
        <f>IF(F61="","",F25*CAO_VVT!$D$9)</f>
        <v>30673.9496</v>
      </c>
      <c r="G91" s="377">
        <f>IF(G61="","",G25*CAO_VVT!$D$9)</f>
        <v>29027.120000000003</v>
      </c>
      <c r="H91" s="377">
        <f>IF(H61="","",H25*CAO_VVT!$D$9)</f>
        <v>32748.314226000002</v>
      </c>
      <c r="I91" s="377">
        <f>IF(I61="","",I25*CAO_VVT!$D$9)</f>
        <v>34801.910981999994</v>
      </c>
      <c r="J91" s="377">
        <f>IF(J61="","",J25*CAO_VVT!$D$9)</f>
        <v>40700.539962000003</v>
      </c>
      <c r="K91" s="377">
        <f>IF(K61="","",K25*CAO_VVT!$D$9)</f>
        <v>44829.580248000006</v>
      </c>
      <c r="L91" s="377">
        <f>IF(L61="","",L25*CAO_VVT!$D$9)</f>
        <v>49111.547952000001</v>
      </c>
      <c r="M91" s="377">
        <f>IF(M61="","",M25*CAO_VVT!$D$9)</f>
        <v>54311.080163999999</v>
      </c>
      <c r="N91" s="377">
        <f>IF(N61="","",N25*CAO_VVT!$D$9)</f>
        <v>66217.571993999998</v>
      </c>
      <c r="O91" s="377">
        <f>IF(O61="","",O25*CAO_VVT!$D$9)</f>
        <v>70237.378410000005</v>
      </c>
      <c r="P91" s="377">
        <f>IF(P61="","",P25*CAO_VVT!$D$9)</f>
        <v>76267.088034</v>
      </c>
      <c r="Q91" s="377">
        <f>IF(Q61="","",Q25*CAO_VVT!$D$9)</f>
        <v>85573.813758000004</v>
      </c>
      <c r="R91" s="377">
        <f>IF(R61="","",R25*CAO_VVT!$D$9)</f>
        <v>100669.93459200001</v>
      </c>
      <c r="S91" s="262"/>
      <c r="T91" s="262"/>
      <c r="U91" s="262"/>
      <c r="V91" s="262"/>
      <c r="W91" s="266"/>
    </row>
    <row r="92" spans="2:23" x14ac:dyDescent="0.15">
      <c r="B92" s="292" t="s">
        <v>411</v>
      </c>
      <c r="C92" s="252"/>
      <c r="D92" s="378" t="str">
        <f>IF(D61="","",$C92)</f>
        <v/>
      </c>
      <c r="E92" s="378">
        <f t="shared" ref="E92:R92" si="28">IF(E61="","",$C92)</f>
        <v>0</v>
      </c>
      <c r="F92" s="378">
        <f t="shared" si="28"/>
        <v>0</v>
      </c>
      <c r="G92" s="378">
        <f t="shared" si="28"/>
        <v>0</v>
      </c>
      <c r="H92" s="378">
        <f t="shared" si="28"/>
        <v>0</v>
      </c>
      <c r="I92" s="378">
        <f t="shared" si="28"/>
        <v>0</v>
      </c>
      <c r="J92" s="378">
        <f t="shared" si="28"/>
        <v>0</v>
      </c>
      <c r="K92" s="378">
        <f t="shared" si="28"/>
        <v>0</v>
      </c>
      <c r="L92" s="378">
        <f t="shared" si="28"/>
        <v>0</v>
      </c>
      <c r="M92" s="378">
        <f t="shared" si="28"/>
        <v>0</v>
      </c>
      <c r="N92" s="378">
        <f t="shared" si="28"/>
        <v>0</v>
      </c>
      <c r="O92" s="378">
        <f t="shared" si="28"/>
        <v>0</v>
      </c>
      <c r="P92" s="378">
        <f t="shared" si="28"/>
        <v>0</v>
      </c>
      <c r="Q92" s="378">
        <f t="shared" si="28"/>
        <v>0</v>
      </c>
      <c r="R92" s="378">
        <f t="shared" si="28"/>
        <v>0</v>
      </c>
      <c r="S92" s="262"/>
      <c r="T92" s="262"/>
      <c r="U92" s="262"/>
      <c r="V92" s="262"/>
      <c r="W92" s="266"/>
    </row>
    <row r="93" spans="2:23" x14ac:dyDescent="0.15">
      <c r="B93" s="292" t="s">
        <v>414</v>
      </c>
      <c r="C93" s="253"/>
      <c r="D93" s="378" t="str">
        <f>IF(D61="","",$C93)</f>
        <v/>
      </c>
      <c r="E93" s="379">
        <f t="shared" ref="E93:R93" si="29">IF(E61="","",$C93)</f>
        <v>0</v>
      </c>
      <c r="F93" s="379">
        <f t="shared" si="29"/>
        <v>0</v>
      </c>
      <c r="G93" s="379">
        <f t="shared" si="29"/>
        <v>0</v>
      </c>
      <c r="H93" s="379">
        <f t="shared" si="29"/>
        <v>0</v>
      </c>
      <c r="I93" s="379">
        <f t="shared" si="29"/>
        <v>0</v>
      </c>
      <c r="J93" s="379">
        <f t="shared" si="29"/>
        <v>0</v>
      </c>
      <c r="K93" s="379">
        <f t="shared" si="29"/>
        <v>0</v>
      </c>
      <c r="L93" s="379">
        <f t="shared" si="29"/>
        <v>0</v>
      </c>
      <c r="M93" s="379">
        <f t="shared" si="29"/>
        <v>0</v>
      </c>
      <c r="N93" s="379">
        <f t="shared" si="29"/>
        <v>0</v>
      </c>
      <c r="O93" s="379">
        <f t="shared" si="29"/>
        <v>0</v>
      </c>
      <c r="P93" s="379">
        <f t="shared" si="29"/>
        <v>0</v>
      </c>
      <c r="Q93" s="379">
        <f t="shared" si="29"/>
        <v>0</v>
      </c>
      <c r="R93" s="379">
        <f t="shared" si="29"/>
        <v>0</v>
      </c>
      <c r="S93" s="262"/>
      <c r="T93" s="262"/>
      <c r="U93" s="262"/>
      <c r="V93" s="262"/>
      <c r="W93" s="266"/>
    </row>
    <row r="94" spans="2:23" ht="11.25" thickBot="1" x14ac:dyDescent="0.2">
      <c r="B94" s="292" t="s">
        <v>266</v>
      </c>
      <c r="C94" s="376"/>
      <c r="D94" s="377" t="str">
        <f>IF(D61="","",(D91-D93)*D92)</f>
        <v/>
      </c>
      <c r="E94" s="377">
        <f t="shared" ref="E94:R94" si="30">IF(E61="","",(E91-E93)*E92)</f>
        <v>0</v>
      </c>
      <c r="F94" s="377">
        <f t="shared" si="30"/>
        <v>0</v>
      </c>
      <c r="G94" s="377">
        <f t="shared" si="30"/>
        <v>0</v>
      </c>
      <c r="H94" s="377">
        <f t="shared" si="30"/>
        <v>0</v>
      </c>
      <c r="I94" s="377">
        <f t="shared" si="30"/>
        <v>0</v>
      </c>
      <c r="J94" s="377">
        <f t="shared" si="30"/>
        <v>0</v>
      </c>
      <c r="K94" s="377">
        <f t="shared" si="30"/>
        <v>0</v>
      </c>
      <c r="L94" s="377">
        <f t="shared" si="30"/>
        <v>0</v>
      </c>
      <c r="M94" s="377">
        <f t="shared" si="30"/>
        <v>0</v>
      </c>
      <c r="N94" s="377">
        <f t="shared" si="30"/>
        <v>0</v>
      </c>
      <c r="O94" s="377">
        <f t="shared" si="30"/>
        <v>0</v>
      </c>
      <c r="P94" s="377">
        <f t="shared" si="30"/>
        <v>0</v>
      </c>
      <c r="Q94" s="377">
        <f t="shared" si="30"/>
        <v>0</v>
      </c>
      <c r="R94" s="377">
        <f t="shared" si="30"/>
        <v>0</v>
      </c>
      <c r="S94" s="262"/>
      <c r="T94" s="262"/>
      <c r="U94" s="262"/>
      <c r="V94" s="262"/>
      <c r="W94" s="266"/>
    </row>
    <row r="95" spans="2:23" ht="12" thickTop="1" thickBot="1" x14ac:dyDescent="0.2">
      <c r="B95" s="380" t="s">
        <v>300</v>
      </c>
      <c r="C95" s="381">
        <f>Data_overig!$B$28</f>
        <v>0.5</v>
      </c>
      <c r="D95" s="382" t="str">
        <f>IF(D61="","",(D94/D91)*$C95)</f>
        <v/>
      </c>
      <c r="E95" s="382">
        <f t="shared" ref="E95:R95" si="31">IF(E61="","",(E94/E91)*$C95)</f>
        <v>0</v>
      </c>
      <c r="F95" s="382">
        <f t="shared" si="31"/>
        <v>0</v>
      </c>
      <c r="G95" s="382">
        <f t="shared" si="31"/>
        <v>0</v>
      </c>
      <c r="H95" s="382">
        <f t="shared" si="31"/>
        <v>0</v>
      </c>
      <c r="I95" s="382">
        <f t="shared" si="31"/>
        <v>0</v>
      </c>
      <c r="J95" s="382">
        <f t="shared" si="31"/>
        <v>0</v>
      </c>
      <c r="K95" s="382">
        <f t="shared" si="31"/>
        <v>0</v>
      </c>
      <c r="L95" s="382">
        <f t="shared" si="31"/>
        <v>0</v>
      </c>
      <c r="M95" s="382">
        <f t="shared" si="31"/>
        <v>0</v>
      </c>
      <c r="N95" s="382">
        <f t="shared" si="31"/>
        <v>0</v>
      </c>
      <c r="O95" s="382">
        <f t="shared" si="31"/>
        <v>0</v>
      </c>
      <c r="P95" s="382">
        <f t="shared" si="31"/>
        <v>0</v>
      </c>
      <c r="Q95" s="382">
        <f t="shared" si="31"/>
        <v>0</v>
      </c>
      <c r="R95" s="382">
        <f t="shared" si="31"/>
        <v>0</v>
      </c>
      <c r="S95" s="262"/>
      <c r="T95" s="262"/>
      <c r="U95" s="262"/>
      <c r="V95" s="262"/>
      <c r="W95" s="266"/>
    </row>
    <row r="96" spans="2:23" ht="11.25" thickTop="1" x14ac:dyDescent="0.15">
      <c r="B96" s="292" t="s">
        <v>417</v>
      </c>
      <c r="C96" s="252"/>
      <c r="D96" s="378" t="str">
        <f>IF(D61="","",$C96)</f>
        <v/>
      </c>
      <c r="E96" s="378">
        <f t="shared" ref="E96:R96" si="32">IF(E61="","",$C96)</f>
        <v>0</v>
      </c>
      <c r="F96" s="378">
        <f t="shared" si="32"/>
        <v>0</v>
      </c>
      <c r="G96" s="378">
        <f t="shared" si="32"/>
        <v>0</v>
      </c>
      <c r="H96" s="378">
        <f t="shared" si="32"/>
        <v>0</v>
      </c>
      <c r="I96" s="378">
        <f t="shared" si="32"/>
        <v>0</v>
      </c>
      <c r="J96" s="378">
        <f t="shared" si="32"/>
        <v>0</v>
      </c>
      <c r="K96" s="378">
        <f t="shared" si="32"/>
        <v>0</v>
      </c>
      <c r="L96" s="378">
        <f t="shared" si="32"/>
        <v>0</v>
      </c>
      <c r="M96" s="378">
        <f t="shared" si="32"/>
        <v>0</v>
      </c>
      <c r="N96" s="378">
        <f t="shared" si="32"/>
        <v>0</v>
      </c>
      <c r="O96" s="378">
        <f t="shared" si="32"/>
        <v>0</v>
      </c>
      <c r="P96" s="378">
        <f t="shared" si="32"/>
        <v>0</v>
      </c>
      <c r="Q96" s="378">
        <f t="shared" si="32"/>
        <v>0</v>
      </c>
      <c r="R96" s="378">
        <f t="shared" si="32"/>
        <v>0</v>
      </c>
      <c r="S96" s="262"/>
      <c r="T96" s="262"/>
      <c r="U96" s="262"/>
      <c r="V96" s="262"/>
      <c r="W96" s="266"/>
    </row>
    <row r="97" spans="2:23" x14ac:dyDescent="0.15">
      <c r="B97" s="292" t="s">
        <v>420</v>
      </c>
      <c r="C97" s="253"/>
      <c r="D97" s="379" t="str">
        <f>IF(D61="","",$C97)</f>
        <v/>
      </c>
      <c r="E97" s="379">
        <f t="shared" ref="E97:R97" si="33">IF(E61="","",$C97)</f>
        <v>0</v>
      </c>
      <c r="F97" s="379">
        <f t="shared" si="33"/>
        <v>0</v>
      </c>
      <c r="G97" s="379">
        <f t="shared" si="33"/>
        <v>0</v>
      </c>
      <c r="H97" s="379">
        <f t="shared" si="33"/>
        <v>0</v>
      </c>
      <c r="I97" s="379">
        <f t="shared" si="33"/>
        <v>0</v>
      </c>
      <c r="J97" s="379">
        <f t="shared" si="33"/>
        <v>0</v>
      </c>
      <c r="K97" s="379">
        <f t="shared" si="33"/>
        <v>0</v>
      </c>
      <c r="L97" s="379">
        <f t="shared" si="33"/>
        <v>0</v>
      </c>
      <c r="M97" s="379">
        <f t="shared" si="33"/>
        <v>0</v>
      </c>
      <c r="N97" s="379">
        <f t="shared" si="33"/>
        <v>0</v>
      </c>
      <c r="O97" s="379">
        <f t="shared" si="33"/>
        <v>0</v>
      </c>
      <c r="P97" s="379">
        <f t="shared" si="33"/>
        <v>0</v>
      </c>
      <c r="Q97" s="379">
        <f t="shared" si="33"/>
        <v>0</v>
      </c>
      <c r="R97" s="379">
        <f t="shared" si="33"/>
        <v>0</v>
      </c>
      <c r="S97" s="262"/>
      <c r="T97" s="262"/>
      <c r="U97" s="262"/>
      <c r="V97" s="262"/>
      <c r="W97" s="266"/>
    </row>
    <row r="98" spans="2:23" ht="11.25" thickBot="1" x14ac:dyDescent="0.2">
      <c r="B98" s="383" t="s">
        <v>267</v>
      </c>
      <c r="C98" s="384"/>
      <c r="D98" s="385" t="str">
        <f>IF(D61="","",(D91-D97)*D96)</f>
        <v/>
      </c>
      <c r="E98" s="385">
        <f t="shared" ref="E98:R98" si="34">IF(E61="","",(E91-E97)*E96)</f>
        <v>0</v>
      </c>
      <c r="F98" s="385">
        <f t="shared" si="34"/>
        <v>0</v>
      </c>
      <c r="G98" s="385">
        <f t="shared" si="34"/>
        <v>0</v>
      </c>
      <c r="H98" s="385">
        <f t="shared" si="34"/>
        <v>0</v>
      </c>
      <c r="I98" s="385">
        <f t="shared" si="34"/>
        <v>0</v>
      </c>
      <c r="J98" s="385">
        <f t="shared" si="34"/>
        <v>0</v>
      </c>
      <c r="K98" s="385">
        <f t="shared" si="34"/>
        <v>0</v>
      </c>
      <c r="L98" s="385">
        <f t="shared" si="34"/>
        <v>0</v>
      </c>
      <c r="M98" s="385">
        <f t="shared" si="34"/>
        <v>0</v>
      </c>
      <c r="N98" s="385">
        <f t="shared" si="34"/>
        <v>0</v>
      </c>
      <c r="O98" s="385">
        <f t="shared" si="34"/>
        <v>0</v>
      </c>
      <c r="P98" s="385">
        <f t="shared" si="34"/>
        <v>0</v>
      </c>
      <c r="Q98" s="385">
        <f t="shared" si="34"/>
        <v>0</v>
      </c>
      <c r="R98" s="385">
        <f t="shared" si="34"/>
        <v>0</v>
      </c>
      <c r="S98" s="262"/>
      <c r="T98" s="262"/>
      <c r="U98" s="262"/>
      <c r="V98" s="262"/>
      <c r="W98" s="266"/>
    </row>
    <row r="99" spans="2:23" ht="12" thickTop="1" thickBot="1" x14ac:dyDescent="0.2">
      <c r="B99" s="380" t="s">
        <v>301</v>
      </c>
      <c r="C99" s="381">
        <f>Data_overig!$B$31</f>
        <v>0.5</v>
      </c>
      <c r="D99" s="382" t="str">
        <f>IF(D61="","",(D98/D91)*$C99)</f>
        <v/>
      </c>
      <c r="E99" s="382">
        <f t="shared" ref="E99:R99" si="35">IF(E61="","",(E98/E91)*$C99)</f>
        <v>0</v>
      </c>
      <c r="F99" s="382">
        <f t="shared" si="35"/>
        <v>0</v>
      </c>
      <c r="G99" s="382">
        <f t="shared" si="35"/>
        <v>0</v>
      </c>
      <c r="H99" s="382">
        <f t="shared" si="35"/>
        <v>0</v>
      </c>
      <c r="I99" s="382">
        <f t="shared" si="35"/>
        <v>0</v>
      </c>
      <c r="J99" s="382">
        <f t="shared" si="35"/>
        <v>0</v>
      </c>
      <c r="K99" s="382">
        <f t="shared" si="35"/>
        <v>0</v>
      </c>
      <c r="L99" s="382">
        <f t="shared" si="35"/>
        <v>0</v>
      </c>
      <c r="M99" s="382">
        <f t="shared" si="35"/>
        <v>0</v>
      </c>
      <c r="N99" s="382">
        <f t="shared" si="35"/>
        <v>0</v>
      </c>
      <c r="O99" s="382">
        <f t="shared" si="35"/>
        <v>0</v>
      </c>
      <c r="P99" s="382">
        <f t="shared" si="35"/>
        <v>0</v>
      </c>
      <c r="Q99" s="382">
        <f t="shared" si="35"/>
        <v>0</v>
      </c>
      <c r="R99" s="382">
        <f t="shared" si="35"/>
        <v>0</v>
      </c>
      <c r="S99" s="262"/>
      <c r="T99" s="262"/>
      <c r="U99" s="262"/>
      <c r="V99" s="262"/>
      <c r="W99" s="266"/>
    </row>
    <row r="100" spans="2:23" ht="11.25" thickTop="1" x14ac:dyDescent="0.15">
      <c r="B100" s="302" t="s">
        <v>268</v>
      </c>
      <c r="C100" s="386"/>
      <c r="D100" s="387" t="str">
        <f>IF(D61="","",D99+D95)</f>
        <v/>
      </c>
      <c r="E100" s="387">
        <f t="shared" ref="E100:R100" si="36">IF(E61="","",E99+E95)</f>
        <v>0</v>
      </c>
      <c r="F100" s="387">
        <f t="shared" si="36"/>
        <v>0</v>
      </c>
      <c r="G100" s="387">
        <f t="shared" si="36"/>
        <v>0</v>
      </c>
      <c r="H100" s="387">
        <f t="shared" si="36"/>
        <v>0</v>
      </c>
      <c r="I100" s="387">
        <f t="shared" si="36"/>
        <v>0</v>
      </c>
      <c r="J100" s="387">
        <f t="shared" si="36"/>
        <v>0</v>
      </c>
      <c r="K100" s="387">
        <f t="shared" si="36"/>
        <v>0</v>
      </c>
      <c r="L100" s="387">
        <f t="shared" si="36"/>
        <v>0</v>
      </c>
      <c r="M100" s="387">
        <f t="shared" si="36"/>
        <v>0</v>
      </c>
      <c r="N100" s="387">
        <f t="shared" si="36"/>
        <v>0</v>
      </c>
      <c r="O100" s="387">
        <f t="shared" si="36"/>
        <v>0</v>
      </c>
      <c r="P100" s="387">
        <f t="shared" si="36"/>
        <v>0</v>
      </c>
      <c r="Q100" s="387">
        <f t="shared" si="36"/>
        <v>0</v>
      </c>
      <c r="R100" s="387">
        <f t="shared" si="36"/>
        <v>0</v>
      </c>
      <c r="S100" s="262"/>
      <c r="T100" s="262"/>
      <c r="U100" s="262"/>
      <c r="V100" s="262"/>
      <c r="W100" s="266"/>
    </row>
    <row r="101" spans="2:23" x14ac:dyDescent="0.15">
      <c r="B101" s="268"/>
      <c r="C101" s="363"/>
      <c r="D101" s="366"/>
      <c r="E101" s="355"/>
      <c r="F101" s="355"/>
      <c r="G101" s="355"/>
      <c r="H101" s="355"/>
      <c r="I101" s="355"/>
      <c r="J101" s="355"/>
      <c r="K101" s="355"/>
      <c r="L101" s="355"/>
      <c r="M101" s="355"/>
      <c r="N101" s="355"/>
      <c r="O101" s="355"/>
      <c r="P101" s="355"/>
      <c r="Q101" s="355"/>
      <c r="R101" s="355"/>
      <c r="S101" s="262"/>
      <c r="T101" s="262"/>
      <c r="U101" s="262"/>
      <c r="V101" s="262"/>
      <c r="W101" s="266"/>
    </row>
    <row r="102" spans="2:23" x14ac:dyDescent="0.15">
      <c r="B102" s="292" t="s">
        <v>270</v>
      </c>
      <c r="C102" s="241"/>
      <c r="D102" s="366"/>
      <c r="E102" s="138">
        <v>7.5300000000000006E-2</v>
      </c>
      <c r="F102" s="16" t="s">
        <v>457</v>
      </c>
      <c r="G102" s="16"/>
      <c r="H102" s="357"/>
      <c r="I102" s="357"/>
      <c r="J102" s="357"/>
      <c r="K102" s="357"/>
      <c r="L102" s="357"/>
      <c r="M102" s="357"/>
      <c r="N102" s="357"/>
      <c r="O102" s="357"/>
      <c r="P102" s="357"/>
      <c r="Q102" s="357"/>
      <c r="R102" s="357"/>
      <c r="S102" s="357"/>
      <c r="T102" s="357"/>
      <c r="U102" s="357"/>
      <c r="V102" s="358"/>
      <c r="W102" s="266"/>
    </row>
    <row r="103" spans="2:23" x14ac:dyDescent="0.15">
      <c r="B103" s="292" t="s">
        <v>250</v>
      </c>
      <c r="C103" s="241"/>
      <c r="D103" s="366"/>
      <c r="E103" s="504" t="s">
        <v>422</v>
      </c>
      <c r="F103" s="16"/>
      <c r="G103" s="16"/>
      <c r="H103" s="357"/>
      <c r="I103" s="357"/>
      <c r="J103" s="357"/>
      <c r="K103" s="357"/>
      <c r="L103" s="357"/>
      <c r="M103" s="357"/>
      <c r="N103" s="357"/>
      <c r="O103" s="357"/>
      <c r="P103" s="357"/>
      <c r="Q103" s="357"/>
      <c r="R103" s="357"/>
      <c r="S103" s="357"/>
      <c r="T103" s="357"/>
      <c r="U103" s="357"/>
      <c r="V103" s="358"/>
      <c r="W103" s="266"/>
    </row>
    <row r="104" spans="2:23" x14ac:dyDescent="0.15">
      <c r="B104" s="292" t="s">
        <v>252</v>
      </c>
      <c r="C104" s="241"/>
      <c r="D104" s="366"/>
      <c r="E104" s="373">
        <v>7.0000000000000007E-2</v>
      </c>
      <c r="F104" s="357" t="s">
        <v>423</v>
      </c>
      <c r="G104" s="16"/>
      <c r="H104" s="357"/>
      <c r="I104" s="357"/>
      <c r="J104" s="357"/>
      <c r="K104" s="357"/>
      <c r="L104" s="357"/>
      <c r="M104" s="357"/>
      <c r="N104" s="357"/>
      <c r="O104" s="357"/>
      <c r="P104" s="357"/>
      <c r="Q104" s="357"/>
      <c r="R104" s="357"/>
      <c r="S104" s="357"/>
      <c r="T104" s="357"/>
      <c r="U104" s="357"/>
      <c r="V104" s="358"/>
      <c r="W104" s="266"/>
    </row>
    <row r="105" spans="2:23" x14ac:dyDescent="0.15">
      <c r="B105" s="292" t="s">
        <v>253</v>
      </c>
      <c r="C105" s="241"/>
      <c r="D105" s="366"/>
      <c r="E105" s="137" t="s">
        <v>302</v>
      </c>
      <c r="F105" s="16"/>
      <c r="G105" s="16"/>
      <c r="H105" s="357"/>
      <c r="I105" s="357"/>
      <c r="J105" s="357"/>
      <c r="K105" s="357"/>
      <c r="L105" s="357"/>
      <c r="M105" s="357"/>
      <c r="N105" s="357"/>
      <c r="O105" s="357"/>
      <c r="P105" s="357"/>
      <c r="Q105" s="357"/>
      <c r="R105" s="357"/>
      <c r="S105" s="357"/>
      <c r="T105" s="357"/>
      <c r="U105" s="357"/>
      <c r="V105" s="358"/>
      <c r="W105" s="266"/>
    </row>
    <row r="106" spans="2:23" ht="11.25" thickBot="1" x14ac:dyDescent="0.2">
      <c r="B106" s="383" t="s">
        <v>254</v>
      </c>
      <c r="C106" s="254"/>
      <c r="D106" s="366"/>
      <c r="E106" s="15" t="s">
        <v>362</v>
      </c>
      <c r="F106" s="16"/>
      <c r="G106" s="16"/>
      <c r="H106" s="357"/>
      <c r="I106" s="357"/>
      <c r="J106" s="357"/>
      <c r="K106" s="357"/>
      <c r="L106" s="357"/>
      <c r="M106" s="357"/>
      <c r="N106" s="357"/>
      <c r="O106" s="357"/>
      <c r="P106" s="357"/>
      <c r="Q106" s="357"/>
      <c r="R106" s="357"/>
      <c r="S106" s="357"/>
      <c r="T106" s="357"/>
      <c r="U106" s="357"/>
      <c r="V106" s="358"/>
      <c r="W106" s="266"/>
    </row>
    <row r="107" spans="2:23" ht="11.25" thickTop="1" x14ac:dyDescent="0.15">
      <c r="B107" s="302" t="s">
        <v>280</v>
      </c>
      <c r="C107" s="388">
        <f>SUM(C102:C106)</f>
        <v>0</v>
      </c>
      <c r="D107" s="366"/>
      <c r="E107" s="355"/>
      <c r="F107" s="355"/>
      <c r="G107" s="355"/>
      <c r="H107" s="355"/>
      <c r="I107" s="355"/>
      <c r="J107" s="355"/>
      <c r="K107" s="355"/>
      <c r="L107" s="355"/>
      <c r="M107" s="355"/>
      <c r="N107" s="355"/>
      <c r="O107" s="355"/>
      <c r="P107" s="355"/>
      <c r="Q107" s="355"/>
      <c r="R107" s="355"/>
      <c r="S107" s="262"/>
      <c r="T107" s="262"/>
      <c r="U107" s="262"/>
      <c r="V107" s="262"/>
      <c r="W107" s="266"/>
    </row>
    <row r="108" spans="2:23" x14ac:dyDescent="0.15">
      <c r="B108" s="268"/>
      <c r="C108" s="363"/>
      <c r="D108" s="366"/>
      <c r="E108" s="355"/>
      <c r="F108" s="355"/>
      <c r="G108" s="355"/>
      <c r="H108" s="355"/>
      <c r="I108" s="355"/>
      <c r="J108" s="355"/>
      <c r="K108" s="355"/>
      <c r="L108" s="355"/>
      <c r="M108" s="355"/>
      <c r="N108" s="355"/>
      <c r="O108" s="355"/>
      <c r="P108" s="355"/>
      <c r="Q108" s="355"/>
      <c r="R108" s="355"/>
      <c r="S108" s="262"/>
      <c r="T108" s="262"/>
      <c r="U108" s="262"/>
      <c r="V108" s="262"/>
      <c r="W108" s="266"/>
    </row>
    <row r="109" spans="2:23" x14ac:dyDescent="0.15">
      <c r="B109" s="372" t="s">
        <v>80</v>
      </c>
      <c r="C109" s="389"/>
      <c r="D109" s="390">
        <f>IF(D61="",0%,D100+$C107)</f>
        <v>0</v>
      </c>
      <c r="E109" s="390">
        <f t="shared" ref="E109:R109" si="37">IF(E61="",0%,E100+$C107)</f>
        <v>0</v>
      </c>
      <c r="F109" s="390">
        <f t="shared" si="37"/>
        <v>0</v>
      </c>
      <c r="G109" s="390">
        <f t="shared" si="37"/>
        <v>0</v>
      </c>
      <c r="H109" s="390">
        <f t="shared" si="37"/>
        <v>0</v>
      </c>
      <c r="I109" s="390">
        <f t="shared" si="37"/>
        <v>0</v>
      </c>
      <c r="J109" s="390">
        <f t="shared" si="37"/>
        <v>0</v>
      </c>
      <c r="K109" s="390">
        <f t="shared" si="37"/>
        <v>0</v>
      </c>
      <c r="L109" s="390">
        <f t="shared" si="37"/>
        <v>0</v>
      </c>
      <c r="M109" s="390">
        <f t="shared" si="37"/>
        <v>0</v>
      </c>
      <c r="N109" s="390">
        <f t="shared" si="37"/>
        <v>0</v>
      </c>
      <c r="O109" s="390">
        <f t="shared" si="37"/>
        <v>0</v>
      </c>
      <c r="P109" s="390">
        <f t="shared" si="37"/>
        <v>0</v>
      </c>
      <c r="Q109" s="390">
        <f t="shared" si="37"/>
        <v>0</v>
      </c>
      <c r="R109" s="390">
        <f t="shared" si="37"/>
        <v>0</v>
      </c>
      <c r="S109" s="262"/>
      <c r="T109" s="262"/>
      <c r="U109" s="262"/>
      <c r="V109" s="262"/>
      <c r="W109" s="266"/>
    </row>
    <row r="110" spans="2:23" x14ac:dyDescent="0.15">
      <c r="B110" s="284"/>
      <c r="C110" s="391"/>
      <c r="D110" s="392"/>
      <c r="E110" s="392"/>
      <c r="F110" s="392"/>
      <c r="G110" s="392"/>
      <c r="H110" s="392"/>
      <c r="I110" s="392"/>
      <c r="J110" s="355"/>
      <c r="K110" s="355"/>
      <c r="L110" s="355"/>
      <c r="M110" s="355"/>
      <c r="N110" s="355"/>
      <c r="O110" s="355"/>
      <c r="P110" s="355"/>
      <c r="Q110" s="355"/>
      <c r="R110" s="355"/>
      <c r="S110" s="262"/>
      <c r="T110" s="262"/>
      <c r="U110" s="262"/>
      <c r="V110" s="262"/>
      <c r="W110" s="266"/>
    </row>
    <row r="111" spans="2:23" x14ac:dyDescent="0.15">
      <c r="B111" s="344" t="s">
        <v>278</v>
      </c>
      <c r="C111" s="393"/>
      <c r="D111" s="390">
        <f>IF($C$80="Opslag",$C$84,D109)</f>
        <v>0</v>
      </c>
      <c r="E111" s="390">
        <f t="shared" ref="E111:R111" si="38">IF($C$80="Opslag",$C$84,E109)</f>
        <v>0</v>
      </c>
      <c r="F111" s="390">
        <f t="shared" si="38"/>
        <v>0</v>
      </c>
      <c r="G111" s="390">
        <f t="shared" si="38"/>
        <v>0</v>
      </c>
      <c r="H111" s="390">
        <f>IF($C$80="Opslag",$C$84,H109)</f>
        <v>0</v>
      </c>
      <c r="I111" s="390">
        <f t="shared" si="38"/>
        <v>0</v>
      </c>
      <c r="J111" s="390">
        <f t="shared" si="38"/>
        <v>0</v>
      </c>
      <c r="K111" s="390">
        <f t="shared" si="38"/>
        <v>0</v>
      </c>
      <c r="L111" s="390">
        <f t="shared" si="38"/>
        <v>0</v>
      </c>
      <c r="M111" s="390">
        <f t="shared" si="38"/>
        <v>0</v>
      </c>
      <c r="N111" s="390">
        <f t="shared" si="38"/>
        <v>0</v>
      </c>
      <c r="O111" s="390">
        <f t="shared" si="38"/>
        <v>0</v>
      </c>
      <c r="P111" s="390">
        <f t="shared" si="38"/>
        <v>0</v>
      </c>
      <c r="Q111" s="390">
        <f t="shared" si="38"/>
        <v>0</v>
      </c>
      <c r="R111" s="390">
        <f t="shared" si="38"/>
        <v>0</v>
      </c>
      <c r="S111" s="262"/>
      <c r="T111" s="262"/>
      <c r="U111" s="262"/>
      <c r="V111" s="262"/>
      <c r="W111" s="266"/>
    </row>
    <row r="112" spans="2:23" x14ac:dyDescent="0.15">
      <c r="B112" s="394"/>
      <c r="C112" s="355"/>
      <c r="D112" s="355"/>
      <c r="E112" s="355"/>
      <c r="H112" s="355"/>
      <c r="I112" s="355"/>
      <c r="J112" s="355"/>
      <c r="K112" s="355"/>
      <c r="L112" s="355"/>
      <c r="M112" s="355"/>
      <c r="N112" s="355"/>
      <c r="O112" s="355"/>
      <c r="P112" s="355"/>
      <c r="Q112" s="355"/>
      <c r="R112" s="355"/>
      <c r="S112" s="240"/>
      <c r="T112" s="240"/>
      <c r="U112" s="240"/>
      <c r="V112" s="240"/>
      <c r="W112" s="269"/>
    </row>
    <row r="113" spans="1:28" x14ac:dyDescent="0.15">
      <c r="B113" s="264"/>
      <c r="C113" s="264"/>
      <c r="D113" s="264"/>
      <c r="E113" s="264"/>
      <c r="F113" s="264"/>
      <c r="G113" s="264"/>
      <c r="H113" s="264"/>
      <c r="I113" s="264"/>
      <c r="J113" s="264"/>
      <c r="K113" s="264"/>
      <c r="L113" s="264"/>
      <c r="M113" s="264"/>
      <c r="N113" s="264"/>
      <c r="O113" s="264"/>
      <c r="P113" s="264"/>
      <c r="Q113" s="264"/>
      <c r="R113" s="264"/>
      <c r="S113" s="262"/>
    </row>
    <row r="114" spans="1:28" x14ac:dyDescent="0.15">
      <c r="B114" s="273" t="s">
        <v>323</v>
      </c>
      <c r="C114" s="274"/>
      <c r="D114" s="275"/>
      <c r="E114" s="275"/>
      <c r="F114" s="275"/>
      <c r="G114" s="275"/>
      <c r="H114" s="275"/>
      <c r="I114" s="275"/>
      <c r="J114" s="275"/>
      <c r="K114" s="275"/>
      <c r="L114" s="275"/>
      <c r="M114" s="275"/>
      <c r="N114" s="275"/>
      <c r="O114" s="275"/>
      <c r="P114" s="275"/>
      <c r="Q114" s="275"/>
      <c r="R114" s="275"/>
      <c r="S114" s="275"/>
      <c r="T114" s="275"/>
      <c r="U114" s="275"/>
      <c r="V114" s="275"/>
      <c r="W114" s="276"/>
      <c r="X114" s="395"/>
      <c r="Y114" s="395"/>
      <c r="Z114" s="395"/>
      <c r="AA114" s="395"/>
      <c r="AB114" s="395"/>
    </row>
    <row r="115" spans="1:28" x14ac:dyDescent="0.15">
      <c r="B115" s="343"/>
      <c r="C115" s="262"/>
      <c r="D115" s="262"/>
      <c r="E115" s="262"/>
      <c r="F115" s="262"/>
      <c r="G115" s="262"/>
      <c r="H115" s="262"/>
      <c r="I115" s="262"/>
      <c r="J115" s="262"/>
      <c r="K115" s="262"/>
      <c r="L115" s="262"/>
      <c r="M115" s="262"/>
      <c r="N115" s="262"/>
      <c r="O115" s="262"/>
      <c r="P115" s="262"/>
      <c r="Q115" s="262"/>
      <c r="R115" s="262"/>
      <c r="S115" s="262"/>
      <c r="T115" s="262"/>
      <c r="U115" s="262"/>
      <c r="V115" s="262"/>
      <c r="W115" s="266"/>
      <c r="X115" s="395"/>
      <c r="Y115" s="395"/>
      <c r="Z115" s="395"/>
      <c r="AA115" s="395"/>
      <c r="AB115" s="395"/>
    </row>
    <row r="116" spans="1:28" x14ac:dyDescent="0.15">
      <c r="B116" s="396"/>
      <c r="C116" s="279" t="s">
        <v>232</v>
      </c>
      <c r="D116" s="279" t="s">
        <v>233</v>
      </c>
      <c r="E116" s="279" t="s">
        <v>78</v>
      </c>
      <c r="F116" s="279"/>
      <c r="G116" s="279"/>
      <c r="H116" s="279"/>
      <c r="I116" s="279"/>
      <c r="J116" s="279"/>
      <c r="K116" s="279"/>
      <c r="L116" s="279"/>
      <c r="M116" s="279"/>
      <c r="N116" s="279"/>
      <c r="O116" s="279"/>
      <c r="P116" s="279"/>
      <c r="Q116" s="279"/>
      <c r="R116" s="279"/>
      <c r="S116" s="279"/>
      <c r="T116" s="279"/>
      <c r="U116" s="279"/>
      <c r="V116" s="279"/>
      <c r="W116" s="281"/>
      <c r="X116" s="395"/>
      <c r="Y116" s="395"/>
      <c r="Z116" s="395"/>
      <c r="AA116" s="395"/>
      <c r="AB116" s="395"/>
    </row>
    <row r="117" spans="1:28" x14ac:dyDescent="0.15">
      <c r="A117" s="395"/>
      <c r="B117" s="268"/>
      <c r="C117" s="262"/>
      <c r="D117" s="262"/>
      <c r="E117" s="262"/>
      <c r="F117" s="262"/>
      <c r="G117" s="262"/>
      <c r="H117" s="262"/>
      <c r="I117" s="262"/>
      <c r="J117" s="262"/>
      <c r="K117" s="262"/>
      <c r="L117" s="262"/>
      <c r="M117" s="262"/>
      <c r="N117" s="262"/>
      <c r="O117" s="262"/>
      <c r="P117" s="262"/>
      <c r="Q117" s="262"/>
      <c r="R117" s="262"/>
      <c r="S117" s="262"/>
      <c r="T117" s="262"/>
      <c r="U117" s="262"/>
      <c r="V117" s="262"/>
      <c r="W117" s="266"/>
      <c r="X117" s="395"/>
      <c r="Y117" s="395"/>
      <c r="Z117" s="395"/>
      <c r="AA117" s="395"/>
      <c r="AB117" s="395"/>
    </row>
    <row r="118" spans="1:28" x14ac:dyDescent="0.15">
      <c r="A118" s="395"/>
      <c r="B118" s="292" t="s">
        <v>324</v>
      </c>
      <c r="C118" s="464"/>
      <c r="D118" s="464"/>
      <c r="E118" s="267">
        <f>SUM(C118:D118)</f>
        <v>0</v>
      </c>
      <c r="F118" s="262"/>
      <c r="G118" s="262"/>
      <c r="H118" s="262"/>
      <c r="I118" s="262"/>
      <c r="J118" s="262"/>
      <c r="K118" s="262"/>
      <c r="L118" s="262"/>
      <c r="M118" s="262"/>
      <c r="N118" s="262"/>
      <c r="O118" s="262"/>
      <c r="P118" s="262"/>
      <c r="Q118" s="262"/>
      <c r="R118" s="262"/>
      <c r="S118" s="262"/>
      <c r="T118" s="262"/>
      <c r="U118" s="262"/>
      <c r="V118" s="262"/>
      <c r="W118" s="266"/>
      <c r="X118" s="395"/>
      <c r="Y118" s="395"/>
      <c r="Z118" s="395"/>
      <c r="AA118" s="395"/>
      <c r="AB118" s="395"/>
    </row>
    <row r="119" spans="1:28" x14ac:dyDescent="0.15">
      <c r="A119" s="395"/>
      <c r="B119" s="239"/>
      <c r="C119" s="240"/>
      <c r="D119" s="240"/>
      <c r="E119" s="240"/>
      <c r="F119" s="240"/>
      <c r="G119" s="240"/>
      <c r="H119" s="240"/>
      <c r="I119" s="240"/>
      <c r="J119" s="240"/>
      <c r="K119" s="240"/>
      <c r="L119" s="240"/>
      <c r="M119" s="240"/>
      <c r="N119" s="240"/>
      <c r="O119" s="240"/>
      <c r="P119" s="240"/>
      <c r="Q119" s="240"/>
      <c r="R119" s="240"/>
      <c r="S119" s="240"/>
      <c r="T119" s="240"/>
      <c r="U119" s="240"/>
      <c r="V119" s="240"/>
      <c r="W119" s="269"/>
      <c r="X119" s="395"/>
      <c r="Y119" s="395"/>
      <c r="Z119" s="395"/>
      <c r="AA119" s="395"/>
      <c r="AB119" s="395"/>
    </row>
    <row r="120" spans="1:28" x14ac:dyDescent="0.15">
      <c r="A120" s="395"/>
      <c r="B120" s="262"/>
      <c r="C120" s="262"/>
      <c r="D120" s="262"/>
      <c r="E120" s="262"/>
      <c r="F120" s="262"/>
      <c r="G120" s="262"/>
      <c r="H120" s="262"/>
      <c r="I120" s="262"/>
      <c r="J120" s="262"/>
      <c r="K120" s="262"/>
      <c r="L120" s="262"/>
      <c r="M120" s="262"/>
      <c r="N120" s="262"/>
      <c r="O120" s="262"/>
      <c r="P120" s="262"/>
      <c r="Q120" s="262"/>
      <c r="R120" s="262"/>
      <c r="S120" s="262"/>
      <c r="T120" s="262"/>
      <c r="U120" s="262"/>
      <c r="V120" s="262"/>
      <c r="W120" s="262"/>
      <c r="X120" s="395"/>
      <c r="Y120" s="395"/>
      <c r="Z120" s="395"/>
      <c r="AA120" s="395"/>
      <c r="AB120" s="395"/>
    </row>
    <row r="121" spans="1:28" x14ac:dyDescent="0.15">
      <c r="B121" s="273" t="s">
        <v>62</v>
      </c>
      <c r="C121" s="274"/>
      <c r="D121" s="275"/>
      <c r="E121" s="275"/>
      <c r="F121" s="275"/>
      <c r="G121" s="275"/>
      <c r="H121" s="275"/>
      <c r="I121" s="275"/>
      <c r="J121" s="275"/>
      <c r="K121" s="275"/>
      <c r="L121" s="275"/>
      <c r="M121" s="275"/>
      <c r="N121" s="275"/>
      <c r="O121" s="275"/>
      <c r="P121" s="275"/>
      <c r="Q121" s="275"/>
      <c r="R121" s="275"/>
      <c r="S121" s="275"/>
      <c r="T121" s="275"/>
      <c r="U121" s="275"/>
      <c r="V121" s="275"/>
      <c r="W121" s="276"/>
    </row>
    <row r="122" spans="1:28" x14ac:dyDescent="0.15">
      <c r="B122" s="343" t="s">
        <v>184</v>
      </c>
      <c r="C122" s="262"/>
      <c r="D122" s="262"/>
      <c r="E122" s="262"/>
      <c r="F122" s="262"/>
      <c r="G122" s="262"/>
      <c r="H122" s="262"/>
      <c r="I122" s="262"/>
      <c r="J122" s="262"/>
      <c r="K122" s="262"/>
      <c r="L122" s="262"/>
      <c r="M122" s="262"/>
      <c r="N122" s="262"/>
      <c r="O122" s="262"/>
      <c r="P122" s="262"/>
      <c r="Q122" s="262"/>
      <c r="R122" s="262"/>
      <c r="S122" s="262"/>
      <c r="T122" s="262"/>
      <c r="U122" s="262"/>
      <c r="V122" s="262"/>
      <c r="W122" s="266"/>
    </row>
    <row r="123" spans="1:28" x14ac:dyDescent="0.15">
      <c r="B123" s="396"/>
      <c r="C123" s="280"/>
      <c r="D123" s="279" t="s">
        <v>98</v>
      </c>
      <c r="E123" s="279" t="s">
        <v>98</v>
      </c>
      <c r="F123" s="279" t="s">
        <v>234</v>
      </c>
      <c r="G123" s="279" t="s">
        <v>235</v>
      </c>
      <c r="H123" s="279"/>
      <c r="I123" s="279"/>
      <c r="J123" s="279"/>
      <c r="K123" s="279"/>
      <c r="L123" s="279"/>
      <c r="M123" s="279"/>
      <c r="N123" s="279"/>
      <c r="O123" s="279"/>
      <c r="P123" s="279"/>
      <c r="Q123" s="279"/>
      <c r="R123" s="279"/>
      <c r="S123" s="279"/>
      <c r="T123" s="279"/>
      <c r="U123" s="279"/>
      <c r="V123" s="279"/>
      <c r="W123" s="281"/>
    </row>
    <row r="124" spans="1:28" x14ac:dyDescent="0.15">
      <c r="B124" s="396"/>
      <c r="C124" s="279" t="s">
        <v>116</v>
      </c>
      <c r="D124" s="279" t="s">
        <v>43</v>
      </c>
      <c r="E124" s="279" t="s">
        <v>44</v>
      </c>
      <c r="F124" s="279"/>
      <c r="G124" s="279"/>
      <c r="H124" s="279"/>
      <c r="I124" s="279"/>
      <c r="J124" s="279"/>
      <c r="K124" s="279"/>
      <c r="L124" s="279"/>
      <c r="M124" s="279"/>
      <c r="N124" s="279"/>
      <c r="O124" s="279"/>
      <c r="P124" s="279"/>
      <c r="Q124" s="279"/>
      <c r="R124" s="279"/>
      <c r="S124" s="279"/>
      <c r="T124" s="279"/>
      <c r="U124" s="279"/>
      <c r="V124" s="279"/>
      <c r="W124" s="281"/>
    </row>
    <row r="125" spans="1:28" x14ac:dyDescent="0.15">
      <c r="B125" s="268"/>
      <c r="D125" s="262"/>
      <c r="E125" s="262"/>
      <c r="F125" s="262"/>
      <c r="G125" s="262"/>
      <c r="H125" s="262"/>
      <c r="I125" s="262"/>
      <c r="J125" s="262"/>
      <c r="K125" s="262"/>
      <c r="L125" s="262"/>
      <c r="M125" s="262"/>
      <c r="N125" s="262"/>
      <c r="O125" s="262"/>
      <c r="P125" s="262"/>
      <c r="Q125" s="262"/>
      <c r="R125" s="262"/>
      <c r="S125" s="262"/>
      <c r="T125" s="262"/>
      <c r="U125" s="262"/>
      <c r="V125" s="262"/>
      <c r="W125" s="266"/>
    </row>
    <row r="126" spans="1:28" ht="11.25" thickBot="1" x14ac:dyDescent="0.2">
      <c r="B126" s="397" t="s">
        <v>45</v>
      </c>
      <c r="C126" s="398"/>
      <c r="D126" s="399">
        <v>1878</v>
      </c>
      <c r="E126" s="400"/>
      <c r="F126" s="262"/>
      <c r="G126" s="262"/>
      <c r="I126" s="401" t="s">
        <v>174</v>
      </c>
      <c r="J126" s="357"/>
      <c r="K126" s="357"/>
      <c r="L126" s="357"/>
      <c r="M126" s="357"/>
      <c r="N126" s="357"/>
      <c r="O126" s="357"/>
      <c r="P126" s="357"/>
      <c r="Q126" s="357"/>
      <c r="R126" s="357"/>
      <c r="S126" s="357"/>
      <c r="T126" s="357"/>
      <c r="U126" s="357"/>
      <c r="V126" s="358"/>
      <c r="W126" s="266"/>
    </row>
    <row r="127" spans="1:28" ht="11.25" thickTop="1" x14ac:dyDescent="0.15">
      <c r="B127" s="402" t="s">
        <v>46</v>
      </c>
      <c r="C127" s="465" t="s">
        <v>119</v>
      </c>
      <c r="D127" s="403">
        <f>D$126*E127</f>
        <v>0</v>
      </c>
      <c r="E127" s="467"/>
      <c r="F127" s="262"/>
      <c r="G127" s="262"/>
      <c r="I127" s="373">
        <v>7.3566666666666669E-2</v>
      </c>
      <c r="J127" s="357" t="s">
        <v>462</v>
      </c>
      <c r="K127" s="357"/>
      <c r="L127" s="357"/>
      <c r="M127" s="357"/>
      <c r="N127" s="357"/>
      <c r="O127" s="357"/>
      <c r="P127" s="357"/>
      <c r="Q127" s="357"/>
      <c r="R127" s="357"/>
      <c r="S127" s="357"/>
      <c r="T127" s="357"/>
      <c r="U127" s="357"/>
      <c r="V127" s="358"/>
      <c r="W127" s="266"/>
    </row>
    <row r="128" spans="1:28" x14ac:dyDescent="0.15">
      <c r="B128" s="404" t="s">
        <v>63</v>
      </c>
      <c r="C128" s="465" t="s">
        <v>119</v>
      </c>
      <c r="D128" s="405">
        <f>(144+58.4+35)</f>
        <v>237.4</v>
      </c>
      <c r="E128" s="406"/>
      <c r="F128" s="262"/>
      <c r="G128" s="262"/>
      <c r="I128" s="401" t="s">
        <v>107</v>
      </c>
      <c r="J128" s="357"/>
      <c r="K128" s="357"/>
      <c r="L128" s="357"/>
      <c r="M128" s="357"/>
      <c r="N128" s="357"/>
      <c r="O128" s="357"/>
      <c r="P128" s="357"/>
      <c r="Q128" s="357"/>
      <c r="R128" s="357"/>
      <c r="S128" s="357"/>
      <c r="T128" s="357"/>
      <c r="U128" s="357"/>
      <c r="V128" s="358"/>
      <c r="W128" s="266"/>
    </row>
    <row r="129" spans="2:23" x14ac:dyDescent="0.15">
      <c r="B129" s="402" t="s">
        <v>247</v>
      </c>
      <c r="C129" s="465" t="s">
        <v>119</v>
      </c>
      <c r="D129" s="466"/>
      <c r="E129" s="407"/>
      <c r="F129" s="262"/>
      <c r="G129" s="262"/>
      <c r="I129" s="401" t="s">
        <v>363</v>
      </c>
      <c r="J129" s="357"/>
      <c r="K129" s="357"/>
      <c r="L129" s="357"/>
      <c r="M129" s="357"/>
      <c r="N129" s="357"/>
      <c r="O129" s="357"/>
      <c r="P129" s="357"/>
      <c r="Q129" s="357"/>
      <c r="R129" s="357"/>
      <c r="S129" s="357"/>
      <c r="T129" s="357"/>
      <c r="U129" s="357"/>
      <c r="V129" s="358"/>
      <c r="W129" s="266"/>
    </row>
    <row r="130" spans="2:23" x14ac:dyDescent="0.15">
      <c r="B130" s="402" t="s">
        <v>149</v>
      </c>
      <c r="C130" s="465" t="s">
        <v>119</v>
      </c>
      <c r="D130" s="466"/>
      <c r="E130" s="408"/>
      <c r="F130" s="262"/>
      <c r="G130" s="262"/>
      <c r="I130" s="409" t="s">
        <v>355</v>
      </c>
      <c r="J130" s="357"/>
      <c r="K130" s="357"/>
      <c r="L130" s="357"/>
      <c r="M130" s="357"/>
      <c r="N130" s="357"/>
      <c r="O130" s="357"/>
      <c r="P130" s="357"/>
      <c r="Q130" s="357"/>
      <c r="R130" s="357"/>
      <c r="S130" s="357"/>
      <c r="T130" s="357"/>
      <c r="U130" s="357"/>
      <c r="V130" s="358"/>
      <c r="W130" s="266"/>
    </row>
    <row r="131" spans="2:23" x14ac:dyDescent="0.15">
      <c r="B131" s="402" t="s">
        <v>48</v>
      </c>
      <c r="C131" s="465" t="s">
        <v>119</v>
      </c>
      <c r="D131" s="403">
        <f>D$126*E131</f>
        <v>0</v>
      </c>
      <c r="E131" s="467"/>
      <c r="F131" s="262"/>
      <c r="G131" s="262"/>
      <c r="I131" s="410">
        <v>0.02</v>
      </c>
      <c r="J131" s="357" t="s">
        <v>131</v>
      </c>
      <c r="K131" s="357"/>
      <c r="L131" s="357"/>
      <c r="M131" s="357"/>
      <c r="N131" s="357"/>
      <c r="O131" s="357"/>
      <c r="P131" s="357"/>
      <c r="Q131" s="357"/>
      <c r="R131" s="357"/>
      <c r="S131" s="357"/>
      <c r="T131" s="357"/>
      <c r="U131" s="357"/>
      <c r="V131" s="358"/>
      <c r="W131" s="266"/>
    </row>
    <row r="132" spans="2:23" x14ac:dyDescent="0.15">
      <c r="B132" s="402" t="s">
        <v>129</v>
      </c>
      <c r="C132" s="465" t="s">
        <v>119</v>
      </c>
      <c r="D132" s="403">
        <f>D$126*E132</f>
        <v>0</v>
      </c>
      <c r="E132" s="467"/>
      <c r="F132" s="262"/>
      <c r="G132" s="262"/>
      <c r="I132" s="411" t="s">
        <v>364</v>
      </c>
      <c r="J132" s="357"/>
      <c r="K132" s="357"/>
      <c r="L132" s="357"/>
      <c r="M132" s="357"/>
      <c r="N132" s="357"/>
      <c r="O132" s="357"/>
      <c r="P132" s="357"/>
      <c r="Q132" s="357"/>
      <c r="R132" s="357"/>
      <c r="S132" s="357"/>
      <c r="T132" s="357"/>
      <c r="U132" s="357"/>
      <c r="V132" s="358"/>
      <c r="W132" s="266"/>
    </row>
    <row r="133" spans="2:23" x14ac:dyDescent="0.15">
      <c r="B133" s="402" t="s">
        <v>237</v>
      </c>
      <c r="C133" s="465" t="s">
        <v>119</v>
      </c>
      <c r="D133" s="403">
        <f>($C$118*F133+$D$118*G133)</f>
        <v>0</v>
      </c>
      <c r="E133" s="406"/>
      <c r="F133" s="468"/>
      <c r="G133" s="468"/>
      <c r="I133" s="15" t="s">
        <v>398</v>
      </c>
      <c r="J133" s="357"/>
      <c r="K133" s="357"/>
      <c r="L133" s="357"/>
      <c r="M133" s="357"/>
      <c r="N133" s="357"/>
      <c r="O133" s="357"/>
      <c r="P133" s="357"/>
      <c r="Q133" s="357"/>
      <c r="R133" s="357"/>
      <c r="S133" s="357"/>
      <c r="T133" s="357"/>
      <c r="U133" s="357"/>
      <c r="V133" s="358"/>
      <c r="W133" s="266"/>
    </row>
    <row r="134" spans="2:23" x14ac:dyDescent="0.15">
      <c r="B134" s="11" t="s">
        <v>392</v>
      </c>
      <c r="C134" s="465" t="s">
        <v>119</v>
      </c>
      <c r="D134" s="403">
        <f>D$126*E134</f>
        <v>0</v>
      </c>
      <c r="E134" s="467"/>
      <c r="F134" s="262"/>
      <c r="G134" s="262"/>
      <c r="I134" s="356" t="s">
        <v>373</v>
      </c>
      <c r="J134" s="357"/>
      <c r="K134" s="357"/>
      <c r="L134" s="357"/>
      <c r="M134" s="357"/>
      <c r="N134" s="357"/>
      <c r="O134" s="357"/>
      <c r="P134" s="357"/>
      <c r="Q134" s="357"/>
      <c r="R134" s="357"/>
      <c r="S134" s="357"/>
      <c r="T134" s="357"/>
      <c r="U134" s="357"/>
      <c r="V134" s="358"/>
      <c r="W134" s="266"/>
    </row>
    <row r="135" spans="2:23" ht="11.25" thickBot="1" x14ac:dyDescent="0.2">
      <c r="B135" s="413" t="s">
        <v>238</v>
      </c>
      <c r="C135" s="465" t="s">
        <v>119</v>
      </c>
      <c r="D135" s="414">
        <f>D$126*E135</f>
        <v>0</v>
      </c>
      <c r="E135" s="469"/>
      <c r="F135" s="262"/>
      <c r="G135" s="262"/>
      <c r="I135" s="356" t="s">
        <v>365</v>
      </c>
      <c r="J135" s="357"/>
      <c r="K135" s="357"/>
      <c r="L135" s="357"/>
      <c r="M135" s="357"/>
      <c r="N135" s="357"/>
      <c r="O135" s="357"/>
      <c r="P135" s="357"/>
      <c r="Q135" s="357"/>
      <c r="R135" s="357"/>
      <c r="S135" s="357"/>
      <c r="T135" s="357"/>
      <c r="U135" s="357"/>
      <c r="V135" s="358"/>
      <c r="W135" s="266"/>
    </row>
    <row r="136" spans="2:23" ht="11.25" thickTop="1" x14ac:dyDescent="0.15">
      <c r="B136" s="352" t="s">
        <v>49</v>
      </c>
      <c r="C136" s="415"/>
      <c r="D136" s="248">
        <f>D126-SUMIFS(D127:D135,C127:C135,"Ja")</f>
        <v>1640.6</v>
      </c>
      <c r="E136" s="416"/>
      <c r="F136" s="262"/>
      <c r="G136" s="262"/>
      <c r="H136" s="417"/>
      <c r="I136" s="262"/>
      <c r="J136" s="262"/>
      <c r="K136" s="262"/>
      <c r="L136" s="262"/>
      <c r="M136" s="262"/>
      <c r="N136" s="262"/>
      <c r="O136" s="262"/>
      <c r="P136" s="262"/>
      <c r="Q136" s="262"/>
      <c r="R136" s="262"/>
      <c r="S136" s="262"/>
      <c r="T136" s="262"/>
      <c r="U136" s="262"/>
      <c r="V136" s="262"/>
      <c r="W136" s="266"/>
    </row>
    <row r="137" spans="2:23" x14ac:dyDescent="0.15">
      <c r="B137" s="239"/>
      <c r="C137" s="288"/>
      <c r="D137" s="240"/>
      <c r="E137" s="240"/>
      <c r="F137" s="262"/>
      <c r="G137" s="262"/>
      <c r="H137" s="262"/>
      <c r="I137" s="262"/>
      <c r="J137" s="262"/>
      <c r="K137" s="262"/>
      <c r="L137" s="262"/>
      <c r="M137" s="262"/>
      <c r="N137" s="262"/>
      <c r="O137" s="262"/>
      <c r="P137" s="262"/>
      <c r="Q137" s="262"/>
      <c r="R137" s="262"/>
      <c r="S137" s="262"/>
      <c r="T137" s="262"/>
      <c r="U137" s="262"/>
      <c r="V137" s="262"/>
      <c r="W137" s="266"/>
    </row>
    <row r="138" spans="2:23" x14ac:dyDescent="0.15">
      <c r="B138" s="287" t="s">
        <v>50</v>
      </c>
      <c r="C138" s="317"/>
      <c r="D138" s="560">
        <f>D136/D126</f>
        <v>0.87358892438764635</v>
      </c>
      <c r="E138" s="561"/>
      <c r="F138" s="262"/>
      <c r="G138" s="262"/>
      <c r="H138" s="262"/>
      <c r="I138" s="262"/>
      <c r="J138" s="262"/>
      <c r="K138" s="262"/>
      <c r="L138" s="262"/>
      <c r="M138" s="262"/>
      <c r="N138" s="262"/>
      <c r="O138" s="262"/>
      <c r="P138" s="262"/>
      <c r="Q138" s="262"/>
      <c r="R138" s="262"/>
      <c r="S138" s="262"/>
      <c r="T138" s="262"/>
      <c r="U138" s="262"/>
      <c r="V138" s="262"/>
      <c r="W138" s="266"/>
    </row>
    <row r="139" spans="2:23" x14ac:dyDescent="0.15">
      <c r="B139" s="239"/>
      <c r="C139" s="418"/>
      <c r="D139" s="418"/>
      <c r="E139" s="240"/>
      <c r="F139" s="240"/>
      <c r="G139" s="240"/>
      <c r="H139" s="240"/>
      <c r="I139" s="240"/>
      <c r="J139" s="240"/>
      <c r="K139" s="240"/>
      <c r="L139" s="240"/>
      <c r="M139" s="240"/>
      <c r="N139" s="240"/>
      <c r="O139" s="240"/>
      <c r="P139" s="240"/>
      <c r="Q139" s="240"/>
      <c r="R139" s="240"/>
      <c r="S139" s="240"/>
      <c r="T139" s="240"/>
      <c r="U139" s="240"/>
      <c r="V139" s="240"/>
      <c r="W139" s="269"/>
    </row>
    <row r="140" spans="2:23" x14ac:dyDescent="0.15">
      <c r="B140" s="262"/>
      <c r="C140" s="419"/>
      <c r="D140" s="419"/>
      <c r="E140" s="262"/>
      <c r="F140" s="262"/>
      <c r="G140" s="262"/>
      <c r="H140" s="262"/>
      <c r="I140" s="262"/>
      <c r="J140" s="262"/>
      <c r="K140" s="262"/>
      <c r="L140" s="262"/>
      <c r="M140" s="262"/>
      <c r="N140" s="262"/>
      <c r="O140" s="262"/>
      <c r="P140" s="262"/>
      <c r="Q140" s="262"/>
      <c r="R140" s="262"/>
      <c r="S140" s="262"/>
      <c r="T140" s="262"/>
      <c r="U140" s="262"/>
      <c r="V140" s="262"/>
      <c r="W140" s="262"/>
    </row>
    <row r="141" spans="2:23" x14ac:dyDescent="0.15">
      <c r="B141" s="273" t="s">
        <v>76</v>
      </c>
      <c r="C141" s="274"/>
      <c r="D141" s="275"/>
      <c r="E141" s="275"/>
      <c r="F141" s="275"/>
      <c r="G141" s="275"/>
      <c r="H141" s="275"/>
      <c r="I141" s="275"/>
      <c r="J141" s="275"/>
      <c r="K141" s="275"/>
      <c r="L141" s="275"/>
      <c r="M141" s="275"/>
      <c r="N141" s="275"/>
      <c r="O141" s="275"/>
      <c r="P141" s="275"/>
      <c r="Q141" s="275"/>
      <c r="R141" s="275"/>
      <c r="S141" s="275"/>
      <c r="T141" s="275"/>
      <c r="U141" s="275"/>
      <c r="V141" s="275"/>
      <c r="W141" s="276"/>
    </row>
    <row r="142" spans="2:23" x14ac:dyDescent="0.15">
      <c r="B142" s="343"/>
      <c r="C142" s="420"/>
      <c r="D142" s="420"/>
      <c r="E142" s="264"/>
      <c r="F142" s="264"/>
      <c r="G142" s="264"/>
      <c r="H142" s="264"/>
      <c r="I142" s="264"/>
      <c r="J142" s="264"/>
      <c r="K142" s="264"/>
      <c r="L142" s="264"/>
      <c r="M142" s="264"/>
      <c r="N142" s="264"/>
      <c r="O142" s="264"/>
      <c r="P142" s="264"/>
      <c r="Q142" s="264"/>
      <c r="R142" s="264"/>
      <c r="S142" s="264"/>
      <c r="T142" s="264"/>
      <c r="U142" s="264"/>
      <c r="V142" s="264"/>
      <c r="W142" s="265"/>
    </row>
    <row r="143" spans="2:23" x14ac:dyDescent="0.15">
      <c r="B143" s="396"/>
      <c r="C143" s="279" t="s">
        <v>66</v>
      </c>
      <c r="D143" s="279"/>
      <c r="E143" s="279"/>
      <c r="F143" s="279"/>
      <c r="G143" s="279"/>
      <c r="H143" s="279"/>
      <c r="I143" s="279"/>
      <c r="J143" s="279"/>
      <c r="K143" s="279"/>
      <c r="L143" s="279"/>
      <c r="M143" s="279"/>
      <c r="N143" s="279"/>
      <c r="O143" s="279"/>
      <c r="P143" s="279"/>
      <c r="Q143" s="279"/>
      <c r="R143" s="279"/>
      <c r="S143" s="279"/>
      <c r="T143" s="279"/>
      <c r="U143" s="279"/>
      <c r="V143" s="279"/>
      <c r="W143" s="281"/>
    </row>
    <row r="144" spans="2:23" x14ac:dyDescent="0.15">
      <c r="B144" s="268"/>
      <c r="C144" s="419"/>
      <c r="E144" s="262"/>
      <c r="F144" s="262"/>
      <c r="G144" s="262"/>
      <c r="H144" s="262"/>
      <c r="I144" s="262"/>
      <c r="J144" s="262"/>
      <c r="K144" s="262"/>
      <c r="L144" s="262"/>
      <c r="M144" s="262"/>
      <c r="N144" s="262"/>
      <c r="O144" s="262"/>
      <c r="P144" s="262"/>
      <c r="Q144" s="262"/>
      <c r="R144" s="262"/>
      <c r="S144" s="262"/>
      <c r="T144" s="262"/>
      <c r="U144" s="262"/>
      <c r="V144" s="262"/>
      <c r="W144" s="266"/>
    </row>
    <row r="145" spans="2:23" x14ac:dyDescent="0.15">
      <c r="B145" s="292" t="s">
        <v>241</v>
      </c>
      <c r="C145" s="255"/>
      <c r="E145" s="356" t="s">
        <v>239</v>
      </c>
      <c r="F145" s="357"/>
      <c r="G145" s="357"/>
      <c r="H145" s="357"/>
      <c r="I145" s="357"/>
      <c r="J145" s="357"/>
      <c r="K145" s="357"/>
      <c r="L145" s="357"/>
      <c r="M145" s="357"/>
      <c r="N145" s="357"/>
      <c r="O145" s="357"/>
      <c r="P145" s="357"/>
      <c r="Q145" s="357"/>
      <c r="R145" s="357"/>
      <c r="S145" s="357"/>
      <c r="T145" s="357"/>
      <c r="U145" s="357"/>
      <c r="V145" s="358"/>
      <c r="W145" s="266"/>
    </row>
    <row r="146" spans="2:23" ht="11.25" thickBot="1" x14ac:dyDescent="0.2">
      <c r="B146" s="383" t="s">
        <v>242</v>
      </c>
      <c r="C146" s="256"/>
      <c r="E146" s="356" t="s">
        <v>240</v>
      </c>
      <c r="F146" s="357"/>
      <c r="G146" s="357"/>
      <c r="H146" s="357"/>
      <c r="I146" s="357"/>
      <c r="J146" s="357"/>
      <c r="K146" s="357"/>
      <c r="L146" s="357"/>
      <c r="M146" s="357"/>
      <c r="N146" s="357"/>
      <c r="O146" s="357"/>
      <c r="P146" s="357"/>
      <c r="Q146" s="357"/>
      <c r="R146" s="357"/>
      <c r="S146" s="357"/>
      <c r="T146" s="357"/>
      <c r="U146" s="357"/>
      <c r="V146" s="358"/>
      <c r="W146" s="266"/>
    </row>
    <row r="147" spans="2:23" ht="11.25" thickTop="1" x14ac:dyDescent="0.15">
      <c r="B147" s="421" t="s">
        <v>67</v>
      </c>
      <c r="C147" s="422">
        <f>SUM(C145:C146)</f>
        <v>0</v>
      </c>
      <c r="E147" s="262"/>
      <c r="F147" s="262"/>
      <c r="G147" s="262"/>
      <c r="H147" s="262"/>
      <c r="I147" s="262"/>
      <c r="J147" s="262"/>
      <c r="K147" s="262"/>
      <c r="L147" s="262"/>
      <c r="M147" s="262"/>
      <c r="N147" s="262"/>
      <c r="O147" s="262"/>
      <c r="P147" s="262"/>
      <c r="Q147" s="262"/>
      <c r="R147" s="262"/>
      <c r="S147" s="262"/>
      <c r="T147" s="262"/>
      <c r="U147" s="262"/>
      <c r="V147" s="262"/>
      <c r="W147" s="266"/>
    </row>
    <row r="148" spans="2:23" x14ac:dyDescent="0.15">
      <c r="B148" s="423"/>
      <c r="C148" s="359"/>
      <c r="D148" s="424"/>
      <c r="E148" s="240"/>
      <c r="F148" s="240"/>
      <c r="G148" s="240"/>
      <c r="H148" s="240"/>
      <c r="I148" s="240"/>
      <c r="J148" s="240"/>
      <c r="K148" s="240"/>
      <c r="L148" s="240"/>
      <c r="M148" s="240"/>
      <c r="N148" s="240"/>
      <c r="O148" s="240"/>
      <c r="P148" s="240"/>
      <c r="Q148" s="240"/>
      <c r="R148" s="240"/>
      <c r="S148" s="240"/>
      <c r="T148" s="240"/>
      <c r="U148" s="240"/>
      <c r="V148" s="240"/>
      <c r="W148" s="269"/>
    </row>
    <row r="149" spans="2:23" x14ac:dyDescent="0.15">
      <c r="B149" s="264"/>
      <c r="C149" s="264"/>
      <c r="D149" s="264"/>
      <c r="E149" s="264"/>
      <c r="F149" s="264"/>
      <c r="G149" s="264"/>
      <c r="H149" s="264"/>
      <c r="I149" s="264"/>
      <c r="J149" s="264"/>
      <c r="K149" s="264"/>
      <c r="L149" s="264"/>
      <c r="M149" s="264"/>
      <c r="N149" s="264"/>
      <c r="O149" s="264"/>
      <c r="P149" s="264"/>
      <c r="Q149" s="264"/>
      <c r="R149" s="264"/>
      <c r="S149" s="264"/>
    </row>
    <row r="150" spans="2:23" x14ac:dyDescent="0.15">
      <c r="B150" s="273" t="s">
        <v>64</v>
      </c>
      <c r="C150" s="274"/>
      <c r="D150" s="275"/>
      <c r="E150" s="275"/>
      <c r="F150" s="275"/>
      <c r="G150" s="275"/>
      <c r="H150" s="275"/>
      <c r="I150" s="275"/>
      <c r="J150" s="275"/>
      <c r="K150" s="275"/>
      <c r="L150" s="275"/>
      <c r="M150" s="275"/>
      <c r="N150" s="275"/>
      <c r="O150" s="275"/>
      <c r="P150" s="275"/>
      <c r="Q150" s="275"/>
      <c r="R150" s="275"/>
      <c r="S150" s="275"/>
      <c r="T150" s="275"/>
      <c r="U150" s="275"/>
      <c r="V150" s="275"/>
      <c r="W150" s="276"/>
    </row>
    <row r="151" spans="2:23" ht="11.25" x14ac:dyDescent="0.2">
      <c r="B151" s="425" t="s">
        <v>445</v>
      </c>
      <c r="C151" s="419"/>
      <c r="D151" s="419"/>
      <c r="E151" s="262"/>
      <c r="F151" s="262"/>
      <c r="G151" s="262"/>
      <c r="H151" s="262"/>
      <c r="I151" s="262"/>
      <c r="J151" s="262"/>
      <c r="K151" s="262"/>
      <c r="L151" s="262"/>
      <c r="M151" s="262"/>
      <c r="N151" s="262"/>
      <c r="O151" s="262"/>
      <c r="P151" s="262"/>
      <c r="Q151" s="262"/>
      <c r="R151" s="262"/>
      <c r="S151" s="262"/>
      <c r="T151" s="262"/>
      <c r="U151" s="262"/>
      <c r="V151" s="262"/>
      <c r="W151" s="266"/>
    </row>
    <row r="152" spans="2:23" x14ac:dyDescent="0.15">
      <c r="B152" s="396"/>
      <c r="C152" s="279" t="s">
        <v>98</v>
      </c>
      <c r="D152" s="279" t="s">
        <v>234</v>
      </c>
      <c r="E152" s="279" t="s">
        <v>235</v>
      </c>
      <c r="F152" s="279"/>
      <c r="G152" s="279"/>
      <c r="H152" s="279"/>
      <c r="I152" s="279"/>
      <c r="J152" s="279"/>
      <c r="K152" s="279"/>
      <c r="L152" s="279"/>
      <c r="M152" s="279"/>
      <c r="N152" s="279"/>
      <c r="O152" s="279"/>
      <c r="P152" s="279"/>
      <c r="Q152" s="279"/>
      <c r="R152" s="279"/>
      <c r="S152" s="279"/>
      <c r="T152" s="279"/>
      <c r="U152" s="279"/>
      <c r="V152" s="279"/>
      <c r="W152" s="281"/>
    </row>
    <row r="153" spans="2:23" x14ac:dyDescent="0.15">
      <c r="B153" s="396"/>
      <c r="C153" s="279" t="s">
        <v>65</v>
      </c>
      <c r="D153" s="279" t="s">
        <v>65</v>
      </c>
      <c r="E153" s="279" t="s">
        <v>65</v>
      </c>
      <c r="F153" s="279"/>
      <c r="G153" s="279"/>
      <c r="H153" s="279"/>
      <c r="I153" s="279"/>
      <c r="J153" s="279"/>
      <c r="K153" s="279"/>
      <c r="L153" s="279"/>
      <c r="M153" s="279"/>
      <c r="N153" s="279"/>
      <c r="O153" s="279"/>
      <c r="P153" s="279"/>
      <c r="Q153" s="279"/>
      <c r="R153" s="279"/>
      <c r="S153" s="279"/>
      <c r="T153" s="279"/>
      <c r="U153" s="279"/>
      <c r="V153" s="279"/>
      <c r="W153" s="281"/>
    </row>
    <row r="154" spans="2:23" x14ac:dyDescent="0.15">
      <c r="B154" s="268"/>
      <c r="C154" s="419"/>
      <c r="D154" s="419"/>
      <c r="E154" s="262"/>
      <c r="F154" s="262"/>
      <c r="G154" s="262"/>
      <c r="H154" s="262"/>
      <c r="I154" s="262"/>
      <c r="J154" s="262"/>
      <c r="K154" s="262"/>
      <c r="L154" s="262"/>
      <c r="M154" s="262"/>
      <c r="N154" s="262"/>
      <c r="O154" s="262"/>
      <c r="P154" s="262"/>
      <c r="Q154" s="262"/>
      <c r="R154" s="262"/>
      <c r="S154" s="262"/>
      <c r="T154" s="262"/>
      <c r="U154" s="262"/>
      <c r="V154" s="262"/>
      <c r="W154" s="266"/>
    </row>
    <row r="155" spans="2:23" x14ac:dyDescent="0.15">
      <c r="B155" s="426" t="s">
        <v>139</v>
      </c>
      <c r="C155" s="19"/>
      <c r="D155" s="419"/>
      <c r="E155" s="512"/>
      <c r="F155" s="262"/>
      <c r="G155" s="410">
        <v>0.10299999999999999</v>
      </c>
      <c r="H155" s="357" t="s">
        <v>446</v>
      </c>
      <c r="I155" s="357"/>
      <c r="J155" s="357"/>
      <c r="K155" s="357"/>
      <c r="L155" s="357"/>
      <c r="M155" s="357"/>
      <c r="N155" s="357"/>
      <c r="O155" s="357"/>
      <c r="P155" s="357"/>
      <c r="Q155" s="357"/>
      <c r="R155" s="357"/>
      <c r="S155" s="357"/>
      <c r="T155" s="357"/>
      <c r="U155" s="357"/>
      <c r="V155" s="358"/>
      <c r="W155" s="266"/>
    </row>
    <row r="156" spans="2:23" x14ac:dyDescent="0.15">
      <c r="B156" s="426" t="s">
        <v>140</v>
      </c>
      <c r="C156" s="19"/>
      <c r="D156" s="419"/>
      <c r="E156" s="512"/>
      <c r="F156" s="262"/>
      <c r="G156" s="410">
        <v>1.0999999999999999E-2</v>
      </c>
      <c r="H156" s="357" t="s">
        <v>446</v>
      </c>
      <c r="I156" s="357"/>
      <c r="J156" s="357"/>
      <c r="K156" s="357"/>
      <c r="L156" s="357"/>
      <c r="M156" s="357"/>
      <c r="N156" s="357"/>
      <c r="O156" s="357"/>
      <c r="P156" s="357"/>
      <c r="Q156" s="357"/>
      <c r="R156" s="357"/>
      <c r="S156" s="357"/>
      <c r="T156" s="357"/>
      <c r="U156" s="357"/>
      <c r="V156" s="358"/>
      <c r="W156" s="266"/>
    </row>
    <row r="157" spans="2:23" ht="11.25" thickBot="1" x14ac:dyDescent="0.2">
      <c r="B157" s="427" t="s">
        <v>141</v>
      </c>
      <c r="C157" s="131">
        <f>($C$118*D157+$D$118*E157)</f>
        <v>0</v>
      </c>
      <c r="D157" s="509"/>
      <c r="E157" s="509"/>
      <c r="F157" s="262"/>
      <c r="G157" s="410">
        <v>5.8999999999999997E-2</v>
      </c>
      <c r="H157" s="357" t="s">
        <v>450</v>
      </c>
      <c r="I157" s="357"/>
      <c r="J157" s="357"/>
      <c r="K157" s="357"/>
      <c r="L157" s="357"/>
      <c r="M157" s="357"/>
      <c r="N157" s="357"/>
      <c r="O157" s="357"/>
      <c r="P157" s="357"/>
      <c r="Q157" s="357"/>
      <c r="R157" s="357"/>
      <c r="S157" s="357"/>
      <c r="T157" s="357"/>
      <c r="U157" s="357"/>
      <c r="V157" s="358"/>
      <c r="W157" s="266"/>
    </row>
    <row r="158" spans="2:23" ht="11.25" thickTop="1" x14ac:dyDescent="0.15">
      <c r="B158" s="428" t="s">
        <v>142</v>
      </c>
      <c r="C158" s="429">
        <f>SUM(C155:C157)</f>
        <v>0</v>
      </c>
      <c r="D158" s="419"/>
      <c r="E158" s="512"/>
      <c r="F158" s="262"/>
      <c r="G158" s="360"/>
      <c r="H158" s="262"/>
      <c r="I158" s="262"/>
      <c r="J158" s="262"/>
      <c r="K158" s="262"/>
      <c r="L158" s="262"/>
      <c r="M158" s="262"/>
      <c r="N158" s="262"/>
      <c r="O158" s="262"/>
      <c r="P158" s="262"/>
      <c r="Q158" s="262"/>
      <c r="R158" s="262"/>
      <c r="S158" s="262"/>
      <c r="T158" s="262"/>
      <c r="U158" s="262"/>
      <c r="V158" s="262"/>
      <c r="W158" s="266"/>
    </row>
    <row r="159" spans="2:23" x14ac:dyDescent="0.15">
      <c r="B159" s="315"/>
      <c r="C159" s="419"/>
      <c r="D159" s="419"/>
      <c r="E159" s="512"/>
      <c r="F159" s="262"/>
      <c r="G159" s="262"/>
      <c r="H159" s="262"/>
      <c r="I159" s="262"/>
      <c r="J159" s="262"/>
      <c r="K159" s="262"/>
      <c r="L159" s="262"/>
      <c r="M159" s="262"/>
      <c r="N159" s="262"/>
      <c r="O159" s="262"/>
      <c r="P159" s="262"/>
      <c r="Q159" s="262"/>
      <c r="R159" s="262"/>
      <c r="S159" s="262"/>
      <c r="T159" s="262"/>
      <c r="U159" s="262"/>
      <c r="V159" s="262"/>
      <c r="W159" s="266"/>
    </row>
    <row r="160" spans="2:23" x14ac:dyDescent="0.15">
      <c r="B160" s="292" t="s">
        <v>206</v>
      </c>
      <c r="C160" s="513">
        <f>$C$118*D160+$D$118*E160</f>
        <v>0</v>
      </c>
      <c r="D160" s="509"/>
      <c r="E160" s="509"/>
      <c r="F160" s="262"/>
      <c r="G160" s="356" t="s">
        <v>406</v>
      </c>
      <c r="H160" s="356"/>
      <c r="I160" s="357"/>
      <c r="J160" s="357"/>
      <c r="K160" s="357"/>
      <c r="L160" s="357"/>
      <c r="M160" s="357"/>
      <c r="N160" s="357"/>
      <c r="O160" s="357"/>
      <c r="P160" s="357"/>
      <c r="Q160" s="357"/>
      <c r="R160" s="357"/>
      <c r="S160" s="357"/>
      <c r="T160" s="357"/>
      <c r="U160" s="357"/>
      <c r="V160" s="358"/>
      <c r="W160" s="266"/>
    </row>
    <row r="161" spans="2:23" x14ac:dyDescent="0.15">
      <c r="B161" s="430"/>
      <c r="C161" s="419"/>
      <c r="D161" s="419"/>
      <c r="E161" s="512"/>
      <c r="F161" s="262"/>
      <c r="G161" s="262"/>
      <c r="H161" s="262"/>
      <c r="I161" s="262"/>
      <c r="J161" s="262"/>
      <c r="K161" s="262"/>
      <c r="L161" s="262"/>
      <c r="M161" s="262"/>
      <c r="N161" s="262"/>
      <c r="O161" s="262"/>
      <c r="P161" s="262"/>
      <c r="Q161" s="262"/>
      <c r="R161" s="262"/>
      <c r="S161" s="262"/>
      <c r="T161" s="262"/>
      <c r="U161" s="262"/>
      <c r="V161" s="262"/>
      <c r="W161" s="266"/>
    </row>
    <row r="162" spans="2:23" x14ac:dyDescent="0.15">
      <c r="B162" s="292" t="s">
        <v>144</v>
      </c>
      <c r="C162" s="509"/>
      <c r="D162" s="419"/>
      <c r="E162" s="512"/>
      <c r="F162" s="262"/>
      <c r="G162" s="410">
        <v>2.4E-2</v>
      </c>
      <c r="H162" s="431" t="s">
        <v>448</v>
      </c>
      <c r="I162" s="431"/>
      <c r="J162" s="431"/>
      <c r="K162" s="431"/>
      <c r="L162" s="431"/>
      <c r="M162" s="431"/>
      <c r="N162" s="431"/>
      <c r="O162" s="431"/>
      <c r="P162" s="431"/>
      <c r="Q162" s="431"/>
      <c r="R162" s="431"/>
      <c r="S162" s="431"/>
      <c r="T162" s="431"/>
      <c r="U162" s="431"/>
      <c r="V162" s="432"/>
      <c r="W162" s="266"/>
    </row>
    <row r="163" spans="2:23" x14ac:dyDescent="0.15">
      <c r="B163" s="239"/>
      <c r="C163" s="359"/>
      <c r="D163" s="418"/>
      <c r="E163" s="240"/>
      <c r="F163" s="240"/>
      <c r="G163" s="433"/>
      <c r="H163" s="433"/>
      <c r="I163" s="433"/>
      <c r="J163" s="433"/>
      <c r="K163" s="433"/>
      <c r="L163" s="433"/>
      <c r="M163" s="433"/>
      <c r="N163" s="433"/>
      <c r="O163" s="433"/>
      <c r="P163" s="433"/>
      <c r="Q163" s="433"/>
      <c r="R163" s="433"/>
      <c r="S163" s="433"/>
      <c r="T163" s="433"/>
      <c r="U163" s="433"/>
      <c r="V163" s="433"/>
      <c r="W163" s="269"/>
    </row>
    <row r="164" spans="2:23" x14ac:dyDescent="0.15">
      <c r="B164" s="264"/>
      <c r="C164" s="264"/>
      <c r="D164" s="264"/>
      <c r="E164" s="264"/>
      <c r="F164" s="264"/>
      <c r="G164" s="264"/>
      <c r="H164" s="264"/>
      <c r="I164" s="264"/>
      <c r="J164" s="264"/>
      <c r="K164" s="264"/>
      <c r="L164" s="264"/>
      <c r="M164" s="264"/>
      <c r="N164" s="264"/>
      <c r="O164" s="264"/>
      <c r="P164" s="264"/>
      <c r="Q164" s="264"/>
      <c r="R164" s="264"/>
      <c r="S164" s="264"/>
      <c r="T164" s="264"/>
      <c r="U164" s="264"/>
      <c r="V164" s="264"/>
      <c r="W164" s="264"/>
    </row>
    <row r="165" spans="2:23" x14ac:dyDescent="0.15">
      <c r="B165" s="273" t="s">
        <v>327</v>
      </c>
      <c r="C165" s="274"/>
      <c r="D165" s="275"/>
      <c r="E165" s="275"/>
      <c r="F165" s="275"/>
      <c r="G165" s="275"/>
      <c r="H165" s="275"/>
      <c r="I165" s="275"/>
      <c r="J165" s="275"/>
      <c r="K165" s="275"/>
      <c r="L165" s="275"/>
      <c r="M165" s="275"/>
      <c r="N165" s="275"/>
      <c r="O165" s="275"/>
      <c r="P165" s="275"/>
      <c r="Q165" s="275"/>
      <c r="R165" s="275"/>
      <c r="S165" s="275"/>
      <c r="T165" s="275"/>
      <c r="U165" s="275"/>
      <c r="V165" s="275"/>
      <c r="W165" s="276"/>
    </row>
    <row r="166" spans="2:23" ht="11.25" x14ac:dyDescent="0.2">
      <c r="B166" s="425"/>
      <c r="C166" s="434"/>
      <c r="D166" s="434"/>
      <c r="E166" s="261"/>
      <c r="F166" s="261"/>
      <c r="G166" s="261"/>
      <c r="H166" s="261"/>
      <c r="I166" s="261"/>
      <c r="J166" s="261"/>
      <c r="K166" s="261"/>
      <c r="L166" s="261"/>
      <c r="M166" s="261"/>
      <c r="N166" s="261"/>
      <c r="O166" s="261"/>
      <c r="P166" s="261"/>
      <c r="Q166" s="261"/>
      <c r="R166" s="261"/>
      <c r="S166" s="261"/>
      <c r="T166" s="261"/>
      <c r="U166" s="261"/>
      <c r="V166" s="261"/>
      <c r="W166" s="266"/>
    </row>
    <row r="167" spans="2:23" x14ac:dyDescent="0.15">
      <c r="B167" s="396"/>
      <c r="C167" s="279" t="s">
        <v>331</v>
      </c>
      <c r="D167" s="279" t="s">
        <v>332</v>
      </c>
      <c r="E167" s="279" t="s">
        <v>333</v>
      </c>
      <c r="F167" s="279" t="s">
        <v>337</v>
      </c>
      <c r="G167" s="279" t="s">
        <v>336</v>
      </c>
      <c r="H167" s="279"/>
      <c r="I167" s="279"/>
      <c r="J167" s="279"/>
      <c r="K167" s="279"/>
      <c r="L167" s="279"/>
      <c r="M167" s="279"/>
      <c r="N167" s="279"/>
      <c r="O167" s="279"/>
      <c r="P167" s="279"/>
      <c r="Q167" s="279"/>
      <c r="R167" s="279"/>
      <c r="S167" s="279"/>
      <c r="T167" s="279"/>
      <c r="U167" s="279"/>
      <c r="V167" s="279"/>
      <c r="W167" s="281"/>
    </row>
    <row r="168" spans="2:23" x14ac:dyDescent="0.15">
      <c r="B168" s="268"/>
      <c r="C168" s="434"/>
      <c r="D168" s="434"/>
      <c r="E168" s="261"/>
      <c r="F168" s="261"/>
      <c r="G168" s="261"/>
      <c r="H168" s="261"/>
      <c r="I168" s="261"/>
      <c r="J168" s="261"/>
      <c r="K168" s="261"/>
      <c r="L168" s="261"/>
      <c r="M168" s="261"/>
      <c r="N168" s="261"/>
      <c r="O168" s="261"/>
      <c r="P168" s="261"/>
      <c r="Q168" s="261"/>
      <c r="R168" s="261"/>
      <c r="S168" s="261"/>
      <c r="T168" s="261"/>
      <c r="U168" s="261"/>
      <c r="V168" s="261"/>
      <c r="W168" s="266"/>
    </row>
    <row r="169" spans="2:23" x14ac:dyDescent="0.15">
      <c r="B169" s="292" t="s">
        <v>369</v>
      </c>
      <c r="C169" s="509"/>
      <c r="D169" s="509"/>
      <c r="E169" s="509"/>
      <c r="F169" s="509"/>
      <c r="G169" s="509"/>
      <c r="I169" s="356" t="s">
        <v>328</v>
      </c>
      <c r="J169" s="357"/>
      <c r="K169" s="357"/>
      <c r="L169" s="357"/>
      <c r="M169" s="357"/>
      <c r="N169" s="357"/>
      <c r="O169" s="357"/>
      <c r="P169" s="357"/>
      <c r="Q169" s="357"/>
      <c r="R169" s="357"/>
      <c r="S169" s="357"/>
      <c r="T169" s="357"/>
      <c r="U169" s="357"/>
      <c r="V169" s="358"/>
      <c r="W169" s="266"/>
    </row>
    <row r="170" spans="2:23" x14ac:dyDescent="0.15">
      <c r="B170" s="292" t="s">
        <v>370</v>
      </c>
      <c r="C170" s="509"/>
      <c r="D170" s="509"/>
      <c r="E170" s="509"/>
      <c r="F170" s="509"/>
      <c r="G170" s="509"/>
      <c r="I170" s="356" t="s">
        <v>329</v>
      </c>
      <c r="J170" s="357"/>
      <c r="K170" s="357"/>
      <c r="L170" s="357"/>
      <c r="M170" s="357"/>
      <c r="N170" s="357"/>
      <c r="O170" s="357"/>
      <c r="P170" s="357"/>
      <c r="Q170" s="357"/>
      <c r="R170" s="357"/>
      <c r="S170" s="357"/>
      <c r="T170" s="357"/>
      <c r="U170" s="357"/>
      <c r="V170" s="358"/>
      <c r="W170" s="266"/>
    </row>
    <row r="171" spans="2:23" x14ac:dyDescent="0.15">
      <c r="B171" s="239"/>
      <c r="C171" s="418"/>
      <c r="D171" s="418"/>
      <c r="E171" s="240"/>
      <c r="F171" s="240"/>
      <c r="G171" s="240"/>
      <c r="H171" s="240"/>
      <c r="I171" s="240"/>
      <c r="J171" s="240"/>
      <c r="K171" s="240"/>
      <c r="L171" s="240"/>
      <c r="M171" s="240"/>
      <c r="N171" s="240"/>
      <c r="O171" s="240"/>
      <c r="P171" s="240"/>
      <c r="Q171" s="240"/>
      <c r="R171" s="240"/>
      <c r="S171" s="240"/>
      <c r="T171" s="240"/>
      <c r="U171" s="240"/>
      <c r="V171" s="240"/>
      <c r="W171" s="269"/>
    </row>
    <row r="172" spans="2:23" x14ac:dyDescent="0.15">
      <c r="B172" s="264"/>
      <c r="C172" s="518"/>
      <c r="D172" s="264"/>
      <c r="E172" s="264"/>
      <c r="F172" s="264"/>
      <c r="G172" s="264"/>
      <c r="H172" s="264"/>
      <c r="I172" s="264"/>
      <c r="J172" s="264"/>
      <c r="K172" s="264"/>
      <c r="L172" s="264"/>
      <c r="M172" s="264"/>
      <c r="N172" s="264"/>
      <c r="O172" s="264"/>
      <c r="P172" s="264"/>
      <c r="Q172" s="264"/>
      <c r="R172" s="264"/>
      <c r="S172" s="264"/>
      <c r="T172" s="264"/>
      <c r="U172" s="264"/>
      <c r="V172" s="264"/>
      <c r="W172" s="264"/>
    </row>
    <row r="173" spans="2:23" x14ac:dyDescent="0.15">
      <c r="B173" s="273" t="s">
        <v>68</v>
      </c>
      <c r="C173" s="519"/>
      <c r="D173" s="275"/>
      <c r="E173" s="275"/>
      <c r="F173" s="275"/>
      <c r="G173" s="275"/>
      <c r="H173" s="275"/>
      <c r="I173" s="275"/>
      <c r="J173" s="275"/>
      <c r="K173" s="275"/>
      <c r="L173" s="275"/>
      <c r="M173" s="275"/>
      <c r="N173" s="275"/>
      <c r="O173" s="275"/>
      <c r="P173" s="275"/>
      <c r="Q173" s="275"/>
      <c r="R173" s="275"/>
      <c r="S173" s="275"/>
      <c r="T173" s="275"/>
      <c r="U173" s="275"/>
      <c r="V173" s="275"/>
      <c r="W173" s="276"/>
    </row>
    <row r="174" spans="2:23" ht="11.25" x14ac:dyDescent="0.2">
      <c r="B174" s="425"/>
      <c r="C174" s="419"/>
      <c r="D174" s="419"/>
      <c r="E174" s="262"/>
      <c r="F174" s="262"/>
      <c r="G174" s="262"/>
      <c r="H174" s="262"/>
      <c r="I174" s="262"/>
      <c r="J174" s="262"/>
      <c r="K174" s="262"/>
      <c r="L174" s="262"/>
      <c r="M174" s="262"/>
      <c r="N174" s="262"/>
      <c r="O174" s="262"/>
      <c r="P174" s="262"/>
      <c r="Q174" s="262"/>
      <c r="R174" s="262"/>
      <c r="S174" s="262"/>
      <c r="T174" s="262"/>
      <c r="U174" s="262"/>
      <c r="V174" s="262"/>
      <c r="W174" s="266"/>
    </row>
    <row r="175" spans="2:23" x14ac:dyDescent="0.15">
      <c r="B175" s="396"/>
      <c r="C175" s="520" t="s">
        <v>44</v>
      </c>
      <c r="D175" s="279"/>
      <c r="E175" s="279"/>
      <c r="F175" s="279"/>
      <c r="G175" s="279"/>
      <c r="H175" s="279"/>
      <c r="I175" s="279"/>
      <c r="J175" s="279"/>
      <c r="K175" s="279"/>
      <c r="L175" s="279"/>
      <c r="M175" s="279"/>
      <c r="N175" s="279"/>
      <c r="O175" s="279"/>
      <c r="P175" s="279"/>
      <c r="Q175" s="279"/>
      <c r="R175" s="279"/>
      <c r="S175" s="279"/>
      <c r="T175" s="279"/>
      <c r="U175" s="279"/>
      <c r="V175" s="279"/>
      <c r="W175" s="281"/>
    </row>
    <row r="176" spans="2:23" x14ac:dyDescent="0.15">
      <c r="B176" s="268"/>
      <c r="C176" s="419"/>
      <c r="D176" s="419"/>
      <c r="E176" s="262"/>
      <c r="F176" s="262"/>
      <c r="G176" s="262"/>
      <c r="H176" s="262"/>
      <c r="I176" s="262"/>
      <c r="J176" s="262"/>
      <c r="K176" s="262"/>
      <c r="L176" s="262"/>
      <c r="M176" s="262"/>
      <c r="N176" s="262"/>
      <c r="O176" s="262"/>
      <c r="P176" s="262"/>
      <c r="Q176" s="262"/>
      <c r="R176" s="262"/>
      <c r="S176" s="262"/>
      <c r="T176" s="262"/>
      <c r="U176" s="262"/>
      <c r="V176" s="262"/>
      <c r="W176" s="266"/>
    </row>
    <row r="177" spans="2:23" x14ac:dyDescent="0.15">
      <c r="B177" s="292" t="s">
        <v>69</v>
      </c>
      <c r="C177" s="509"/>
      <c r="D177" s="419"/>
      <c r="E177" s="262"/>
      <c r="F177" s="356" t="s">
        <v>70</v>
      </c>
      <c r="G177" s="356"/>
      <c r="H177" s="357"/>
      <c r="I177" s="357"/>
      <c r="J177" s="357"/>
      <c r="K177" s="357"/>
      <c r="L177" s="357"/>
      <c r="M177" s="357"/>
      <c r="N177" s="357"/>
      <c r="O177" s="357"/>
      <c r="P177" s="357"/>
      <c r="Q177" s="357"/>
      <c r="R177" s="357"/>
      <c r="S177" s="357"/>
      <c r="T177" s="357"/>
      <c r="U177" s="357"/>
      <c r="V177" s="358"/>
      <c r="W177" s="266"/>
    </row>
    <row r="178" spans="2:23" x14ac:dyDescent="0.15">
      <c r="B178" s="239"/>
      <c r="C178" s="418"/>
      <c r="D178" s="418"/>
      <c r="E178" s="240"/>
      <c r="F178" s="240"/>
      <c r="G178" s="240"/>
      <c r="H178" s="240"/>
      <c r="I178" s="240"/>
      <c r="J178" s="240"/>
      <c r="K178" s="240"/>
      <c r="L178" s="240"/>
      <c r="M178" s="240"/>
      <c r="N178" s="240"/>
      <c r="O178" s="240"/>
      <c r="P178" s="240"/>
      <c r="Q178" s="240"/>
      <c r="R178" s="240"/>
      <c r="S178" s="240"/>
      <c r="T178" s="240"/>
      <c r="U178" s="240"/>
      <c r="V178" s="240"/>
      <c r="W178" s="269"/>
    </row>
    <row r="179" spans="2:23" x14ac:dyDescent="0.15">
      <c r="B179" s="264"/>
      <c r="C179" s="518"/>
      <c r="D179" s="264"/>
      <c r="E179" s="264"/>
      <c r="F179" s="264"/>
      <c r="G179" s="264"/>
      <c r="H179" s="264"/>
      <c r="I179" s="264"/>
      <c r="J179" s="264"/>
      <c r="K179" s="264"/>
      <c r="L179" s="264"/>
      <c r="M179" s="264"/>
      <c r="N179" s="264"/>
      <c r="O179" s="264"/>
      <c r="P179" s="264"/>
      <c r="Q179" s="264"/>
      <c r="R179" s="264"/>
      <c r="S179" s="264"/>
      <c r="T179" s="264"/>
      <c r="U179" s="264"/>
      <c r="V179" s="264"/>
      <c r="W179" s="264"/>
    </row>
    <row r="180" spans="2:23" x14ac:dyDescent="0.15">
      <c r="B180" s="273" t="s">
        <v>81</v>
      </c>
      <c r="C180" s="519"/>
      <c r="D180" s="275"/>
      <c r="E180" s="275"/>
      <c r="F180" s="275"/>
      <c r="G180" s="275"/>
      <c r="H180" s="275"/>
      <c r="I180" s="275"/>
      <c r="J180" s="275"/>
      <c r="K180" s="275"/>
      <c r="L180" s="275"/>
      <c r="M180" s="275"/>
      <c r="N180" s="275"/>
      <c r="O180" s="275"/>
      <c r="P180" s="275"/>
      <c r="Q180" s="275"/>
      <c r="R180" s="275"/>
      <c r="S180" s="275"/>
      <c r="T180" s="275"/>
      <c r="U180" s="275"/>
      <c r="V180" s="275"/>
      <c r="W180" s="276"/>
    </row>
    <row r="181" spans="2:23" ht="11.25" x14ac:dyDescent="0.2">
      <c r="B181" s="425"/>
      <c r="C181" s="419"/>
      <c r="D181" s="419"/>
      <c r="E181" s="262"/>
      <c r="F181" s="262"/>
      <c r="G181" s="262"/>
      <c r="H181" s="262"/>
      <c r="I181" s="262"/>
      <c r="J181" s="262"/>
      <c r="K181" s="262"/>
      <c r="L181" s="262"/>
      <c r="M181" s="262"/>
      <c r="N181" s="262"/>
      <c r="O181" s="262"/>
      <c r="P181" s="262"/>
      <c r="Q181" s="262"/>
      <c r="R181" s="262"/>
      <c r="S181" s="262"/>
      <c r="T181" s="262"/>
      <c r="U181" s="262"/>
      <c r="V181" s="262"/>
      <c r="W181" s="266"/>
    </row>
    <row r="182" spans="2:23" x14ac:dyDescent="0.15">
      <c r="B182" s="396"/>
      <c r="C182" s="520" t="s">
        <v>44</v>
      </c>
      <c r="D182" s="279"/>
      <c r="E182" s="279"/>
      <c r="F182" s="279"/>
      <c r="G182" s="279"/>
      <c r="H182" s="279"/>
      <c r="I182" s="279"/>
      <c r="J182" s="279"/>
      <c r="K182" s="279"/>
      <c r="L182" s="279"/>
      <c r="M182" s="279"/>
      <c r="N182" s="279"/>
      <c r="O182" s="279"/>
      <c r="P182" s="279"/>
      <c r="Q182" s="279"/>
      <c r="R182" s="279"/>
      <c r="S182" s="279"/>
      <c r="T182" s="279"/>
      <c r="U182" s="279"/>
      <c r="V182" s="279"/>
      <c r="W182" s="281"/>
    </row>
    <row r="183" spans="2:23" x14ac:dyDescent="0.15">
      <c r="B183" s="268"/>
      <c r="C183" s="419"/>
      <c r="D183" s="419"/>
      <c r="E183" s="262"/>
      <c r="F183" s="262"/>
      <c r="G183" s="262"/>
      <c r="H183" s="262"/>
      <c r="I183" s="262"/>
      <c r="J183" s="262"/>
      <c r="K183" s="262"/>
      <c r="L183" s="262"/>
      <c r="M183" s="262"/>
      <c r="N183" s="262"/>
      <c r="O183" s="262"/>
      <c r="P183" s="262"/>
      <c r="Q183" s="262"/>
      <c r="R183" s="262"/>
      <c r="S183" s="262"/>
      <c r="T183" s="262"/>
      <c r="U183" s="262"/>
      <c r="V183" s="262"/>
      <c r="W183" s="266"/>
    </row>
    <row r="184" spans="2:23" x14ac:dyDescent="0.15">
      <c r="B184" s="292" t="s">
        <v>71</v>
      </c>
      <c r="C184" s="509"/>
      <c r="D184" s="419"/>
      <c r="E184" s="262"/>
      <c r="F184" s="356" t="s">
        <v>374</v>
      </c>
      <c r="G184" s="357"/>
      <c r="H184" s="357"/>
      <c r="I184" s="357"/>
      <c r="J184" s="357"/>
      <c r="K184" s="357"/>
      <c r="L184" s="357"/>
      <c r="M184" s="357"/>
      <c r="N184" s="357"/>
      <c r="O184" s="357"/>
      <c r="P184" s="357"/>
      <c r="Q184" s="357"/>
      <c r="R184" s="357"/>
      <c r="S184" s="357"/>
      <c r="T184" s="357"/>
      <c r="U184" s="357"/>
      <c r="V184" s="358"/>
      <c r="W184" s="266"/>
    </row>
    <row r="185" spans="2:23" x14ac:dyDescent="0.15">
      <c r="B185" s="292" t="s">
        <v>73</v>
      </c>
      <c r="C185" s="509"/>
      <c r="D185" s="419"/>
      <c r="E185" s="262"/>
      <c r="F185" s="356"/>
      <c r="G185" s="357"/>
      <c r="H185" s="357"/>
      <c r="I185" s="357"/>
      <c r="J185" s="357"/>
      <c r="K185" s="357"/>
      <c r="L185" s="357"/>
      <c r="M185" s="357"/>
      <c r="N185" s="357"/>
      <c r="O185" s="357"/>
      <c r="P185" s="357"/>
      <c r="Q185" s="357"/>
      <c r="R185" s="357"/>
      <c r="S185" s="357"/>
      <c r="T185" s="357"/>
      <c r="U185" s="357"/>
      <c r="V185" s="358"/>
      <c r="W185" s="266"/>
    </row>
    <row r="186" spans="2:23" ht="11.25" thickBot="1" x14ac:dyDescent="0.2">
      <c r="B186" s="292" t="s">
        <v>72</v>
      </c>
      <c r="C186" s="509"/>
      <c r="D186" s="419"/>
      <c r="E186" s="262"/>
      <c r="F186" s="356"/>
      <c r="G186" s="357"/>
      <c r="H186" s="357"/>
      <c r="I186" s="357"/>
      <c r="J186" s="357"/>
      <c r="K186" s="357"/>
      <c r="L186" s="357"/>
      <c r="M186" s="357"/>
      <c r="N186" s="357"/>
      <c r="O186" s="357"/>
      <c r="P186" s="357"/>
      <c r="Q186" s="357"/>
      <c r="R186" s="357"/>
      <c r="S186" s="357"/>
      <c r="T186" s="357"/>
      <c r="U186" s="357"/>
      <c r="V186" s="358"/>
      <c r="W186" s="266"/>
    </row>
    <row r="187" spans="2:23" ht="11.25" thickTop="1" x14ac:dyDescent="0.15">
      <c r="B187" s="421" t="s">
        <v>214</v>
      </c>
      <c r="C187" s="511">
        <f>SUM(C184:C186)</f>
        <v>0</v>
      </c>
      <c r="D187" s="419"/>
      <c r="E187" s="262"/>
      <c r="F187" s="262"/>
      <c r="G187" s="262"/>
      <c r="H187" s="262"/>
      <c r="I187" s="262"/>
      <c r="J187" s="262"/>
      <c r="K187" s="262"/>
      <c r="L187" s="262"/>
      <c r="M187" s="262"/>
      <c r="N187" s="262"/>
      <c r="O187" s="262"/>
      <c r="P187" s="262"/>
      <c r="Q187" s="262"/>
      <c r="R187" s="262"/>
      <c r="S187" s="262"/>
      <c r="T187" s="262"/>
      <c r="U187" s="262"/>
      <c r="V187" s="262"/>
      <c r="W187" s="266"/>
    </row>
    <row r="188" spans="2:23" x14ac:dyDescent="0.15">
      <c r="B188" s="423"/>
      <c r="C188" s="435"/>
      <c r="D188" s="418"/>
      <c r="E188" s="240"/>
      <c r="F188" s="240"/>
      <c r="G188" s="240"/>
      <c r="H188" s="240"/>
      <c r="I188" s="240"/>
      <c r="J188" s="240"/>
      <c r="K188" s="240"/>
      <c r="L188" s="240"/>
      <c r="M188" s="240"/>
      <c r="N188" s="240"/>
      <c r="O188" s="240"/>
      <c r="P188" s="240"/>
      <c r="Q188" s="240"/>
      <c r="R188" s="240"/>
      <c r="S188" s="240"/>
      <c r="T188" s="240"/>
      <c r="U188" s="240"/>
      <c r="V188" s="240"/>
      <c r="W188" s="269"/>
    </row>
    <row r="189" spans="2:23" x14ac:dyDescent="0.15">
      <c r="B189" s="436"/>
      <c r="C189" s="391"/>
      <c r="D189" s="419"/>
      <c r="E189" s="261"/>
      <c r="F189" s="261"/>
      <c r="G189" s="261"/>
      <c r="H189" s="261"/>
      <c r="I189" s="261"/>
      <c r="J189" s="261"/>
      <c r="K189" s="261"/>
      <c r="L189" s="261"/>
      <c r="M189" s="261"/>
      <c r="N189" s="261"/>
      <c r="O189" s="261"/>
      <c r="P189" s="261"/>
      <c r="Q189" s="261"/>
      <c r="R189" s="261"/>
      <c r="S189" s="261"/>
      <c r="T189" s="261"/>
      <c r="U189" s="261"/>
      <c r="V189" s="261"/>
      <c r="W189" s="262"/>
    </row>
    <row r="190" spans="2:23" x14ac:dyDescent="0.15">
      <c r="B190" s="437" t="s">
        <v>53</v>
      </c>
      <c r="C190" s="438"/>
      <c r="D190" s="438"/>
      <c r="E190" s="438"/>
      <c r="F190" s="438"/>
      <c r="G190" s="438"/>
      <c r="H190" s="438"/>
      <c r="I190" s="438"/>
      <c r="J190" s="438"/>
      <c r="K190" s="438"/>
      <c r="L190" s="438"/>
      <c r="M190" s="438"/>
      <c r="N190" s="438"/>
      <c r="O190" s="438"/>
      <c r="P190" s="438"/>
      <c r="Q190" s="438"/>
      <c r="R190" s="438"/>
      <c r="S190" s="438"/>
      <c r="T190" s="438"/>
      <c r="U190" s="438"/>
      <c r="V190" s="438"/>
      <c r="W190" s="439"/>
    </row>
    <row r="191" spans="2:23" x14ac:dyDescent="0.15">
      <c r="B191" s="268"/>
      <c r="C191" s="262"/>
      <c r="D191" s="262"/>
      <c r="E191" s="262"/>
      <c r="F191" s="262"/>
      <c r="G191" s="262"/>
      <c r="H191" s="262"/>
      <c r="I191" s="262"/>
      <c r="J191" s="262"/>
      <c r="K191" s="262"/>
      <c r="L191" s="262"/>
      <c r="M191" s="262"/>
      <c r="N191" s="262"/>
      <c r="O191" s="262"/>
      <c r="P191" s="262"/>
      <c r="Q191" s="262"/>
      <c r="R191" s="262"/>
      <c r="S191" s="262"/>
      <c r="T191" s="262"/>
      <c r="U191" s="262"/>
      <c r="V191" s="262"/>
      <c r="W191" s="266"/>
    </row>
    <row r="192" spans="2:23" ht="31.5" x14ac:dyDescent="0.15">
      <c r="B192" s="233" t="s">
        <v>54</v>
      </c>
      <c r="C192" s="234" t="s">
        <v>55</v>
      </c>
      <c r="D192" s="235"/>
      <c r="E192" s="22" t="s">
        <v>402</v>
      </c>
      <c r="F192" s="237"/>
      <c r="G192" s="562"/>
      <c r="H192" s="562"/>
      <c r="I192" s="562"/>
      <c r="J192" s="237"/>
      <c r="K192" s="440"/>
      <c r="L192" s="237"/>
      <c r="M192" s="234"/>
      <c r="N192" s="237"/>
      <c r="O192" s="237"/>
      <c r="P192" s="237"/>
      <c r="Q192" s="237"/>
      <c r="R192" s="237"/>
      <c r="S192" s="237"/>
      <c r="T192" s="237"/>
      <c r="U192" s="237"/>
      <c r="V192" s="237"/>
      <c r="W192" s="441"/>
    </row>
    <row r="193" spans="2:23" x14ac:dyDescent="0.15">
      <c r="B193" s="442" t="s">
        <v>52</v>
      </c>
      <c r="C193" s="236">
        <f>100%-SUM(C158,C160,C162)</f>
        <v>1</v>
      </c>
      <c r="D193" s="237"/>
      <c r="E193" s="238"/>
      <c r="F193" s="262"/>
      <c r="G193" s="563"/>
      <c r="H193" s="563"/>
      <c r="I193" s="563"/>
      <c r="J193" s="262"/>
      <c r="K193" s="23"/>
      <c r="L193" s="262"/>
      <c r="M193" s="23"/>
      <c r="N193" s="417"/>
      <c r="O193" s="417"/>
      <c r="P193" s="417"/>
      <c r="Q193" s="417"/>
      <c r="R193" s="417"/>
      <c r="S193" s="417"/>
      <c r="T193" s="417"/>
      <c r="U193" s="417"/>
      <c r="V193" s="417"/>
      <c r="W193" s="266"/>
    </row>
    <row r="194" spans="2:23" x14ac:dyDescent="0.15">
      <c r="B194" s="442" t="str">
        <f>B158</f>
        <v>Totale overheadkosten (% van totale kosten)</v>
      </c>
      <c r="C194" s="236">
        <f>C158</f>
        <v>0</v>
      </c>
      <c r="D194" s="237"/>
      <c r="E194" s="236">
        <f>C194/$C$193</f>
        <v>0</v>
      </c>
      <c r="F194" s="262"/>
      <c r="G194" s="360"/>
      <c r="H194" s="443"/>
      <c r="I194" s="443"/>
      <c r="J194" s="262"/>
      <c r="K194" s="23"/>
      <c r="L194" s="262"/>
      <c r="M194" s="23"/>
      <c r="N194" s="417"/>
      <c r="O194" s="417"/>
      <c r="P194" s="417"/>
      <c r="Q194" s="417"/>
      <c r="R194" s="417"/>
      <c r="S194" s="417"/>
      <c r="T194" s="417"/>
      <c r="U194" s="417"/>
      <c r="V194" s="417"/>
      <c r="W194" s="266"/>
    </row>
    <row r="195" spans="2:23" x14ac:dyDescent="0.15">
      <c r="B195" s="442" t="str">
        <f>B160</f>
        <v>Kosten voor vastgoed gerelateerd aan dit product (% van totale kosten)</v>
      </c>
      <c r="C195" s="236">
        <f>C160</f>
        <v>0</v>
      </c>
      <c r="D195" s="237"/>
      <c r="E195" s="236">
        <f>C195/$C$193</f>
        <v>0</v>
      </c>
      <c r="F195" s="262"/>
      <c r="G195" s="443"/>
      <c r="H195" s="443"/>
      <c r="I195" s="443"/>
      <c r="J195" s="262"/>
      <c r="K195" s="23"/>
      <c r="L195" s="262"/>
      <c r="M195" s="23"/>
      <c r="N195" s="417"/>
      <c r="O195" s="417"/>
      <c r="P195" s="417"/>
      <c r="Q195" s="417"/>
      <c r="R195" s="417"/>
      <c r="S195" s="417"/>
      <c r="T195" s="417"/>
      <c r="U195" s="417"/>
      <c r="V195" s="417"/>
      <c r="W195" s="266"/>
    </row>
    <row r="196" spans="2:23" x14ac:dyDescent="0.15">
      <c r="B196" s="442" t="str">
        <f>B162</f>
        <v>Overige personele kosten (% van totale kosten)</v>
      </c>
      <c r="C196" s="236">
        <f>C162</f>
        <v>0</v>
      </c>
      <c r="D196" s="237"/>
      <c r="E196" s="236">
        <f>C196/$C$193</f>
        <v>0</v>
      </c>
      <c r="F196" s="262"/>
      <c r="G196" s="443"/>
      <c r="H196" s="443"/>
      <c r="I196" s="443"/>
      <c r="J196" s="262"/>
      <c r="K196" s="23"/>
      <c r="L196" s="262"/>
      <c r="M196" s="23"/>
      <c r="N196" s="417"/>
      <c r="O196" s="417"/>
      <c r="P196" s="417"/>
      <c r="Q196" s="417"/>
      <c r="R196" s="417"/>
      <c r="S196" s="417"/>
      <c r="T196" s="417"/>
      <c r="U196" s="417"/>
      <c r="V196" s="417"/>
      <c r="W196" s="266"/>
    </row>
    <row r="197" spans="2:23" x14ac:dyDescent="0.15">
      <c r="B197" s="239"/>
      <c r="C197" s="240"/>
      <c r="D197" s="240"/>
      <c r="E197" s="240"/>
      <c r="F197" s="240"/>
      <c r="G197" s="240"/>
      <c r="H197" s="240"/>
      <c r="I197" s="240"/>
      <c r="J197" s="240"/>
      <c r="K197" s="240"/>
      <c r="L197" s="240"/>
      <c r="M197" s="240"/>
      <c r="N197" s="240"/>
      <c r="O197" s="240"/>
      <c r="P197" s="240"/>
      <c r="Q197" s="240"/>
      <c r="R197" s="240"/>
      <c r="S197" s="240"/>
      <c r="T197" s="240"/>
      <c r="U197" s="240"/>
      <c r="V197" s="240"/>
      <c r="W197" s="269"/>
    </row>
    <row r="198" spans="2:23" x14ac:dyDescent="0.15"/>
    <row r="199" spans="2:23" x14ac:dyDescent="0.15"/>
    <row r="200" spans="2:23" x14ac:dyDescent="0.15"/>
    <row r="201" spans="2:23" x14ac:dyDescent="0.15"/>
    <row r="202" spans="2:23" x14ac:dyDescent="0.15"/>
    <row r="203" spans="2:23" x14ac:dyDescent="0.15"/>
    <row r="204" spans="2:23" x14ac:dyDescent="0.15"/>
    <row r="205" spans="2:23" x14ac:dyDescent="0.15"/>
    <row r="206" spans="2:23" x14ac:dyDescent="0.15"/>
    <row r="207" spans="2:23" x14ac:dyDescent="0.15"/>
    <row r="208" spans="2:23" x14ac:dyDescent="0.15"/>
    <row r="209" x14ac:dyDescent="0.15"/>
    <row r="210" x14ac:dyDescent="0.15"/>
    <row r="211" x14ac:dyDescent="0.15"/>
    <row r="212" x14ac:dyDescent="0.15"/>
    <row r="213" x14ac:dyDescent="0.15"/>
    <row r="214" x14ac:dyDescent="0.15"/>
    <row r="215" x14ac:dyDescent="0.15"/>
    <row r="216" x14ac:dyDescent="0.15"/>
    <row r="217" x14ac:dyDescent="0.15"/>
    <row r="218" x14ac:dyDescent="0.15"/>
    <row r="219" x14ac:dyDescent="0.15"/>
    <row r="220" x14ac:dyDescent="0.15"/>
    <row r="221" x14ac:dyDescent="0.15"/>
    <row r="222" x14ac:dyDescent="0.15"/>
    <row r="223" x14ac:dyDescent="0.15"/>
    <row r="224" x14ac:dyDescent="0.15"/>
    <row r="225" spans="2:21" x14ac:dyDescent="0.15"/>
    <row r="226" spans="2:21" x14ac:dyDescent="0.15"/>
    <row r="227" spans="2:21" x14ac:dyDescent="0.15"/>
    <row r="228" spans="2:21" x14ac:dyDescent="0.15"/>
    <row r="229" spans="2:21" x14ac:dyDescent="0.15"/>
    <row r="230" spans="2:21" x14ac:dyDescent="0.15"/>
    <row r="231" spans="2:21" x14ac:dyDescent="0.15"/>
    <row r="232" spans="2:21" x14ac:dyDescent="0.15"/>
    <row r="233" spans="2:21" x14ac:dyDescent="0.15">
      <c r="B233" s="437" t="s">
        <v>90</v>
      </c>
      <c r="C233" s="444"/>
      <c r="D233" s="444"/>
      <c r="E233" s="444"/>
      <c r="F233" s="444"/>
      <c r="G233" s="444"/>
      <c r="H233" s="444"/>
      <c r="I233" s="444"/>
      <c r="J233" s="444"/>
      <c r="K233" s="444"/>
      <c r="L233" s="444"/>
      <c r="M233" s="444"/>
      <c r="N233" s="444"/>
      <c r="O233" s="444"/>
      <c r="P233" s="444"/>
      <c r="Q233" s="444"/>
      <c r="R233" s="444"/>
      <c r="S233" s="445"/>
    </row>
    <row r="234" spans="2:21" x14ac:dyDescent="0.15">
      <c r="B234" s="446"/>
      <c r="C234" s="447"/>
      <c r="D234" s="447"/>
      <c r="E234" s="447"/>
      <c r="F234" s="447"/>
      <c r="G234" s="447"/>
      <c r="H234" s="447"/>
      <c r="I234" s="447"/>
      <c r="J234" s="447"/>
      <c r="K234" s="447"/>
      <c r="L234" s="447"/>
      <c r="M234" s="447"/>
      <c r="N234" s="447"/>
      <c r="O234" s="447"/>
      <c r="P234" s="447"/>
      <c r="Q234" s="447"/>
      <c r="R234" s="447"/>
      <c r="S234" s="448"/>
      <c r="T234" s="261"/>
      <c r="U234" s="261"/>
    </row>
    <row r="235" spans="2:21" x14ac:dyDescent="0.15">
      <c r="B235" s="449"/>
      <c r="C235" s="347">
        <f t="shared" ref="C235:Q235" si="39">D18</f>
        <v>10</v>
      </c>
      <c r="D235" s="347">
        <f t="shared" si="39"/>
        <v>15</v>
      </c>
      <c r="E235" s="347">
        <f t="shared" si="39"/>
        <v>20</v>
      </c>
      <c r="F235" s="347">
        <f t="shared" si="39"/>
        <v>15</v>
      </c>
      <c r="G235" s="347">
        <f t="shared" si="39"/>
        <v>30</v>
      </c>
      <c r="H235" s="347">
        <f t="shared" si="39"/>
        <v>35</v>
      </c>
      <c r="I235" s="347">
        <f t="shared" si="39"/>
        <v>40</v>
      </c>
      <c r="J235" s="347">
        <f t="shared" si="39"/>
        <v>45</v>
      </c>
      <c r="K235" s="347">
        <f t="shared" si="39"/>
        <v>50</v>
      </c>
      <c r="L235" s="347">
        <f t="shared" si="39"/>
        <v>55</v>
      </c>
      <c r="M235" s="347">
        <f t="shared" si="39"/>
        <v>60</v>
      </c>
      <c r="N235" s="347">
        <f t="shared" si="39"/>
        <v>65</v>
      </c>
      <c r="O235" s="347">
        <f t="shared" si="39"/>
        <v>70</v>
      </c>
      <c r="P235" s="347">
        <f t="shared" si="39"/>
        <v>75</v>
      </c>
      <c r="Q235" s="347">
        <f t="shared" si="39"/>
        <v>80</v>
      </c>
      <c r="R235" s="347"/>
      <c r="S235" s="349"/>
    </row>
    <row r="236" spans="2:21" x14ac:dyDescent="0.15">
      <c r="B236" s="450"/>
      <c r="C236" s="347">
        <f t="shared" ref="C236:Q236" si="40">D19</f>
        <v>5</v>
      </c>
      <c r="D236" s="347">
        <f t="shared" si="40"/>
        <v>5</v>
      </c>
      <c r="E236" s="347">
        <f t="shared" si="40"/>
        <v>5</v>
      </c>
      <c r="F236" s="347">
        <f t="shared" si="40"/>
        <v>5</v>
      </c>
      <c r="G236" s="347">
        <f t="shared" si="40"/>
        <v>6</v>
      </c>
      <c r="H236" s="347">
        <f t="shared" si="40"/>
        <v>6</v>
      </c>
      <c r="I236" s="347">
        <f t="shared" si="40"/>
        <v>8</v>
      </c>
      <c r="J236" s="347">
        <f t="shared" si="40"/>
        <v>6</v>
      </c>
      <c r="K236" s="347">
        <f t="shared" si="40"/>
        <v>6</v>
      </c>
      <c r="L236" s="347">
        <f t="shared" si="40"/>
        <v>6</v>
      </c>
      <c r="M236" s="347">
        <f t="shared" si="40"/>
        <v>8</v>
      </c>
      <c r="N236" s="347">
        <f t="shared" si="40"/>
        <v>8</v>
      </c>
      <c r="O236" s="347">
        <f t="shared" si="40"/>
        <v>5</v>
      </c>
      <c r="P236" s="347">
        <f t="shared" si="40"/>
        <v>5</v>
      </c>
      <c r="Q236" s="347">
        <f t="shared" si="40"/>
        <v>5</v>
      </c>
      <c r="R236" s="347"/>
      <c r="S236" s="349"/>
    </row>
    <row r="237" spans="2:21" x14ac:dyDescent="0.15">
      <c r="B237" s="451" t="s">
        <v>87</v>
      </c>
      <c r="C237" s="452" t="str">
        <f t="shared" ref="C237:Q237" si="41">D20</f>
        <v/>
      </c>
      <c r="D237" s="452">
        <f t="shared" si="41"/>
        <v>13.22</v>
      </c>
      <c r="E237" s="452">
        <f t="shared" si="41"/>
        <v>14.04</v>
      </c>
      <c r="F237" s="452">
        <f t="shared" si="41"/>
        <v>13.22</v>
      </c>
      <c r="G237" s="452">
        <f t="shared" si="41"/>
        <v>14.99</v>
      </c>
      <c r="H237" s="452">
        <f t="shared" si="41"/>
        <v>15.93</v>
      </c>
      <c r="I237" s="452">
        <f t="shared" si="41"/>
        <v>18.63</v>
      </c>
      <c r="J237" s="452">
        <f t="shared" si="41"/>
        <v>20.52</v>
      </c>
      <c r="K237" s="452">
        <f t="shared" si="41"/>
        <v>22.48</v>
      </c>
      <c r="L237" s="452">
        <f t="shared" si="41"/>
        <v>24.86</v>
      </c>
      <c r="M237" s="452">
        <f t="shared" si="41"/>
        <v>30.31</v>
      </c>
      <c r="N237" s="452">
        <f t="shared" si="41"/>
        <v>32.15</v>
      </c>
      <c r="O237" s="452">
        <f t="shared" si="41"/>
        <v>34.909999999999997</v>
      </c>
      <c r="P237" s="452">
        <f t="shared" si="41"/>
        <v>39.17</v>
      </c>
      <c r="Q237" s="452">
        <f t="shared" si="41"/>
        <v>46.08</v>
      </c>
      <c r="R237" s="453"/>
      <c r="S237" s="349"/>
    </row>
    <row r="238" spans="2:21" x14ac:dyDescent="0.15">
      <c r="B238" s="451" t="s">
        <v>84</v>
      </c>
      <c r="C238" s="454">
        <f t="shared" ref="C238:Q238" si="42">SUM(D21:D24)</f>
        <v>0</v>
      </c>
      <c r="D238" s="454">
        <f t="shared" si="42"/>
        <v>2.2364004259850905</v>
      </c>
      <c r="E238" s="454">
        <f t="shared" si="42"/>
        <v>2.2933064962726304</v>
      </c>
      <c r="F238" s="454">
        <f t="shared" si="42"/>
        <v>2.2364004259850905</v>
      </c>
      <c r="G238" s="454">
        <f t="shared" si="42"/>
        <v>2.447867</v>
      </c>
      <c r="H238" s="454">
        <f t="shared" si="42"/>
        <v>2.601369</v>
      </c>
      <c r="I238" s="454">
        <f t="shared" si="42"/>
        <v>3.0422789999999997</v>
      </c>
      <c r="J238" s="454">
        <f t="shared" si="42"/>
        <v>3.3509159999999998</v>
      </c>
      <c r="K238" s="454">
        <f t="shared" si="42"/>
        <v>3.6709839999999998</v>
      </c>
      <c r="L238" s="454">
        <f t="shared" si="42"/>
        <v>4.0596379999999996</v>
      </c>
      <c r="M238" s="454">
        <f t="shared" si="42"/>
        <v>4.9496229999999999</v>
      </c>
      <c r="N238" s="454">
        <f t="shared" si="42"/>
        <v>5.250095</v>
      </c>
      <c r="O238" s="454">
        <f t="shared" si="42"/>
        <v>5.7008029999999996</v>
      </c>
      <c r="P238" s="454">
        <f t="shared" si="42"/>
        <v>6.3964610000000004</v>
      </c>
      <c r="Q238" s="454">
        <f t="shared" si="42"/>
        <v>7.5248639999999991</v>
      </c>
      <c r="R238" s="453"/>
      <c r="S238" s="349"/>
    </row>
    <row r="239" spans="2:21" x14ac:dyDescent="0.15">
      <c r="B239" s="451" t="s">
        <v>61</v>
      </c>
      <c r="C239" s="454">
        <f t="shared" ref="C239:Q239" si="43">D26</f>
        <v>0</v>
      </c>
      <c r="D239" s="454">
        <f t="shared" si="43"/>
        <v>0</v>
      </c>
      <c r="E239" s="454">
        <f t="shared" si="43"/>
        <v>0</v>
      </c>
      <c r="F239" s="454">
        <f t="shared" si="43"/>
        <v>0</v>
      </c>
      <c r="G239" s="454">
        <f t="shared" si="43"/>
        <v>0</v>
      </c>
      <c r="H239" s="454">
        <f t="shared" si="43"/>
        <v>0</v>
      </c>
      <c r="I239" s="454">
        <f t="shared" si="43"/>
        <v>0</v>
      </c>
      <c r="J239" s="454">
        <f t="shared" si="43"/>
        <v>0</v>
      </c>
      <c r="K239" s="454">
        <f t="shared" si="43"/>
        <v>0</v>
      </c>
      <c r="L239" s="454">
        <f t="shared" si="43"/>
        <v>0</v>
      </c>
      <c r="M239" s="454">
        <f t="shared" si="43"/>
        <v>0</v>
      </c>
      <c r="N239" s="454">
        <f t="shared" si="43"/>
        <v>0</v>
      </c>
      <c r="O239" s="454">
        <f t="shared" si="43"/>
        <v>0</v>
      </c>
      <c r="P239" s="454">
        <f t="shared" si="43"/>
        <v>0</v>
      </c>
      <c r="Q239" s="454">
        <f t="shared" si="43"/>
        <v>0</v>
      </c>
      <c r="R239" s="453"/>
      <c r="S239" s="349"/>
    </row>
    <row r="240" spans="2:21" x14ac:dyDescent="0.15">
      <c r="B240" s="455" t="s">
        <v>88</v>
      </c>
      <c r="C240" s="454">
        <f t="shared" ref="C240:Q240" si="44">D28-D27</f>
        <v>0</v>
      </c>
      <c r="D240" s="454">
        <f t="shared" si="44"/>
        <v>2.2365899433919694</v>
      </c>
      <c r="E240" s="454">
        <f t="shared" si="44"/>
        <v>2.3634810204895302</v>
      </c>
      <c r="F240" s="454">
        <f t="shared" si="44"/>
        <v>2.2365899433919694</v>
      </c>
      <c r="G240" s="454">
        <f t="shared" si="44"/>
        <v>2.5233144128977223</v>
      </c>
      <c r="H240" s="454">
        <f t="shared" si="44"/>
        <v>2.681547604900647</v>
      </c>
      <c r="I240" s="454">
        <f t="shared" si="44"/>
        <v>3.136047198951605</v>
      </c>
      <c r="J240" s="454">
        <f t="shared" si="44"/>
        <v>3.4541969147872749</v>
      </c>
      <c r="K240" s="454">
        <f t="shared" si="44"/>
        <v>3.7841299534316732</v>
      </c>
      <c r="L240" s="454">
        <f t="shared" si="44"/>
        <v>4.1847629289284427</v>
      </c>
      <c r="M240" s="454">
        <f t="shared" si="44"/>
        <v>5.1021787761794499</v>
      </c>
      <c r="N240" s="454">
        <f t="shared" si="44"/>
        <v>5.4119118328660321</v>
      </c>
      <c r="O240" s="454">
        <f t="shared" si="44"/>
        <v>5.8765114178958981</v>
      </c>
      <c r="P240" s="454">
        <f t="shared" si="44"/>
        <v>6.5936107773985171</v>
      </c>
      <c r="Q240" s="454">
        <f t="shared" si="44"/>
        <v>7.7567930718030027</v>
      </c>
      <c r="R240" s="453"/>
      <c r="S240" s="349"/>
    </row>
    <row r="241" spans="2:19" x14ac:dyDescent="0.15">
      <c r="B241" s="455" t="s">
        <v>76</v>
      </c>
      <c r="C241" s="454" t="str">
        <f t="shared" ref="C241:Q241" si="45">D29</f>
        <v/>
      </c>
      <c r="D241" s="454">
        <f t="shared" si="45"/>
        <v>0</v>
      </c>
      <c r="E241" s="454">
        <f t="shared" si="45"/>
        <v>0</v>
      </c>
      <c r="F241" s="454">
        <f t="shared" si="45"/>
        <v>0</v>
      </c>
      <c r="G241" s="454">
        <f t="shared" si="45"/>
        <v>0</v>
      </c>
      <c r="H241" s="454">
        <f t="shared" si="45"/>
        <v>0</v>
      </c>
      <c r="I241" s="454">
        <f t="shared" si="45"/>
        <v>0</v>
      </c>
      <c r="J241" s="454">
        <f t="shared" si="45"/>
        <v>0</v>
      </c>
      <c r="K241" s="454">
        <f t="shared" si="45"/>
        <v>0</v>
      </c>
      <c r="L241" s="454">
        <f t="shared" si="45"/>
        <v>0</v>
      </c>
      <c r="M241" s="454">
        <f t="shared" si="45"/>
        <v>0</v>
      </c>
      <c r="N241" s="454">
        <f t="shared" si="45"/>
        <v>0</v>
      </c>
      <c r="O241" s="454">
        <f t="shared" si="45"/>
        <v>0</v>
      </c>
      <c r="P241" s="454">
        <f t="shared" si="45"/>
        <v>0</v>
      </c>
      <c r="Q241" s="454">
        <f t="shared" si="45"/>
        <v>0</v>
      </c>
      <c r="R241" s="453"/>
      <c r="S241" s="349"/>
    </row>
    <row r="242" spans="2:19" x14ac:dyDescent="0.15">
      <c r="B242" s="451" t="s">
        <v>85</v>
      </c>
      <c r="C242" s="454">
        <f t="shared" ref="C242:Q242" si="46">SUM(D32:D34)</f>
        <v>0</v>
      </c>
      <c r="D242" s="454">
        <f t="shared" si="46"/>
        <v>0</v>
      </c>
      <c r="E242" s="454">
        <f t="shared" si="46"/>
        <v>0</v>
      </c>
      <c r="F242" s="454">
        <f t="shared" si="46"/>
        <v>0</v>
      </c>
      <c r="G242" s="454">
        <f t="shared" si="46"/>
        <v>0</v>
      </c>
      <c r="H242" s="454">
        <f t="shared" si="46"/>
        <v>0</v>
      </c>
      <c r="I242" s="454">
        <f t="shared" si="46"/>
        <v>0</v>
      </c>
      <c r="J242" s="454">
        <f t="shared" si="46"/>
        <v>0</v>
      </c>
      <c r="K242" s="454">
        <f t="shared" si="46"/>
        <v>0</v>
      </c>
      <c r="L242" s="454">
        <f t="shared" si="46"/>
        <v>0</v>
      </c>
      <c r="M242" s="454">
        <f t="shared" si="46"/>
        <v>0</v>
      </c>
      <c r="N242" s="454">
        <f t="shared" si="46"/>
        <v>0</v>
      </c>
      <c r="O242" s="454">
        <f t="shared" si="46"/>
        <v>0</v>
      </c>
      <c r="P242" s="454">
        <f t="shared" si="46"/>
        <v>0</v>
      </c>
      <c r="Q242" s="454">
        <f t="shared" si="46"/>
        <v>0</v>
      </c>
      <c r="R242" s="453"/>
      <c r="S242" s="349"/>
    </row>
    <row r="243" spans="2:19" x14ac:dyDescent="0.15">
      <c r="B243" s="455" t="s">
        <v>89</v>
      </c>
      <c r="C243" s="452">
        <f t="shared" ref="C243:Q243" si="47">D36</f>
        <v>0</v>
      </c>
      <c r="D243" s="452">
        <f t="shared" si="47"/>
        <v>0</v>
      </c>
      <c r="E243" s="452">
        <f t="shared" si="47"/>
        <v>0</v>
      </c>
      <c r="F243" s="452">
        <f t="shared" si="47"/>
        <v>0</v>
      </c>
      <c r="G243" s="452">
        <f t="shared" si="47"/>
        <v>0</v>
      </c>
      <c r="H243" s="452">
        <f t="shared" si="47"/>
        <v>0</v>
      </c>
      <c r="I243" s="452">
        <f t="shared" si="47"/>
        <v>0</v>
      </c>
      <c r="J243" s="452">
        <f t="shared" si="47"/>
        <v>0</v>
      </c>
      <c r="K243" s="452">
        <f t="shared" si="47"/>
        <v>0</v>
      </c>
      <c r="L243" s="452">
        <f t="shared" si="47"/>
        <v>0</v>
      </c>
      <c r="M243" s="452">
        <f t="shared" si="47"/>
        <v>0</v>
      </c>
      <c r="N243" s="452">
        <f t="shared" si="47"/>
        <v>0</v>
      </c>
      <c r="O243" s="452">
        <f t="shared" si="47"/>
        <v>0</v>
      </c>
      <c r="P243" s="452">
        <f t="shared" si="47"/>
        <v>0</v>
      </c>
      <c r="Q243" s="452">
        <f t="shared" si="47"/>
        <v>0</v>
      </c>
      <c r="R243" s="453"/>
      <c r="S243" s="349"/>
    </row>
    <row r="244" spans="2:19" x14ac:dyDescent="0.15">
      <c r="B244" s="451" t="s">
        <v>86</v>
      </c>
      <c r="C244" s="454">
        <f t="shared" ref="C244:Q244" si="48">D37</f>
        <v>0</v>
      </c>
      <c r="D244" s="454">
        <f t="shared" si="48"/>
        <v>0</v>
      </c>
      <c r="E244" s="454">
        <f t="shared" si="48"/>
        <v>0</v>
      </c>
      <c r="F244" s="454">
        <f t="shared" si="48"/>
        <v>0</v>
      </c>
      <c r="G244" s="454">
        <f t="shared" si="48"/>
        <v>0</v>
      </c>
      <c r="H244" s="454">
        <f t="shared" si="48"/>
        <v>0</v>
      </c>
      <c r="I244" s="454">
        <f t="shared" si="48"/>
        <v>0</v>
      </c>
      <c r="J244" s="454">
        <f t="shared" si="48"/>
        <v>0</v>
      </c>
      <c r="K244" s="454">
        <f t="shared" si="48"/>
        <v>0</v>
      </c>
      <c r="L244" s="454">
        <f t="shared" si="48"/>
        <v>0</v>
      </c>
      <c r="M244" s="454">
        <f t="shared" si="48"/>
        <v>0</v>
      </c>
      <c r="N244" s="454">
        <f t="shared" si="48"/>
        <v>0</v>
      </c>
      <c r="O244" s="454">
        <f t="shared" si="48"/>
        <v>0</v>
      </c>
      <c r="P244" s="454">
        <f t="shared" si="48"/>
        <v>0</v>
      </c>
      <c r="Q244" s="454">
        <f t="shared" si="48"/>
        <v>0</v>
      </c>
      <c r="R244" s="453"/>
      <c r="S244" s="349"/>
    </row>
    <row r="245" spans="2:19" x14ac:dyDescent="0.15">
      <c r="B245" s="451" t="s">
        <v>10</v>
      </c>
      <c r="C245" s="456">
        <f t="shared" ref="C245:Q245" si="49">D40</f>
        <v>0.05</v>
      </c>
      <c r="D245" s="456">
        <f t="shared" si="49"/>
        <v>0.05</v>
      </c>
      <c r="E245" s="456">
        <f t="shared" si="49"/>
        <v>0.05</v>
      </c>
      <c r="F245" s="456">
        <f t="shared" si="49"/>
        <v>0.1</v>
      </c>
      <c r="G245" s="456">
        <f t="shared" si="49"/>
        <v>0.1</v>
      </c>
      <c r="H245" s="456">
        <f t="shared" si="49"/>
        <v>0.2</v>
      </c>
      <c r="I245" s="456">
        <f t="shared" si="49"/>
        <v>0.05</v>
      </c>
      <c r="J245" s="456">
        <f t="shared" si="49"/>
        <v>0.05</v>
      </c>
      <c r="K245" s="456">
        <f t="shared" si="49"/>
        <v>0.05</v>
      </c>
      <c r="L245" s="456">
        <f t="shared" si="49"/>
        <v>0.05</v>
      </c>
      <c r="M245" s="456">
        <f t="shared" si="49"/>
        <v>0.05</v>
      </c>
      <c r="N245" s="456">
        <f t="shared" si="49"/>
        <v>0.05</v>
      </c>
      <c r="O245" s="456">
        <f t="shared" si="49"/>
        <v>0.05</v>
      </c>
      <c r="P245" s="456">
        <f t="shared" si="49"/>
        <v>0.05</v>
      </c>
      <c r="Q245" s="456">
        <f t="shared" si="49"/>
        <v>0.05</v>
      </c>
      <c r="R245" s="453"/>
      <c r="S245" s="453"/>
    </row>
    <row r="246" spans="2:19" x14ac:dyDescent="0.15">
      <c r="B246" s="449"/>
      <c r="C246" s="453"/>
      <c r="D246" s="453"/>
      <c r="E246" s="453"/>
      <c r="F246" s="453"/>
      <c r="G246" s="453"/>
      <c r="H246" s="453"/>
      <c r="I246" s="453"/>
      <c r="J246" s="453"/>
      <c r="K246" s="453"/>
      <c r="L246" s="453"/>
      <c r="M246" s="453"/>
      <c r="N246" s="453"/>
      <c r="O246" s="453"/>
      <c r="P246" s="453"/>
      <c r="Q246" s="453"/>
      <c r="R246" s="453"/>
      <c r="S246" s="349"/>
    </row>
    <row r="247" spans="2:19" x14ac:dyDescent="0.15">
      <c r="B247" s="449"/>
      <c r="C247" s="347" t="s">
        <v>78</v>
      </c>
      <c r="D247" s="453"/>
      <c r="E247" s="453"/>
      <c r="F247" s="453"/>
      <c r="G247" s="453"/>
      <c r="H247" s="453"/>
      <c r="I247" s="453"/>
      <c r="J247" s="453"/>
      <c r="K247" s="453"/>
      <c r="L247" s="453"/>
      <c r="M247" s="453"/>
      <c r="N247" s="453"/>
      <c r="O247" s="453"/>
      <c r="P247" s="453"/>
      <c r="Q247" s="453"/>
      <c r="R247" s="453"/>
      <c r="S247" s="349"/>
    </row>
    <row r="248" spans="2:19" x14ac:dyDescent="0.15">
      <c r="B248" s="449"/>
      <c r="C248" s="453"/>
      <c r="D248" s="453"/>
      <c r="E248" s="453"/>
      <c r="F248" s="453"/>
      <c r="G248" s="453"/>
      <c r="H248" s="453"/>
      <c r="I248" s="453"/>
      <c r="J248" s="453"/>
      <c r="K248" s="453"/>
      <c r="L248" s="453"/>
      <c r="M248" s="453"/>
      <c r="N248" s="453"/>
      <c r="O248" s="453"/>
      <c r="P248" s="453"/>
      <c r="Q248" s="453"/>
      <c r="R248" s="453"/>
      <c r="S248" s="349"/>
    </row>
    <row r="249" spans="2:19" ht="21" x14ac:dyDescent="0.15">
      <c r="B249" s="457" t="s">
        <v>146</v>
      </c>
      <c r="C249" s="452">
        <f>SUMPRODUCT(C237:Q237,$C$245:$Q$245)</f>
        <v>20.825500000000002</v>
      </c>
      <c r="D249" s="453"/>
      <c r="E249" s="453"/>
      <c r="F249" s="452"/>
      <c r="G249" s="453"/>
      <c r="H249" s="453"/>
      <c r="I249" s="453"/>
      <c r="J249" s="453"/>
      <c r="K249" s="453"/>
      <c r="L249" s="453"/>
      <c r="M249" s="453"/>
      <c r="N249" s="453"/>
      <c r="O249" s="453"/>
      <c r="P249" s="453"/>
      <c r="Q249" s="453"/>
      <c r="R249" s="453"/>
      <c r="S249" s="349"/>
    </row>
    <row r="250" spans="2:19" ht="31.5" x14ac:dyDescent="0.15">
      <c r="B250" s="457" t="s">
        <v>293</v>
      </c>
      <c r="C250" s="452">
        <f t="shared" ref="C250:C252" si="50">SUMPRODUCT(C238:Q238,$C$245:$Q$245)</f>
        <v>3.4124690387113956</v>
      </c>
      <c r="D250" s="453"/>
      <c r="E250" s="452"/>
      <c r="F250" s="453"/>
      <c r="G250" s="453"/>
      <c r="H250" s="453"/>
      <c r="I250" s="453"/>
      <c r="J250" s="453"/>
      <c r="K250" s="453"/>
      <c r="L250" s="453"/>
      <c r="M250" s="453"/>
      <c r="N250" s="453"/>
      <c r="O250" s="453"/>
      <c r="P250" s="453"/>
      <c r="Q250" s="453"/>
      <c r="R250" s="453"/>
      <c r="S250" s="349"/>
    </row>
    <row r="251" spans="2:19" ht="21" x14ac:dyDescent="0.15">
      <c r="B251" s="457" t="s">
        <v>147</v>
      </c>
      <c r="C251" s="452">
        <f t="shared" si="50"/>
        <v>0</v>
      </c>
      <c r="D251" s="453"/>
      <c r="E251" s="454"/>
      <c r="F251" s="453"/>
      <c r="G251" s="453"/>
      <c r="H251" s="453"/>
      <c r="I251" s="453"/>
      <c r="J251" s="453"/>
      <c r="K251" s="453"/>
      <c r="L251" s="453"/>
      <c r="M251" s="453"/>
      <c r="N251" s="453"/>
      <c r="O251" s="453"/>
      <c r="P251" s="453"/>
      <c r="Q251" s="453"/>
      <c r="R251" s="453"/>
      <c r="S251" s="349"/>
    </row>
    <row r="252" spans="2:19" ht="21" x14ac:dyDescent="0.15">
      <c r="B252" s="458" t="s">
        <v>294</v>
      </c>
      <c r="C252" s="452">
        <f t="shared" si="50"/>
        <v>3.5073106484152685</v>
      </c>
      <c r="D252" s="452"/>
      <c r="E252" s="453"/>
      <c r="F252" s="453"/>
      <c r="G252" s="453"/>
      <c r="H252" s="453"/>
      <c r="I252" s="453"/>
      <c r="J252" s="453"/>
      <c r="K252" s="453"/>
      <c r="L252" s="453"/>
      <c r="M252" s="453"/>
      <c r="N252" s="453"/>
      <c r="O252" s="453"/>
      <c r="P252" s="453"/>
      <c r="Q252" s="453"/>
      <c r="R252" s="453"/>
      <c r="S252" s="349"/>
    </row>
    <row r="253" spans="2:19" ht="21" x14ac:dyDescent="0.15">
      <c r="B253" s="459" t="s">
        <v>148</v>
      </c>
      <c r="C253" s="452">
        <f>SUM(C249:C252)</f>
        <v>27.745279687126668</v>
      </c>
      <c r="D253" s="452"/>
      <c r="E253" s="453"/>
      <c r="F253" s="453"/>
      <c r="G253" s="453"/>
      <c r="H253" s="453"/>
      <c r="I253" s="453"/>
      <c r="J253" s="453"/>
      <c r="K253" s="453"/>
      <c r="L253" s="453"/>
      <c r="M253" s="453"/>
      <c r="N253" s="453"/>
      <c r="O253" s="453"/>
      <c r="P253" s="453"/>
      <c r="Q253" s="453"/>
      <c r="R253" s="453"/>
      <c r="S253" s="349"/>
    </row>
    <row r="254" spans="2:19" x14ac:dyDescent="0.15">
      <c r="B254" s="455" t="s">
        <v>76</v>
      </c>
      <c r="C254" s="452">
        <f>SUMPRODUCT(C241:Q241,$C$245:$Q$245)</f>
        <v>0</v>
      </c>
      <c r="D254" s="453"/>
      <c r="E254" s="453"/>
      <c r="F254" s="453"/>
      <c r="G254" s="453"/>
      <c r="H254" s="453"/>
      <c r="I254" s="453"/>
      <c r="J254" s="453"/>
      <c r="K254" s="453"/>
      <c r="L254" s="453"/>
      <c r="M254" s="453"/>
      <c r="N254" s="453"/>
      <c r="O254" s="453"/>
      <c r="P254" s="453"/>
      <c r="Q254" s="453"/>
      <c r="R254" s="453"/>
      <c r="S254" s="349"/>
    </row>
    <row r="255" spans="2:19" ht="31.5" x14ac:dyDescent="0.15">
      <c r="B255" s="459" t="s">
        <v>292</v>
      </c>
      <c r="C255" s="452">
        <f>SUM(C253:C254)</f>
        <v>27.745279687126668</v>
      </c>
      <c r="D255" s="453"/>
      <c r="E255" s="453"/>
      <c r="F255" s="453"/>
      <c r="G255" s="453"/>
      <c r="H255" s="453"/>
      <c r="I255" s="453"/>
      <c r="J255" s="453"/>
      <c r="K255" s="453"/>
      <c r="L255" s="453"/>
      <c r="M255" s="453"/>
      <c r="N255" s="453"/>
      <c r="O255" s="453"/>
      <c r="P255" s="453"/>
      <c r="Q255" s="453"/>
      <c r="R255" s="453"/>
      <c r="S255" s="349"/>
    </row>
    <row r="256" spans="2:19" ht="21" x14ac:dyDescent="0.15">
      <c r="B256" s="457" t="s">
        <v>295</v>
      </c>
      <c r="C256" s="452">
        <f>SUMPRODUCT($C$242:$Q$242,C245:Q245)</f>
        <v>0</v>
      </c>
      <c r="D256" s="453"/>
      <c r="E256" s="453"/>
      <c r="F256" s="453"/>
      <c r="G256" s="453"/>
      <c r="H256" s="453"/>
      <c r="I256" s="453"/>
      <c r="J256" s="453"/>
      <c r="K256" s="453"/>
      <c r="L256" s="453"/>
      <c r="M256" s="453"/>
      <c r="N256" s="453"/>
      <c r="O256" s="453"/>
      <c r="P256" s="453"/>
      <c r="Q256" s="453"/>
      <c r="R256" s="453"/>
      <c r="S256" s="349"/>
    </row>
    <row r="257" spans="2:19" ht="21" x14ac:dyDescent="0.15">
      <c r="B257" s="457" t="s">
        <v>210</v>
      </c>
      <c r="C257" s="452">
        <f>SUM(C255:C256)</f>
        <v>27.745279687126668</v>
      </c>
      <c r="D257" s="453"/>
      <c r="E257" s="453"/>
      <c r="F257" s="453"/>
      <c r="G257" s="453"/>
      <c r="H257" s="453"/>
      <c r="I257" s="453"/>
      <c r="J257" s="453"/>
      <c r="K257" s="453"/>
      <c r="L257" s="453"/>
      <c r="M257" s="453"/>
      <c r="N257" s="453"/>
      <c r="O257" s="453"/>
      <c r="P257" s="453"/>
      <c r="Q257" s="453"/>
      <c r="R257" s="453"/>
      <c r="S257" s="349"/>
    </row>
    <row r="258" spans="2:19" ht="31.5" x14ac:dyDescent="0.15">
      <c r="B258" s="458" t="s">
        <v>296</v>
      </c>
      <c r="C258" s="452">
        <f>SUMPRODUCT($C$245:$Q$245,C243:Q243)</f>
        <v>0</v>
      </c>
      <c r="D258" s="453"/>
      <c r="E258" s="453"/>
      <c r="F258" s="453"/>
      <c r="G258" s="453"/>
      <c r="H258" s="453"/>
      <c r="I258" s="453"/>
      <c r="J258" s="453"/>
      <c r="K258" s="453"/>
      <c r="L258" s="453"/>
      <c r="M258" s="453"/>
      <c r="N258" s="453"/>
      <c r="O258" s="453"/>
      <c r="P258" s="453"/>
      <c r="Q258" s="453"/>
      <c r="R258" s="453"/>
      <c r="S258" s="349"/>
    </row>
    <row r="259" spans="2:19" x14ac:dyDescent="0.15">
      <c r="B259" s="451" t="s">
        <v>86</v>
      </c>
      <c r="C259" s="452">
        <f>SUMPRODUCT($C$245:$Q$245,C244:Q244)</f>
        <v>0</v>
      </c>
      <c r="D259" s="452"/>
      <c r="E259" s="453"/>
      <c r="F259" s="453"/>
      <c r="G259" s="453"/>
      <c r="H259" s="453"/>
      <c r="I259" s="453"/>
      <c r="J259" s="453"/>
      <c r="K259" s="453"/>
      <c r="L259" s="453"/>
      <c r="M259" s="453"/>
      <c r="N259" s="453"/>
      <c r="O259" s="453"/>
      <c r="P259" s="453"/>
      <c r="Q259" s="453"/>
      <c r="R259" s="453"/>
      <c r="S259" s="349"/>
    </row>
    <row r="260" spans="2:19" ht="21" x14ac:dyDescent="0.15">
      <c r="B260" s="458" t="s">
        <v>211</v>
      </c>
      <c r="C260" s="454">
        <f>SUM(C257:C259)</f>
        <v>27.745279687126668</v>
      </c>
      <c r="D260" s="452"/>
      <c r="E260" s="453"/>
      <c r="F260" s="453"/>
      <c r="G260" s="453"/>
      <c r="H260" s="453"/>
      <c r="I260" s="453"/>
      <c r="J260" s="453"/>
      <c r="K260" s="453"/>
      <c r="L260" s="453"/>
      <c r="M260" s="453"/>
      <c r="N260" s="453"/>
      <c r="O260" s="453"/>
      <c r="P260" s="453"/>
      <c r="Q260" s="453"/>
      <c r="R260" s="453"/>
      <c r="S260" s="349"/>
    </row>
    <row r="261" spans="2:19" x14ac:dyDescent="0.15">
      <c r="B261" s="455"/>
      <c r="C261" s="454"/>
      <c r="D261" s="452"/>
      <c r="E261" s="453"/>
      <c r="F261" s="453"/>
      <c r="G261" s="453"/>
      <c r="H261" s="453"/>
      <c r="I261" s="453"/>
      <c r="J261" s="453"/>
      <c r="K261" s="453"/>
      <c r="L261" s="453"/>
      <c r="M261" s="453"/>
      <c r="N261" s="453"/>
      <c r="O261" s="453"/>
      <c r="P261" s="453"/>
      <c r="Q261" s="453"/>
      <c r="R261" s="453"/>
      <c r="S261" s="349"/>
    </row>
    <row r="262" spans="2:19" x14ac:dyDescent="0.15">
      <c r="B262" s="455"/>
      <c r="C262" s="454"/>
      <c r="D262" s="452"/>
      <c r="E262" s="453"/>
      <c r="F262" s="453"/>
      <c r="G262" s="453"/>
      <c r="H262" s="453"/>
      <c r="I262" s="453"/>
      <c r="J262" s="453"/>
      <c r="K262" s="453"/>
      <c r="L262" s="453"/>
      <c r="M262" s="453"/>
      <c r="N262" s="453"/>
      <c r="O262" s="453"/>
      <c r="P262" s="453"/>
      <c r="Q262" s="453"/>
      <c r="R262" s="453"/>
      <c r="S262" s="349"/>
    </row>
    <row r="263" spans="2:19" x14ac:dyDescent="0.15">
      <c r="B263" s="460"/>
      <c r="C263" s="461"/>
      <c r="D263" s="461"/>
      <c r="E263" s="461"/>
      <c r="F263" s="461"/>
      <c r="G263" s="461"/>
      <c r="H263" s="461"/>
      <c r="I263" s="461"/>
      <c r="J263" s="461"/>
      <c r="K263" s="461"/>
      <c r="L263" s="461"/>
      <c r="M263" s="461"/>
      <c r="N263" s="461"/>
      <c r="O263" s="461"/>
      <c r="P263" s="461"/>
      <c r="Q263" s="461"/>
      <c r="R263" s="461"/>
      <c r="S263" s="462"/>
    </row>
    <row r="264" spans="2:19" x14ac:dyDescent="0.15"/>
    <row r="265" spans="2:19" x14ac:dyDescent="0.15"/>
    <row r="266" spans="2:19" x14ac:dyDescent="0.15"/>
  </sheetData>
  <protectedRanges>
    <protectedRange algorithmName="SHA-512" hashValue="1vywcizgoC4Gzts3htW1KT3tf0vB+X5k2x/TxhYBVkfET6mByYLA2VBrM0ORutDf3U0XzxO8W8elgCxjk6wJfQ==" saltValue="lsZzVpG4PztiWzv0/DzoeQ==" spinCount="100000" sqref="D57:R58 D63:R63 C74 C76 C80 C84 C103 C105:C106 C118:D118 D129:D130 E127 E131:E132 E134:E135 C145:C146 C155:C156 D157:E157 D160:E160 C162 C127:C135 F133:G133" name="Input"/>
    <protectedRange algorithmName="SHA-512" hashValue="zrr1YC170iD4z5ngO6i+dvye2WxwMuZwyCItKXOM0Fb0EC895yDhie8vErJXeoL6fSMcx6aoO1sn5XcoWfI8lg==" saltValue="T/jZUAo6mJPMXMKTIHv+sw==" spinCount="100000" sqref="C169:G170" name="Inputcellen_1"/>
  </protectedRanges>
  <mergeCells count="3">
    <mergeCell ref="G192:I192"/>
    <mergeCell ref="G193:I193"/>
    <mergeCell ref="D138:E138"/>
  </mergeCells>
  <conditionalFormatting sqref="C64">
    <cfRule type="cellIs" dxfId="51" priority="12" operator="greaterThan">
      <formula>1</formula>
    </cfRule>
    <cfRule type="cellIs" dxfId="50" priority="13" operator="lessThan">
      <formula>1</formula>
    </cfRule>
    <cfRule type="cellIs" dxfId="49" priority="14" operator="equal">
      <formula>1</formula>
    </cfRule>
  </conditionalFormatting>
  <conditionalFormatting sqref="E118">
    <cfRule type="cellIs" dxfId="48" priority="9" operator="greaterThan">
      <formula>1</formula>
    </cfRule>
    <cfRule type="cellIs" dxfId="47" priority="10" operator="lessThan">
      <formula>1</formula>
    </cfRule>
    <cfRule type="cellIs" dxfId="46" priority="11" operator="equal">
      <formula>1</formula>
    </cfRule>
  </conditionalFormatting>
  <conditionalFormatting sqref="C9">
    <cfRule type="cellIs" dxfId="45" priority="7" operator="lessThan">
      <formula>1</formula>
    </cfRule>
    <cfRule type="cellIs" dxfId="44" priority="8" operator="equal">
      <formula>1</formula>
    </cfRule>
  </conditionalFormatting>
  <conditionalFormatting sqref="C8">
    <cfRule type="cellIs" dxfId="43" priority="5" operator="lessThan">
      <formula>1</formula>
    </cfRule>
    <cfRule type="cellIs" dxfId="42" priority="6" operator="equal">
      <formula>1</formula>
    </cfRule>
  </conditionalFormatting>
  <conditionalFormatting sqref="C84">
    <cfRule type="expression" dxfId="41" priority="4">
      <formula>$C$80="Berekening"</formula>
    </cfRule>
  </conditionalFormatting>
  <conditionalFormatting sqref="C92:C93 C102:C106 C95:C97 C99">
    <cfRule type="expression" dxfId="40" priority="2">
      <formula>$C$80="Opslag"</formula>
    </cfRule>
  </conditionalFormatting>
  <conditionalFormatting sqref="D63:R63">
    <cfRule type="expression" dxfId="39" priority="1">
      <formula>OR(D57="",D58="")</formula>
    </cfRule>
  </conditionalFormatting>
  <dataValidations count="1">
    <dataValidation type="list" allowBlank="1" showInputMessage="1" showErrorMessage="1" sqref="C80" xr:uid="{061A523B-AFA2-4448-8EB3-4CE7EDB8D415}">
      <formula1>Pensioen_dropdown</formula1>
    </dataValidation>
  </dataValidations>
  <hyperlinks>
    <hyperlink ref="B14" location="'1. Integraal uurtarief-GGZ&amp;RIBW'!B42" display="Salarislasten per uur" xr:uid="{A4FC5837-A166-4B47-979C-108FEF708152}"/>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7614A3F-C567-4FB5-A60D-0BFB101FF08E}">
          <x14:formula1>
            <xm:f>Data_overig!$A$7:$A$8</xm:f>
          </x14:formula1>
          <xm:sqref>C127:C135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EE2B5-C602-4742-8DEC-E4B2809C84A0}">
  <sheetPr codeName="Blad5">
    <tabColor theme="7"/>
  </sheetPr>
  <dimension ref="A1:AF262"/>
  <sheetViews>
    <sheetView showGridLines="0" tabSelected="1" zoomScaleNormal="100" workbookViewId="0">
      <selection activeCell="A18" sqref="A18"/>
    </sheetView>
  </sheetViews>
  <sheetFormatPr defaultColWidth="0" defaultRowHeight="10.5" zeroHeight="1" x14ac:dyDescent="0.15"/>
  <cols>
    <col min="1" max="1" width="9" style="342" customWidth="1"/>
    <col min="2" max="2" width="46.125" style="342" customWidth="1"/>
    <col min="3" max="3" width="9" style="342" customWidth="1"/>
    <col min="4" max="4" width="11.25" style="342" bestFit="1" customWidth="1"/>
    <col min="5" max="17" width="9" style="342" customWidth="1"/>
    <col min="18" max="18" width="9.375" style="342" customWidth="1"/>
    <col min="19" max="32" width="9" style="342" customWidth="1"/>
    <col min="33" max="16384" width="9" style="342" hidden="1"/>
  </cols>
  <sheetData>
    <row r="1" spans="1:30" s="259" customFormat="1" ht="16.5" x14ac:dyDescent="0.3">
      <c r="A1" s="257" t="s">
        <v>357</v>
      </c>
      <c r="B1" s="258"/>
    </row>
    <row r="2" spans="1:30" s="261" customFormat="1" x14ac:dyDescent="0.15">
      <c r="A2" s="260"/>
    </row>
    <row r="3" spans="1:30" s="261" customFormat="1" x14ac:dyDescent="0.15">
      <c r="A3" s="260"/>
      <c r="B3" s="206" t="s">
        <v>40</v>
      </c>
      <c r="C3" s="170"/>
      <c r="D3" s="262"/>
      <c r="E3" s="262"/>
      <c r="F3" s="262"/>
      <c r="J3" s="262"/>
      <c r="K3" s="503"/>
      <c r="L3" s="491"/>
      <c r="M3" s="262"/>
      <c r="N3" s="262"/>
      <c r="O3" s="262"/>
      <c r="P3" s="262"/>
      <c r="Q3" s="262"/>
      <c r="R3" s="262"/>
      <c r="S3" s="262"/>
    </row>
    <row r="4" spans="1:30" s="261" customFormat="1" x14ac:dyDescent="0.15">
      <c r="A4" s="260"/>
      <c r="B4" s="13" t="s">
        <v>128</v>
      </c>
      <c r="C4" s="3"/>
      <c r="D4" s="262"/>
      <c r="E4" s="262"/>
      <c r="F4" s="262"/>
      <c r="J4" s="262"/>
      <c r="K4" s="491"/>
      <c r="L4" s="262"/>
      <c r="M4" s="262"/>
      <c r="N4" s="262"/>
      <c r="O4" s="262"/>
      <c r="P4" s="262"/>
      <c r="Q4" s="262"/>
      <c r="R4" s="262"/>
      <c r="S4" s="262"/>
    </row>
    <row r="5" spans="1:30" s="261" customFormat="1" x14ac:dyDescent="0.15">
      <c r="A5" s="260"/>
      <c r="B5" s="13" t="s">
        <v>103</v>
      </c>
      <c r="C5" s="135"/>
      <c r="D5" s="262"/>
      <c r="E5" s="262"/>
      <c r="F5" s="262"/>
      <c r="J5" s="262"/>
      <c r="K5" s="491"/>
      <c r="L5" s="262"/>
      <c r="M5" s="262"/>
      <c r="N5" s="262"/>
      <c r="O5" s="262"/>
      <c r="P5" s="262"/>
      <c r="Q5" s="262"/>
      <c r="R5" s="262"/>
      <c r="S5" s="262"/>
    </row>
    <row r="6" spans="1:30" s="261" customFormat="1" x14ac:dyDescent="0.15">
      <c r="A6" s="260"/>
      <c r="B6" s="13" t="s">
        <v>130</v>
      </c>
      <c r="C6" s="502"/>
      <c r="D6" s="262"/>
      <c r="E6" s="262"/>
      <c r="F6" s="262"/>
      <c r="J6" s="262"/>
      <c r="K6" s="491"/>
      <c r="L6" s="262"/>
      <c r="M6" s="262"/>
      <c r="N6" s="262"/>
      <c r="O6" s="262"/>
      <c r="P6" s="262"/>
      <c r="Q6" s="262"/>
      <c r="R6" s="262"/>
      <c r="S6" s="262"/>
    </row>
    <row r="7" spans="1:30" s="261" customFormat="1" x14ac:dyDescent="0.15">
      <c r="A7" s="260"/>
      <c r="B7" s="13" t="s">
        <v>41</v>
      </c>
      <c r="C7" s="136"/>
      <c r="D7" s="262"/>
      <c r="E7" s="262"/>
      <c r="F7" s="262"/>
      <c r="J7" s="262"/>
      <c r="K7" s="491"/>
      <c r="L7" s="262"/>
      <c r="M7" s="262"/>
      <c r="N7" s="262"/>
      <c r="O7" s="262"/>
      <c r="P7" s="262"/>
      <c r="Q7" s="262"/>
      <c r="R7" s="262"/>
      <c r="S7" s="262"/>
    </row>
    <row r="8" spans="1:30" s="261" customFormat="1" x14ac:dyDescent="0.15">
      <c r="A8" s="260"/>
      <c r="B8" s="13" t="s">
        <v>212</v>
      </c>
      <c r="C8" s="139">
        <v>1</v>
      </c>
      <c r="D8" s="262"/>
      <c r="E8" s="262"/>
      <c r="F8" s="262"/>
      <c r="J8" s="262"/>
      <c r="K8" s="391"/>
      <c r="L8" s="262"/>
      <c r="M8" s="262"/>
      <c r="N8" s="262"/>
      <c r="O8" s="262"/>
      <c r="P8" s="262"/>
      <c r="Q8" s="262"/>
      <c r="R8" s="262"/>
      <c r="S8" s="262"/>
    </row>
    <row r="9" spans="1:30" s="261" customFormat="1" x14ac:dyDescent="0.15">
      <c r="A9" s="260"/>
      <c r="B9" s="8" t="s">
        <v>213</v>
      </c>
      <c r="C9" s="139">
        <v>0.9</v>
      </c>
      <c r="D9" s="262"/>
      <c r="E9" s="262"/>
      <c r="F9" s="262"/>
      <c r="J9" s="262"/>
      <c r="K9" s="391"/>
      <c r="L9" s="262"/>
      <c r="M9" s="262"/>
      <c r="N9" s="262"/>
      <c r="O9" s="262"/>
      <c r="P9" s="262"/>
    </row>
    <row r="10" spans="1:30" s="261" customFormat="1" x14ac:dyDescent="0.15">
      <c r="A10" s="260"/>
      <c r="B10" s="262"/>
      <c r="C10" s="262"/>
      <c r="D10" s="262"/>
      <c r="E10" s="262"/>
      <c r="F10" s="262"/>
      <c r="J10" s="262"/>
      <c r="K10" s="262"/>
      <c r="L10" s="262"/>
      <c r="M10" s="262"/>
      <c r="N10" s="262"/>
      <c r="O10" s="262"/>
      <c r="P10" s="262"/>
    </row>
    <row r="11" spans="1:30" s="271" customFormat="1" ht="16.5" x14ac:dyDescent="0.3">
      <c r="A11" s="270" t="s">
        <v>208</v>
      </c>
      <c r="C11" s="270"/>
    </row>
    <row r="12" spans="1:30" s="261" customFormat="1" x14ac:dyDescent="0.15">
      <c r="A12" s="272"/>
      <c r="C12" s="272"/>
    </row>
    <row r="13" spans="1:30" s="261" customFormat="1" x14ac:dyDescent="0.15">
      <c r="A13" s="272"/>
      <c r="B13" s="273" t="s">
        <v>209</v>
      </c>
      <c r="C13" s="274"/>
      <c r="D13" s="275"/>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6"/>
    </row>
    <row r="14" spans="1:30" s="261" customFormat="1" x14ac:dyDescent="0.15">
      <c r="A14" s="272"/>
      <c r="B14" s="277" t="s">
        <v>42</v>
      </c>
      <c r="C14" s="278"/>
      <c r="D14" s="279"/>
      <c r="E14" s="279"/>
      <c r="F14" s="279"/>
      <c r="G14" s="279"/>
      <c r="H14" s="279"/>
      <c r="I14" s="279"/>
      <c r="J14" s="279"/>
      <c r="K14" s="279"/>
      <c r="L14" s="279"/>
      <c r="M14" s="279"/>
      <c r="N14" s="279"/>
      <c r="O14" s="279"/>
      <c r="P14" s="279"/>
      <c r="Q14" s="279"/>
      <c r="R14" s="279"/>
      <c r="S14" s="280"/>
      <c r="T14" s="280"/>
      <c r="U14" s="280"/>
      <c r="V14" s="280"/>
      <c r="W14" s="280"/>
      <c r="X14" s="280"/>
      <c r="Y14" s="280"/>
      <c r="Z14" s="280"/>
      <c r="AA14" s="280"/>
      <c r="AB14" s="280"/>
      <c r="AC14" s="280"/>
      <c r="AD14" s="281"/>
    </row>
    <row r="15" spans="1:30" s="261" customFormat="1" x14ac:dyDescent="0.15">
      <c r="A15" s="272"/>
      <c r="B15" s="282"/>
      <c r="C15" s="283"/>
      <c r="D15" s="283"/>
      <c r="E15" s="283"/>
      <c r="F15" s="283"/>
      <c r="G15" s="283"/>
      <c r="H15" s="283"/>
      <c r="I15" s="283"/>
      <c r="J15" s="283"/>
      <c r="K15" s="283"/>
      <c r="L15" s="283"/>
      <c r="M15" s="283"/>
      <c r="N15" s="283"/>
      <c r="O15" s="283"/>
      <c r="P15" s="283"/>
      <c r="Q15" s="283"/>
      <c r="R15" s="283"/>
      <c r="S15" s="283"/>
      <c r="AD15" s="266"/>
    </row>
    <row r="16" spans="1:30" s="261" customFormat="1" x14ac:dyDescent="0.15">
      <c r="A16" s="272"/>
      <c r="B16" s="284" t="s">
        <v>182</v>
      </c>
      <c r="C16" s="285" t="s">
        <v>99</v>
      </c>
      <c r="D16" s="286"/>
      <c r="E16" s="286"/>
      <c r="F16" s="262"/>
      <c r="G16" s="262"/>
      <c r="H16" s="262"/>
      <c r="I16" s="262"/>
      <c r="J16" s="262"/>
      <c r="K16" s="262"/>
      <c r="L16" s="262"/>
      <c r="M16" s="262"/>
      <c r="N16" s="262"/>
      <c r="O16" s="262"/>
      <c r="P16" s="262"/>
      <c r="Q16" s="262"/>
      <c r="R16" s="262"/>
      <c r="S16" s="262"/>
      <c r="AD16" s="266"/>
    </row>
    <row r="17" spans="1:30" s="261" customFormat="1" x14ac:dyDescent="0.15">
      <c r="A17" s="272"/>
      <c r="B17" s="268"/>
      <c r="C17" s="262"/>
      <c r="D17" s="262"/>
      <c r="E17" s="262"/>
      <c r="F17" s="262"/>
      <c r="G17" s="262"/>
      <c r="H17" s="262"/>
      <c r="I17" s="262"/>
      <c r="J17" s="262"/>
      <c r="K17" s="262"/>
      <c r="L17" s="262"/>
      <c r="M17" s="262"/>
      <c r="N17" s="262"/>
      <c r="O17" s="262"/>
      <c r="P17" s="262"/>
      <c r="Q17" s="262"/>
      <c r="R17" s="262"/>
      <c r="S17" s="262"/>
      <c r="AD17" s="266"/>
    </row>
    <row r="18" spans="1:30" s="261" customFormat="1" x14ac:dyDescent="0.15">
      <c r="A18" s="272"/>
      <c r="B18" s="287" t="s">
        <v>11</v>
      </c>
      <c r="C18" s="288"/>
      <c r="D18" s="289">
        <f>IF(D57="","",D57)</f>
        <v>10</v>
      </c>
      <c r="E18" s="289">
        <f t="shared" ref="E18:R18" si="0">IF(E57="","",E57)</f>
        <v>15</v>
      </c>
      <c r="F18" s="289">
        <f t="shared" si="0"/>
        <v>20</v>
      </c>
      <c r="G18" s="289">
        <f t="shared" si="0"/>
        <v>15</v>
      </c>
      <c r="H18" s="289">
        <f t="shared" si="0"/>
        <v>30</v>
      </c>
      <c r="I18" s="289">
        <f t="shared" si="0"/>
        <v>35</v>
      </c>
      <c r="J18" s="289">
        <f t="shared" si="0"/>
        <v>40</v>
      </c>
      <c r="K18" s="289">
        <f t="shared" si="0"/>
        <v>45</v>
      </c>
      <c r="L18" s="289">
        <f t="shared" si="0"/>
        <v>50</v>
      </c>
      <c r="M18" s="289">
        <f t="shared" si="0"/>
        <v>55</v>
      </c>
      <c r="N18" s="289">
        <f t="shared" si="0"/>
        <v>60</v>
      </c>
      <c r="O18" s="289">
        <f t="shared" si="0"/>
        <v>65</v>
      </c>
      <c r="P18" s="289">
        <f t="shared" si="0"/>
        <v>70</v>
      </c>
      <c r="Q18" s="289">
        <f t="shared" si="0"/>
        <v>75</v>
      </c>
      <c r="R18" s="290">
        <f t="shared" si="0"/>
        <v>80</v>
      </c>
      <c r="S18" s="291" t="s">
        <v>78</v>
      </c>
      <c r="AD18" s="266"/>
    </row>
    <row r="19" spans="1:30" s="261" customFormat="1" x14ac:dyDescent="0.15">
      <c r="A19" s="272"/>
      <c r="B19" s="287" t="s">
        <v>244</v>
      </c>
      <c r="C19" s="288"/>
      <c r="D19" s="289">
        <f t="shared" ref="D19:R19" si="1">IF(D58="","",D58)</f>
        <v>5</v>
      </c>
      <c r="E19" s="289">
        <f t="shared" si="1"/>
        <v>5</v>
      </c>
      <c r="F19" s="289">
        <f t="shared" si="1"/>
        <v>5</v>
      </c>
      <c r="G19" s="289">
        <f t="shared" si="1"/>
        <v>5</v>
      </c>
      <c r="H19" s="289">
        <f t="shared" si="1"/>
        <v>6</v>
      </c>
      <c r="I19" s="289">
        <f t="shared" si="1"/>
        <v>6</v>
      </c>
      <c r="J19" s="289">
        <f t="shared" si="1"/>
        <v>8</v>
      </c>
      <c r="K19" s="289">
        <f t="shared" si="1"/>
        <v>6</v>
      </c>
      <c r="L19" s="289">
        <f t="shared" si="1"/>
        <v>6</v>
      </c>
      <c r="M19" s="289">
        <f t="shared" si="1"/>
        <v>6</v>
      </c>
      <c r="N19" s="289">
        <f t="shared" si="1"/>
        <v>8</v>
      </c>
      <c r="O19" s="289">
        <f t="shared" si="1"/>
        <v>8</v>
      </c>
      <c r="P19" s="289">
        <f t="shared" si="1"/>
        <v>5</v>
      </c>
      <c r="Q19" s="289">
        <f t="shared" si="1"/>
        <v>5</v>
      </c>
      <c r="R19" s="290">
        <f t="shared" si="1"/>
        <v>5</v>
      </c>
      <c r="S19" s="291"/>
      <c r="AD19" s="266"/>
    </row>
    <row r="20" spans="1:30" s="261" customFormat="1" x14ac:dyDescent="0.15">
      <c r="A20" s="272"/>
      <c r="B20" s="292" t="s">
        <v>87</v>
      </c>
      <c r="C20" s="293"/>
      <c r="D20" s="295">
        <f>D61</f>
        <v>11.961661341853036</v>
      </c>
      <c r="E20" s="295">
        <f t="shared" ref="E20:Q20" si="2">E61</f>
        <v>12.268370607028753</v>
      </c>
      <c r="F20" s="295">
        <f t="shared" si="2"/>
        <v>12.939297124600639</v>
      </c>
      <c r="G20" s="295">
        <f t="shared" si="2"/>
        <v>12.268370607028753</v>
      </c>
      <c r="H20" s="295">
        <f t="shared" si="2"/>
        <v>15.099041533546325</v>
      </c>
      <c r="I20" s="295">
        <f t="shared" si="2"/>
        <v>15.980830670926517</v>
      </c>
      <c r="J20" s="295">
        <f>J61</f>
        <v>17.789137380191693</v>
      </c>
      <c r="K20" s="295">
        <f t="shared" si="2"/>
        <v>18.230031948881788</v>
      </c>
      <c r="L20" s="295">
        <f t="shared" si="2"/>
        <v>21.015974440894567</v>
      </c>
      <c r="M20" s="295">
        <f t="shared" si="2"/>
        <v>23.884984025559106</v>
      </c>
      <c r="N20" s="295">
        <f t="shared" si="2"/>
        <v>28.91373801916933</v>
      </c>
      <c r="O20" s="295">
        <f t="shared" si="2"/>
        <v>32.492012779552716</v>
      </c>
      <c r="P20" s="295">
        <f t="shared" si="2"/>
        <v>35.64856230031949</v>
      </c>
      <c r="Q20" s="295">
        <f t="shared" si="2"/>
        <v>41.891373801916934</v>
      </c>
      <c r="R20" s="295">
        <f>R61</f>
        <v>49.073482428115014</v>
      </c>
      <c r="S20" s="296"/>
      <c r="AD20" s="266"/>
    </row>
    <row r="21" spans="1:30" s="261" customFormat="1" x14ac:dyDescent="0.15">
      <c r="A21" s="272"/>
      <c r="B21" s="292" t="s">
        <v>59</v>
      </c>
      <c r="C21" s="14">
        <f>C66</f>
        <v>8.3299999999999999E-2</v>
      </c>
      <c r="D21" s="295">
        <f>IFERROR(D$20*$C21,"")</f>
        <v>0.99640638977635787</v>
      </c>
      <c r="E21" s="295">
        <f t="shared" ref="E21:R23" si="3">IFERROR(E$20*$C21,"")</f>
        <v>1.0219552715654951</v>
      </c>
      <c r="F21" s="295">
        <f t="shared" si="3"/>
        <v>1.0778434504792331</v>
      </c>
      <c r="G21" s="295">
        <f t="shared" si="3"/>
        <v>1.0219552715654951</v>
      </c>
      <c r="H21" s="295">
        <f t="shared" si="3"/>
        <v>1.257750159744409</v>
      </c>
      <c r="I21" s="295">
        <f t="shared" si="3"/>
        <v>1.3312031948881788</v>
      </c>
      <c r="J21" s="295">
        <f t="shared" si="3"/>
        <v>1.4818351437699679</v>
      </c>
      <c r="K21" s="295">
        <f t="shared" si="3"/>
        <v>1.5185616613418529</v>
      </c>
      <c r="L21" s="295">
        <f t="shared" si="3"/>
        <v>1.7506306709265174</v>
      </c>
      <c r="M21" s="295">
        <f t="shared" si="3"/>
        <v>1.9896191693290735</v>
      </c>
      <c r="N21" s="295">
        <f t="shared" si="3"/>
        <v>2.4085143769968052</v>
      </c>
      <c r="O21" s="295">
        <f t="shared" si="3"/>
        <v>2.7065846645367411</v>
      </c>
      <c r="P21" s="295">
        <f t="shared" si="3"/>
        <v>2.9695252396166136</v>
      </c>
      <c r="Q21" s="295">
        <f t="shared" si="3"/>
        <v>3.4895514376996806</v>
      </c>
      <c r="R21" s="295">
        <f t="shared" si="3"/>
        <v>4.0878210862619806</v>
      </c>
      <c r="S21" s="296"/>
      <c r="AD21" s="266"/>
    </row>
    <row r="22" spans="1:30" s="261" customFormat="1" x14ac:dyDescent="0.15">
      <c r="A22" s="272"/>
      <c r="B22" s="292" t="s">
        <v>58</v>
      </c>
      <c r="C22" s="25">
        <f>C68</f>
        <v>0.08</v>
      </c>
      <c r="D22" s="295">
        <f>IFERROR(D$20*$C22,"")</f>
        <v>0.95693290734824288</v>
      </c>
      <c r="E22" s="295">
        <f t="shared" si="3"/>
        <v>0.98146964856230035</v>
      </c>
      <c r="F22" s="295">
        <f t="shared" si="3"/>
        <v>1.0351437699680512</v>
      </c>
      <c r="G22" s="295">
        <f t="shared" si="3"/>
        <v>0.98146964856230035</v>
      </c>
      <c r="H22" s="295">
        <f t="shared" si="3"/>
        <v>1.2079233226837061</v>
      </c>
      <c r="I22" s="295">
        <f t="shared" si="3"/>
        <v>1.2784664536741215</v>
      </c>
      <c r="J22" s="295">
        <f t="shared" si="3"/>
        <v>1.4231309904153355</v>
      </c>
      <c r="K22" s="295">
        <f t="shared" si="3"/>
        <v>1.4584025559105431</v>
      </c>
      <c r="L22" s="295">
        <f t="shared" si="3"/>
        <v>1.6812779552715653</v>
      </c>
      <c r="M22" s="295">
        <f t="shared" si="3"/>
        <v>1.9107987220447284</v>
      </c>
      <c r="N22" s="295">
        <f t="shared" si="3"/>
        <v>2.3130990415335466</v>
      </c>
      <c r="O22" s="295">
        <f t="shared" si="3"/>
        <v>2.5993610223642172</v>
      </c>
      <c r="P22" s="295">
        <f t="shared" si="3"/>
        <v>2.8518849840255593</v>
      </c>
      <c r="Q22" s="295">
        <f t="shared" si="3"/>
        <v>3.3513099041533549</v>
      </c>
      <c r="R22" s="295">
        <f t="shared" si="3"/>
        <v>3.9258785942492014</v>
      </c>
      <c r="S22" s="298"/>
      <c r="AD22" s="266"/>
    </row>
    <row r="23" spans="1:30" s="261" customFormat="1" x14ac:dyDescent="0.15">
      <c r="A23" s="272"/>
      <c r="B23" s="299" t="s">
        <v>60</v>
      </c>
      <c r="C23" s="25">
        <f>C70</f>
        <v>0</v>
      </c>
      <c r="D23" s="300">
        <f>IFERROR(D$20*$C23,"")</f>
        <v>0</v>
      </c>
      <c r="E23" s="300">
        <f t="shared" si="3"/>
        <v>0</v>
      </c>
      <c r="F23" s="300">
        <f t="shared" si="3"/>
        <v>0</v>
      </c>
      <c r="G23" s="300">
        <f t="shared" si="3"/>
        <v>0</v>
      </c>
      <c r="H23" s="300">
        <f t="shared" si="3"/>
        <v>0</v>
      </c>
      <c r="I23" s="300">
        <f t="shared" si="3"/>
        <v>0</v>
      </c>
      <c r="J23" s="300">
        <f t="shared" si="3"/>
        <v>0</v>
      </c>
      <c r="K23" s="300">
        <f t="shared" si="3"/>
        <v>0</v>
      </c>
      <c r="L23" s="300">
        <f t="shared" si="3"/>
        <v>0</v>
      </c>
      <c r="M23" s="300">
        <f t="shared" si="3"/>
        <v>0</v>
      </c>
      <c r="N23" s="300">
        <f t="shared" si="3"/>
        <v>0</v>
      </c>
      <c r="O23" s="300">
        <f t="shared" si="3"/>
        <v>0</v>
      </c>
      <c r="P23" s="300">
        <f t="shared" si="3"/>
        <v>0</v>
      </c>
      <c r="Q23" s="300">
        <f t="shared" si="3"/>
        <v>0</v>
      </c>
      <c r="R23" s="300">
        <f t="shared" si="3"/>
        <v>0</v>
      </c>
      <c r="S23" s="298"/>
      <c r="AD23" s="266"/>
    </row>
    <row r="24" spans="1:30" s="261" customFormat="1" ht="11.25" thickBot="1" x14ac:dyDescent="0.2">
      <c r="A24" s="272"/>
      <c r="B24" s="301" t="s">
        <v>228</v>
      </c>
      <c r="C24" s="510">
        <f>C72</f>
        <v>0</v>
      </c>
      <c r="D24" s="295">
        <f>IF(D20="","",$C24*D20)</f>
        <v>0</v>
      </c>
      <c r="E24" s="295">
        <f t="shared" ref="E24:R24" si="4">IF(E20="","",$C24*E20)</f>
        <v>0</v>
      </c>
      <c r="F24" s="295">
        <f t="shared" si="4"/>
        <v>0</v>
      </c>
      <c r="G24" s="295">
        <f t="shared" si="4"/>
        <v>0</v>
      </c>
      <c r="H24" s="295">
        <f t="shared" si="4"/>
        <v>0</v>
      </c>
      <c r="I24" s="295">
        <f t="shared" si="4"/>
        <v>0</v>
      </c>
      <c r="J24" s="295">
        <f t="shared" si="4"/>
        <v>0</v>
      </c>
      <c r="K24" s="295">
        <f t="shared" si="4"/>
        <v>0</v>
      </c>
      <c r="L24" s="295">
        <f t="shared" si="4"/>
        <v>0</v>
      </c>
      <c r="M24" s="295">
        <f t="shared" si="4"/>
        <v>0</v>
      </c>
      <c r="N24" s="295">
        <f t="shared" si="4"/>
        <v>0</v>
      </c>
      <c r="O24" s="295">
        <f t="shared" si="4"/>
        <v>0</v>
      </c>
      <c r="P24" s="295">
        <f t="shared" si="4"/>
        <v>0</v>
      </c>
      <c r="Q24" s="295">
        <f t="shared" si="4"/>
        <v>0</v>
      </c>
      <c r="R24" s="295">
        <f t="shared" si="4"/>
        <v>0</v>
      </c>
      <c r="S24" s="298"/>
      <c r="AD24" s="266"/>
    </row>
    <row r="25" spans="1:30" s="261" customFormat="1" ht="11.25" thickTop="1" x14ac:dyDescent="0.15">
      <c r="A25" s="272"/>
      <c r="B25" s="302" t="s">
        <v>75</v>
      </c>
      <c r="C25" s="514"/>
      <c r="D25" s="304">
        <f>SUM(D20:D24)</f>
        <v>13.915000638977636</v>
      </c>
      <c r="E25" s="304">
        <f>SUM(E20:E24)</f>
        <v>14.271795527156549</v>
      </c>
      <c r="F25" s="304">
        <f>SUM(F20:F24)</f>
        <v>15.052284345047923</v>
      </c>
      <c r="G25" s="304">
        <f>SUM(G20:G24)</f>
        <v>14.271795527156549</v>
      </c>
      <c r="H25" s="304">
        <f>SUM(H20:H24)</f>
        <v>17.564715015974439</v>
      </c>
      <c r="I25" s="304">
        <f t="shared" ref="I25:Q25" si="5">SUM(I20:I24)</f>
        <v>18.590500319488818</v>
      </c>
      <c r="J25" s="304">
        <f>SUM(J20:J24)</f>
        <v>20.694103514376994</v>
      </c>
      <c r="K25" s="304">
        <f t="shared" si="5"/>
        <v>21.206996166134182</v>
      </c>
      <c r="L25" s="304">
        <f t="shared" si="5"/>
        <v>24.447883067092651</v>
      </c>
      <c r="M25" s="304">
        <f t="shared" si="5"/>
        <v>27.785401916932909</v>
      </c>
      <c r="N25" s="304">
        <f t="shared" si="5"/>
        <v>33.635351437699683</v>
      </c>
      <c r="O25" s="304">
        <f t="shared" si="5"/>
        <v>37.797958466453679</v>
      </c>
      <c r="P25" s="304">
        <f t="shared" si="5"/>
        <v>41.469972523961665</v>
      </c>
      <c r="Q25" s="304">
        <f t="shared" si="5"/>
        <v>48.732235143769969</v>
      </c>
      <c r="R25" s="304">
        <f>SUM(R20:R24)</f>
        <v>57.087182108626195</v>
      </c>
      <c r="S25" s="296"/>
      <c r="AD25" s="266"/>
    </row>
    <row r="26" spans="1:30" s="261" customFormat="1" ht="11.25" thickBot="1" x14ac:dyDescent="0.2">
      <c r="A26" s="272"/>
      <c r="B26" s="305" t="s">
        <v>51</v>
      </c>
      <c r="C26" s="515"/>
      <c r="D26" s="307">
        <f>SUM(D20:D23)*D107</f>
        <v>0</v>
      </c>
      <c r="E26" s="307">
        <f t="shared" ref="E26:R26" si="6">SUM(E20:E23)*E107</f>
        <v>0</v>
      </c>
      <c r="F26" s="307">
        <f t="shared" si="6"/>
        <v>0</v>
      </c>
      <c r="G26" s="307">
        <f t="shared" si="6"/>
        <v>0</v>
      </c>
      <c r="H26" s="307">
        <f t="shared" si="6"/>
        <v>0</v>
      </c>
      <c r="I26" s="307">
        <f t="shared" si="6"/>
        <v>0</v>
      </c>
      <c r="J26" s="307">
        <f t="shared" si="6"/>
        <v>0</v>
      </c>
      <c r="K26" s="307">
        <f t="shared" si="6"/>
        <v>0</v>
      </c>
      <c r="L26" s="307">
        <f t="shared" si="6"/>
        <v>0</v>
      </c>
      <c r="M26" s="307">
        <f t="shared" si="6"/>
        <v>0</v>
      </c>
      <c r="N26" s="307">
        <f t="shared" si="6"/>
        <v>0</v>
      </c>
      <c r="O26" s="307">
        <f t="shared" si="6"/>
        <v>0</v>
      </c>
      <c r="P26" s="307">
        <f t="shared" si="6"/>
        <v>0</v>
      </c>
      <c r="Q26" s="307">
        <f t="shared" si="6"/>
        <v>0</v>
      </c>
      <c r="R26" s="307">
        <f t="shared" si="6"/>
        <v>0</v>
      </c>
      <c r="S26" s="298"/>
      <c r="AD26" s="266"/>
    </row>
    <row r="27" spans="1:30" s="261" customFormat="1" ht="12" thickTop="1" thickBot="1" x14ac:dyDescent="0.2">
      <c r="A27" s="272"/>
      <c r="B27" s="308" t="s">
        <v>77</v>
      </c>
      <c r="C27" s="516"/>
      <c r="D27" s="310">
        <f t="shared" ref="D27:I27" si="7">SUM(D25:D26)</f>
        <v>13.915000638977636</v>
      </c>
      <c r="E27" s="310">
        <f t="shared" si="7"/>
        <v>14.271795527156549</v>
      </c>
      <c r="F27" s="310">
        <f t="shared" si="7"/>
        <v>15.052284345047923</v>
      </c>
      <c r="G27" s="310">
        <f t="shared" si="7"/>
        <v>14.271795527156549</v>
      </c>
      <c r="H27" s="310">
        <f t="shared" si="7"/>
        <v>17.564715015974439</v>
      </c>
      <c r="I27" s="310">
        <f t="shared" si="7"/>
        <v>18.590500319488818</v>
      </c>
      <c r="J27" s="310">
        <f>SUM(J25:J26)</f>
        <v>20.694103514376994</v>
      </c>
      <c r="K27" s="310">
        <f>SUM(K25:K26)</f>
        <v>21.206996166134182</v>
      </c>
      <c r="L27" s="310">
        <f>SUM(L25:L26)</f>
        <v>24.447883067092651</v>
      </c>
      <c r="M27" s="310">
        <f t="shared" ref="M27:R27" si="8">SUM(M25:M26)</f>
        <v>27.785401916932909</v>
      </c>
      <c r="N27" s="310">
        <f t="shared" si="8"/>
        <v>33.635351437699683</v>
      </c>
      <c r="O27" s="310">
        <f t="shared" si="8"/>
        <v>37.797958466453679</v>
      </c>
      <c r="P27" s="310">
        <f t="shared" si="8"/>
        <v>41.469972523961665</v>
      </c>
      <c r="Q27" s="310">
        <f t="shared" si="8"/>
        <v>48.732235143769969</v>
      </c>
      <c r="R27" s="310">
        <f t="shared" si="8"/>
        <v>57.087182108626195</v>
      </c>
      <c r="S27" s="298"/>
      <c r="AD27" s="266"/>
    </row>
    <row r="28" spans="1:30" s="261" customFormat="1" ht="11.25" thickTop="1" x14ac:dyDescent="0.15">
      <c r="A28" s="272"/>
      <c r="B28" s="311" t="s">
        <v>339</v>
      </c>
      <c r="C28" s="507">
        <f>D135</f>
        <v>0.8288604898828541</v>
      </c>
      <c r="D28" s="304">
        <f>D27/$C28</f>
        <v>16.788109469356289</v>
      </c>
      <c r="E28" s="304">
        <f>E27/$C28</f>
        <v>17.218573814724397</v>
      </c>
      <c r="F28" s="304">
        <f>F27/$C28</f>
        <v>18.160214570217139</v>
      </c>
      <c r="G28" s="304">
        <f>G27/$C28</f>
        <v>17.218573814724397</v>
      </c>
      <c r="H28" s="304">
        <f>H27/$C28</f>
        <v>21.191401002184246</v>
      </c>
      <c r="I28" s="304">
        <f t="shared" ref="I28:M28" si="9">I27/$C28</f>
        <v>22.428985995117564</v>
      </c>
      <c r="J28" s="304">
        <f>J27/$C28</f>
        <v>24.966932031350375</v>
      </c>
      <c r="K28" s="304">
        <f t="shared" si="9"/>
        <v>25.585724527817032</v>
      </c>
      <c r="L28" s="304">
        <f t="shared" si="9"/>
        <v>29.495775664910703</v>
      </c>
      <c r="M28" s="304">
        <f t="shared" si="9"/>
        <v>33.522410895541569</v>
      </c>
      <c r="N28" s="304">
        <f>N27/$C28</f>
        <v>40.580232558139535</v>
      </c>
      <c r="O28" s="304">
        <f>O27/$C28</f>
        <v>45.60231658743416</v>
      </c>
      <c r="P28" s="304">
        <f>P27/$C28</f>
        <v>50.032512141847619</v>
      </c>
      <c r="Q28" s="304">
        <f>Q27/$C28</f>
        <v>58.794255171527688</v>
      </c>
      <c r="R28" s="304">
        <f>R27/$C28</f>
        <v>68.87429525889759</v>
      </c>
      <c r="S28" s="262"/>
      <c r="AD28" s="266"/>
    </row>
    <row r="29" spans="1:30" s="261" customFormat="1" ht="11.25" thickBot="1" x14ac:dyDescent="0.2">
      <c r="A29" s="272"/>
      <c r="B29" s="313" t="s">
        <v>340</v>
      </c>
      <c r="C29" s="515"/>
      <c r="D29" s="321">
        <f>IF(D20="","",$C$144)</f>
        <v>0</v>
      </c>
      <c r="E29" s="321">
        <f t="shared" ref="E29:R29" si="10">IF(E20="","",$C$144)</f>
        <v>0</v>
      </c>
      <c r="F29" s="321">
        <f t="shared" si="10"/>
        <v>0</v>
      </c>
      <c r="G29" s="321">
        <f t="shared" si="10"/>
        <v>0</v>
      </c>
      <c r="H29" s="321">
        <f t="shared" si="10"/>
        <v>0</v>
      </c>
      <c r="I29" s="321">
        <f t="shared" si="10"/>
        <v>0</v>
      </c>
      <c r="J29" s="321">
        <f t="shared" si="10"/>
        <v>0</v>
      </c>
      <c r="K29" s="321">
        <f t="shared" si="10"/>
        <v>0</v>
      </c>
      <c r="L29" s="321">
        <f t="shared" si="10"/>
        <v>0</v>
      </c>
      <c r="M29" s="321">
        <f t="shared" si="10"/>
        <v>0</v>
      </c>
      <c r="N29" s="321">
        <f t="shared" si="10"/>
        <v>0</v>
      </c>
      <c r="O29" s="321">
        <f t="shared" si="10"/>
        <v>0</v>
      </c>
      <c r="P29" s="321">
        <f t="shared" si="10"/>
        <v>0</v>
      </c>
      <c r="Q29" s="321">
        <f t="shared" si="10"/>
        <v>0</v>
      </c>
      <c r="R29" s="321">
        <f t="shared" si="10"/>
        <v>0</v>
      </c>
      <c r="S29" s="262"/>
      <c r="AD29" s="266"/>
    </row>
    <row r="30" spans="1:30" s="261" customFormat="1" ht="11.25" thickTop="1" x14ac:dyDescent="0.15">
      <c r="A30" s="272"/>
      <c r="B30" s="308" t="s">
        <v>138</v>
      </c>
      <c r="C30" s="516"/>
      <c r="D30" s="310">
        <f>SUM(D28:D29)</f>
        <v>16.788109469356289</v>
      </c>
      <c r="E30" s="310">
        <f t="shared" ref="E30:Q30" si="11">SUM(E28:E29)</f>
        <v>17.218573814724397</v>
      </c>
      <c r="F30" s="310">
        <f t="shared" si="11"/>
        <v>18.160214570217139</v>
      </c>
      <c r="G30" s="310">
        <f t="shared" si="11"/>
        <v>17.218573814724397</v>
      </c>
      <c r="H30" s="310">
        <f>SUM(H28:H29)</f>
        <v>21.191401002184246</v>
      </c>
      <c r="I30" s="310">
        <f t="shared" si="11"/>
        <v>22.428985995117564</v>
      </c>
      <c r="J30" s="310">
        <f t="shared" si="11"/>
        <v>24.966932031350375</v>
      </c>
      <c r="K30" s="310">
        <f t="shared" si="11"/>
        <v>25.585724527817032</v>
      </c>
      <c r="L30" s="310">
        <f t="shared" si="11"/>
        <v>29.495775664910703</v>
      </c>
      <c r="M30" s="310">
        <f t="shared" si="11"/>
        <v>33.522410895541569</v>
      </c>
      <c r="N30" s="310">
        <f t="shared" si="11"/>
        <v>40.580232558139535</v>
      </c>
      <c r="O30" s="310">
        <f t="shared" si="11"/>
        <v>45.60231658743416</v>
      </c>
      <c r="P30" s="310">
        <f t="shared" si="11"/>
        <v>50.032512141847619</v>
      </c>
      <c r="Q30" s="310">
        <f t="shared" si="11"/>
        <v>58.794255171527688</v>
      </c>
      <c r="R30" s="310">
        <f>SUM(R28:R29)</f>
        <v>68.87429525889759</v>
      </c>
      <c r="S30" s="262"/>
      <c r="AD30" s="266"/>
    </row>
    <row r="31" spans="1:30" s="261" customFormat="1" x14ac:dyDescent="0.15">
      <c r="A31" s="272"/>
      <c r="B31" s="315"/>
      <c r="C31" s="517"/>
      <c r="D31" s="264"/>
      <c r="E31" s="264"/>
      <c r="F31" s="288"/>
      <c r="G31" s="288"/>
      <c r="H31" s="288"/>
      <c r="I31" s="288"/>
      <c r="J31" s="288"/>
      <c r="K31" s="288"/>
      <c r="L31" s="288"/>
      <c r="M31" s="288"/>
      <c r="N31" s="288"/>
      <c r="O31" s="288"/>
      <c r="P31" s="288"/>
      <c r="Q31" s="288"/>
      <c r="R31" s="317"/>
      <c r="S31" s="262"/>
      <c r="AD31" s="266"/>
    </row>
    <row r="32" spans="1:30" s="261" customFormat="1" x14ac:dyDescent="0.15">
      <c r="A32" s="272"/>
      <c r="B32" s="318" t="s">
        <v>341</v>
      </c>
      <c r="C32" s="18">
        <f>E191</f>
        <v>0</v>
      </c>
      <c r="D32" s="297">
        <f>$C32*D$30</f>
        <v>0</v>
      </c>
      <c r="E32" s="297">
        <f t="shared" ref="E32:Q34" si="12">$C32*E$30</f>
        <v>0</v>
      </c>
      <c r="F32" s="297">
        <f t="shared" si="12"/>
        <v>0</v>
      </c>
      <c r="G32" s="297">
        <f t="shared" si="12"/>
        <v>0</v>
      </c>
      <c r="H32" s="297">
        <f t="shared" si="12"/>
        <v>0</v>
      </c>
      <c r="I32" s="297">
        <f>$C32*I$30</f>
        <v>0</v>
      </c>
      <c r="J32" s="297">
        <f t="shared" si="12"/>
        <v>0</v>
      </c>
      <c r="K32" s="297">
        <f t="shared" si="12"/>
        <v>0</v>
      </c>
      <c r="L32" s="297">
        <f t="shared" si="12"/>
        <v>0</v>
      </c>
      <c r="M32" s="297">
        <f t="shared" si="12"/>
        <v>0</v>
      </c>
      <c r="N32" s="297">
        <f t="shared" si="12"/>
        <v>0</v>
      </c>
      <c r="O32" s="297">
        <f t="shared" si="12"/>
        <v>0</v>
      </c>
      <c r="P32" s="297">
        <f t="shared" si="12"/>
        <v>0</v>
      </c>
      <c r="Q32" s="297">
        <f t="shared" si="12"/>
        <v>0</v>
      </c>
      <c r="R32" s="297">
        <f>$C32*R$30</f>
        <v>0</v>
      </c>
      <c r="S32" s="262"/>
      <c r="AD32" s="266"/>
    </row>
    <row r="33" spans="1:30" s="261" customFormat="1" x14ac:dyDescent="0.15">
      <c r="A33" s="272"/>
      <c r="B33" s="292" t="s">
        <v>342</v>
      </c>
      <c r="C33" s="18">
        <f>E192</f>
        <v>0</v>
      </c>
      <c r="D33" s="297">
        <f>$C33*D$30</f>
        <v>0</v>
      </c>
      <c r="E33" s="297">
        <f t="shared" si="12"/>
        <v>0</v>
      </c>
      <c r="F33" s="297">
        <f t="shared" si="12"/>
        <v>0</v>
      </c>
      <c r="G33" s="297">
        <f t="shared" si="12"/>
        <v>0</v>
      </c>
      <c r="H33" s="297">
        <f t="shared" si="12"/>
        <v>0</v>
      </c>
      <c r="I33" s="297">
        <f>$C33*I$30</f>
        <v>0</v>
      </c>
      <c r="J33" s="297">
        <f t="shared" si="12"/>
        <v>0</v>
      </c>
      <c r="K33" s="297">
        <f t="shared" si="12"/>
        <v>0</v>
      </c>
      <c r="L33" s="297">
        <f t="shared" si="12"/>
        <v>0</v>
      </c>
      <c r="M33" s="297">
        <f t="shared" si="12"/>
        <v>0</v>
      </c>
      <c r="N33" s="297">
        <f t="shared" si="12"/>
        <v>0</v>
      </c>
      <c r="O33" s="297">
        <f t="shared" si="12"/>
        <v>0</v>
      </c>
      <c r="P33" s="297">
        <f t="shared" si="12"/>
        <v>0</v>
      </c>
      <c r="Q33" s="297">
        <f t="shared" si="12"/>
        <v>0</v>
      </c>
      <c r="R33" s="297">
        <f>$C33*R$30</f>
        <v>0</v>
      </c>
      <c r="S33" s="262"/>
      <c r="AD33" s="266"/>
    </row>
    <row r="34" spans="1:30" s="261" customFormat="1" ht="11.25" thickBot="1" x14ac:dyDescent="0.2">
      <c r="A34" s="272"/>
      <c r="B34" s="292" t="s">
        <v>343</v>
      </c>
      <c r="C34" s="18">
        <f>E193</f>
        <v>0</v>
      </c>
      <c r="D34" s="297">
        <f>$C34*D$30</f>
        <v>0</v>
      </c>
      <c r="E34" s="297">
        <f t="shared" si="12"/>
        <v>0</v>
      </c>
      <c r="F34" s="297">
        <f t="shared" si="12"/>
        <v>0</v>
      </c>
      <c r="G34" s="297">
        <f t="shared" si="12"/>
        <v>0</v>
      </c>
      <c r="H34" s="297">
        <f t="shared" si="12"/>
        <v>0</v>
      </c>
      <c r="I34" s="297">
        <f>$C34*I$30</f>
        <v>0</v>
      </c>
      <c r="J34" s="297">
        <f t="shared" si="12"/>
        <v>0</v>
      </c>
      <c r="K34" s="297">
        <f t="shared" si="12"/>
        <v>0</v>
      </c>
      <c r="L34" s="297">
        <f t="shared" si="12"/>
        <v>0</v>
      </c>
      <c r="M34" s="297">
        <f t="shared" si="12"/>
        <v>0</v>
      </c>
      <c r="N34" s="297">
        <f t="shared" si="12"/>
        <v>0</v>
      </c>
      <c r="O34" s="297">
        <f t="shared" si="12"/>
        <v>0</v>
      </c>
      <c r="P34" s="297">
        <f t="shared" si="12"/>
        <v>0</v>
      </c>
      <c r="Q34" s="297">
        <f t="shared" si="12"/>
        <v>0</v>
      </c>
      <c r="R34" s="297">
        <f>$C34*R$30</f>
        <v>0</v>
      </c>
      <c r="S34" s="262"/>
      <c r="AD34" s="266"/>
    </row>
    <row r="35" spans="1:30" s="261" customFormat="1" ht="11.25" thickTop="1" x14ac:dyDescent="0.15">
      <c r="A35" s="319"/>
      <c r="B35" s="311" t="s">
        <v>349</v>
      </c>
      <c r="C35" s="26"/>
      <c r="D35" s="312">
        <f>SUM(D30,D32:D34)</f>
        <v>16.788109469356289</v>
      </c>
      <c r="E35" s="312">
        <f t="shared" ref="E35:Q35" si="13">SUM(E30,E32:E34)</f>
        <v>17.218573814724397</v>
      </c>
      <c r="F35" s="312">
        <f t="shared" si="13"/>
        <v>18.160214570217139</v>
      </c>
      <c r="G35" s="312">
        <f t="shared" si="13"/>
        <v>17.218573814724397</v>
      </c>
      <c r="H35" s="312">
        <f>SUM(H30,H32:H34)</f>
        <v>21.191401002184246</v>
      </c>
      <c r="I35" s="312">
        <f>SUM(I30,I32:I34)</f>
        <v>22.428985995117564</v>
      </c>
      <c r="J35" s="312">
        <f t="shared" si="13"/>
        <v>24.966932031350375</v>
      </c>
      <c r="K35" s="312">
        <f>SUM(K30,K32:K34)</f>
        <v>25.585724527817032</v>
      </c>
      <c r="L35" s="312">
        <f t="shared" si="13"/>
        <v>29.495775664910703</v>
      </c>
      <c r="M35" s="312">
        <f t="shared" si="13"/>
        <v>33.522410895541569</v>
      </c>
      <c r="N35" s="312">
        <f t="shared" si="13"/>
        <v>40.580232558139535</v>
      </c>
      <c r="O35" s="312">
        <f t="shared" si="13"/>
        <v>45.60231658743416</v>
      </c>
      <c r="P35" s="312">
        <f t="shared" si="13"/>
        <v>50.032512141847619</v>
      </c>
      <c r="Q35" s="312">
        <f t="shared" si="13"/>
        <v>58.794255171527688</v>
      </c>
      <c r="R35" s="312">
        <f>SUM(R30,R32:R34)</f>
        <v>68.87429525889759</v>
      </c>
      <c r="S35" s="262"/>
      <c r="AD35" s="266"/>
    </row>
    <row r="36" spans="1:30" s="261" customFormat="1" x14ac:dyDescent="0.15">
      <c r="A36" s="319"/>
      <c r="B36" s="320" t="str">
        <f>B174</f>
        <v>Opslag kosten gemeentelijke eisen</v>
      </c>
      <c r="C36" s="18">
        <f>C174</f>
        <v>0</v>
      </c>
      <c r="D36" s="321">
        <f>$C36*D$35</f>
        <v>0</v>
      </c>
      <c r="E36" s="321">
        <f t="shared" ref="E36:Q37" si="14">$C36*E$35</f>
        <v>0</v>
      </c>
      <c r="F36" s="321">
        <f t="shared" si="14"/>
        <v>0</v>
      </c>
      <c r="G36" s="321">
        <f t="shared" si="14"/>
        <v>0</v>
      </c>
      <c r="H36" s="321">
        <f>$C36*H$35</f>
        <v>0</v>
      </c>
      <c r="I36" s="321">
        <f t="shared" si="14"/>
        <v>0</v>
      </c>
      <c r="J36" s="321">
        <f t="shared" si="14"/>
        <v>0</v>
      </c>
      <c r="K36" s="321">
        <f t="shared" si="14"/>
        <v>0</v>
      </c>
      <c r="L36" s="321">
        <f t="shared" si="14"/>
        <v>0</v>
      </c>
      <c r="M36" s="321">
        <f t="shared" si="14"/>
        <v>0</v>
      </c>
      <c r="N36" s="321">
        <f t="shared" si="14"/>
        <v>0</v>
      </c>
      <c r="O36" s="321">
        <f t="shared" si="14"/>
        <v>0</v>
      </c>
      <c r="P36" s="321">
        <f t="shared" si="14"/>
        <v>0</v>
      </c>
      <c r="Q36" s="321">
        <f t="shared" si="14"/>
        <v>0</v>
      </c>
      <c r="R36" s="321">
        <f>$C36*R$35</f>
        <v>0</v>
      </c>
      <c r="S36" s="262"/>
      <c r="AD36" s="266"/>
    </row>
    <row r="37" spans="1:30" s="261" customFormat="1" ht="11.25" thickBot="1" x14ac:dyDescent="0.2">
      <c r="A37" s="319"/>
      <c r="B37" s="322" t="s">
        <v>82</v>
      </c>
      <c r="C37" s="29">
        <f>C184</f>
        <v>0</v>
      </c>
      <c r="D37" s="314">
        <f>$C37*D$35</f>
        <v>0</v>
      </c>
      <c r="E37" s="314">
        <f t="shared" si="14"/>
        <v>0</v>
      </c>
      <c r="F37" s="314">
        <f t="shared" si="14"/>
        <v>0</v>
      </c>
      <c r="G37" s="314">
        <f t="shared" si="14"/>
        <v>0</v>
      </c>
      <c r="H37" s="314">
        <f>$C37*H$35</f>
        <v>0</v>
      </c>
      <c r="I37" s="314">
        <f t="shared" si="14"/>
        <v>0</v>
      </c>
      <c r="J37" s="314">
        <f t="shared" si="14"/>
        <v>0</v>
      </c>
      <c r="K37" s="314">
        <f t="shared" si="14"/>
        <v>0</v>
      </c>
      <c r="L37" s="314">
        <f t="shared" si="14"/>
        <v>0</v>
      </c>
      <c r="M37" s="314">
        <f t="shared" si="14"/>
        <v>0</v>
      </c>
      <c r="N37" s="314">
        <f t="shared" si="14"/>
        <v>0</v>
      </c>
      <c r="O37" s="314">
        <f t="shared" si="14"/>
        <v>0</v>
      </c>
      <c r="P37" s="314">
        <f t="shared" si="14"/>
        <v>0</v>
      </c>
      <c r="Q37" s="314">
        <f t="shared" si="14"/>
        <v>0</v>
      </c>
      <c r="R37" s="314">
        <f>$C37*R$35</f>
        <v>0</v>
      </c>
      <c r="S37" s="262"/>
      <c r="AD37" s="266"/>
    </row>
    <row r="38" spans="1:30" s="261" customFormat="1" ht="11.25" thickTop="1" x14ac:dyDescent="0.15">
      <c r="A38" s="319"/>
      <c r="B38" s="311" t="s">
        <v>145</v>
      </c>
      <c r="C38" s="26"/>
      <c r="D38" s="312">
        <f>SUM(D35:D37)</f>
        <v>16.788109469356289</v>
      </c>
      <c r="E38" s="312">
        <f>SUM(E35:E37)</f>
        <v>17.218573814724397</v>
      </c>
      <c r="F38" s="312">
        <f>SUM(F35:F37)</f>
        <v>18.160214570217139</v>
      </c>
      <c r="G38" s="312">
        <f>SUM(G35:G37)</f>
        <v>17.218573814724397</v>
      </c>
      <c r="H38" s="312">
        <f>SUM(H35:H37)</f>
        <v>21.191401002184246</v>
      </c>
      <c r="I38" s="312">
        <f t="shared" ref="I38:K38" si="15">SUM(I35:I37)</f>
        <v>22.428985995117564</v>
      </c>
      <c r="J38" s="312">
        <f t="shared" si="15"/>
        <v>24.966932031350375</v>
      </c>
      <c r="K38" s="312">
        <f t="shared" si="15"/>
        <v>25.585724527817032</v>
      </c>
      <c r="L38" s="312">
        <f>SUM(L35:L37)</f>
        <v>29.495775664910703</v>
      </c>
      <c r="M38" s="312">
        <f t="shared" ref="M38:Q38" si="16">SUM(M35:M37)</f>
        <v>33.522410895541569</v>
      </c>
      <c r="N38" s="312">
        <f t="shared" si="16"/>
        <v>40.580232558139535</v>
      </c>
      <c r="O38" s="312">
        <f>SUM(O35:O37)</f>
        <v>45.60231658743416</v>
      </c>
      <c r="P38" s="312">
        <f t="shared" si="16"/>
        <v>50.032512141847619</v>
      </c>
      <c r="Q38" s="312">
        <f t="shared" si="16"/>
        <v>58.794255171527688</v>
      </c>
      <c r="R38" s="312">
        <f>SUM(R35:R37)</f>
        <v>68.87429525889759</v>
      </c>
      <c r="S38" s="262"/>
      <c r="AD38" s="266"/>
    </row>
    <row r="39" spans="1:30" s="261" customFormat="1" x14ac:dyDescent="0.15">
      <c r="A39" s="319"/>
      <c r="B39" s="323"/>
      <c r="C39" s="171"/>
      <c r="D39" s="324"/>
      <c r="E39" s="324"/>
      <c r="F39" s="324"/>
      <c r="G39" s="324"/>
      <c r="H39" s="324"/>
      <c r="I39" s="324"/>
      <c r="J39" s="324"/>
      <c r="K39" s="324"/>
      <c r="L39" s="324"/>
      <c r="M39" s="324"/>
      <c r="N39" s="324"/>
      <c r="O39" s="324"/>
      <c r="P39" s="324"/>
      <c r="Q39" s="324"/>
      <c r="R39" s="325"/>
      <c r="S39" s="262"/>
      <c r="AD39" s="266"/>
    </row>
    <row r="40" spans="1:30" s="261" customFormat="1" x14ac:dyDescent="0.15">
      <c r="A40" s="319"/>
      <c r="B40" s="292" t="s">
        <v>96</v>
      </c>
      <c r="C40" s="326"/>
      <c r="D40" s="327">
        <f>D63</f>
        <v>0.05</v>
      </c>
      <c r="E40" s="327">
        <f t="shared" ref="E40:I40" si="17">E63</f>
        <v>0.05</v>
      </c>
      <c r="F40" s="327">
        <f t="shared" si="17"/>
        <v>0.05</v>
      </c>
      <c r="G40" s="327">
        <f t="shared" si="17"/>
        <v>0.1</v>
      </c>
      <c r="H40" s="327">
        <f>H63</f>
        <v>0.1</v>
      </c>
      <c r="I40" s="327">
        <f t="shared" si="17"/>
        <v>0.2</v>
      </c>
      <c r="J40" s="327">
        <f t="shared" ref="J40:R40" si="18">J63</f>
        <v>0.05</v>
      </c>
      <c r="K40" s="327">
        <f t="shared" si="18"/>
        <v>0.05</v>
      </c>
      <c r="L40" s="327">
        <f t="shared" si="18"/>
        <v>0.05</v>
      </c>
      <c r="M40" s="327">
        <f t="shared" si="18"/>
        <v>0.05</v>
      </c>
      <c r="N40" s="327">
        <f>N63</f>
        <v>0.05</v>
      </c>
      <c r="O40" s="327">
        <f t="shared" si="18"/>
        <v>0.05</v>
      </c>
      <c r="P40" s="327">
        <f>P63</f>
        <v>0.05</v>
      </c>
      <c r="Q40" s="327">
        <f>Q63</f>
        <v>0.05</v>
      </c>
      <c r="R40" s="327">
        <f t="shared" si="18"/>
        <v>0.05</v>
      </c>
      <c r="S40" s="328"/>
      <c r="AD40" s="266"/>
    </row>
    <row r="41" spans="1:30" s="261" customFormat="1" x14ac:dyDescent="0.15">
      <c r="A41" s="319"/>
      <c r="B41" s="329" t="s">
        <v>353</v>
      </c>
      <c r="C41" s="330"/>
      <c r="D41" s="240"/>
      <c r="E41" s="240"/>
      <c r="F41" s="240"/>
      <c r="G41" s="240"/>
      <c r="H41" s="288"/>
      <c r="I41" s="288"/>
      <c r="J41" s="288"/>
      <c r="K41" s="288"/>
      <c r="L41" s="288"/>
      <c r="M41" s="288"/>
      <c r="N41" s="288"/>
      <c r="O41" s="288"/>
      <c r="P41" s="288"/>
      <c r="Q41" s="288"/>
      <c r="R41" s="317"/>
      <c r="S41" s="331">
        <f>SUMPRODUCT(D38:R38,D40:R40)</f>
        <v>29.807862315302582</v>
      </c>
      <c r="AD41" s="266"/>
    </row>
    <row r="42" spans="1:30" s="261" customFormat="1" x14ac:dyDescent="0.15">
      <c r="A42" s="319"/>
      <c r="B42" s="263"/>
      <c r="C42" s="316"/>
      <c r="D42" s="264"/>
      <c r="E42" s="264"/>
      <c r="F42" s="264"/>
      <c r="G42" s="264"/>
      <c r="H42" s="264"/>
      <c r="I42" s="264"/>
      <c r="J42" s="262"/>
      <c r="K42" s="262"/>
      <c r="L42" s="262"/>
      <c r="M42" s="262"/>
      <c r="N42" s="262"/>
      <c r="O42" s="262"/>
      <c r="P42" s="262"/>
      <c r="Q42" s="262"/>
      <c r="R42" s="262"/>
      <c r="S42" s="333"/>
      <c r="T42" s="262"/>
      <c r="U42" s="262"/>
      <c r="V42" s="262"/>
      <c r="W42" s="262"/>
      <c r="X42" s="262"/>
      <c r="Y42" s="262"/>
      <c r="Z42" s="262"/>
      <c r="AA42" s="262"/>
      <c r="AB42" s="262"/>
      <c r="AC42" s="262"/>
      <c r="AD42" s="266"/>
    </row>
    <row r="43" spans="1:30" s="261" customFormat="1" x14ac:dyDescent="0.15">
      <c r="A43" s="334"/>
      <c r="B43" s="329"/>
      <c r="C43" s="330"/>
      <c r="D43" s="240"/>
      <c r="E43" s="240"/>
      <c r="F43" s="240"/>
      <c r="G43" s="240"/>
      <c r="H43" s="240"/>
      <c r="I43" s="335"/>
      <c r="J43" s="262"/>
      <c r="K43" s="262"/>
      <c r="L43" s="262"/>
      <c r="M43" s="262"/>
      <c r="N43" s="262"/>
      <c r="O43" s="262"/>
      <c r="P43" s="262"/>
      <c r="Q43" s="262"/>
      <c r="R43" s="262"/>
      <c r="S43" s="262"/>
      <c r="T43" s="262"/>
      <c r="U43" s="262"/>
      <c r="V43" s="262"/>
      <c r="W43" s="262"/>
      <c r="X43" s="262"/>
      <c r="Y43" s="262"/>
      <c r="Z43" s="262"/>
      <c r="AA43" s="262"/>
      <c r="AB43" s="262"/>
      <c r="AC43" s="262"/>
      <c r="AD43" s="266"/>
    </row>
    <row r="44" spans="1:30" s="261" customFormat="1" x14ac:dyDescent="0.15">
      <c r="A44" s="272"/>
      <c r="B44" s="273" t="s">
        <v>338</v>
      </c>
      <c r="C44" s="274"/>
      <c r="D44" s="275"/>
      <c r="E44" s="275"/>
      <c r="F44" s="275"/>
      <c r="G44" s="275"/>
      <c r="H44" s="275"/>
      <c r="I44" s="276"/>
      <c r="J44" s="262"/>
      <c r="K44" s="262"/>
      <c r="L44" s="262"/>
      <c r="M44" s="262"/>
      <c r="N44" s="262"/>
      <c r="O44" s="262"/>
      <c r="P44" s="262"/>
      <c r="Q44" s="262"/>
      <c r="R44" s="262"/>
      <c r="S44" s="262"/>
      <c r="T44" s="262"/>
      <c r="U44" s="262"/>
      <c r="V44" s="262"/>
      <c r="W44" s="262"/>
      <c r="X44" s="262"/>
      <c r="Y44" s="262"/>
      <c r="Z44" s="262"/>
      <c r="AA44" s="262"/>
      <c r="AB44" s="262"/>
      <c r="AC44" s="262"/>
      <c r="AD44" s="266"/>
    </row>
    <row r="45" spans="1:30" s="261" customFormat="1" x14ac:dyDescent="0.15">
      <c r="A45" s="319"/>
      <c r="B45" s="336"/>
      <c r="C45" s="288"/>
      <c r="D45" s="289" t="s">
        <v>330</v>
      </c>
      <c r="E45" s="289" t="s">
        <v>331</v>
      </c>
      <c r="F45" s="289" t="s">
        <v>332</v>
      </c>
      <c r="G45" s="289" t="s">
        <v>333</v>
      </c>
      <c r="H45" s="289" t="s">
        <v>337</v>
      </c>
      <c r="I45" s="290" t="s">
        <v>336</v>
      </c>
      <c r="J45" s="333"/>
      <c r="K45" s="262"/>
      <c r="L45" s="262"/>
      <c r="M45" s="262"/>
      <c r="N45" s="262"/>
      <c r="O45" s="262"/>
      <c r="P45" s="262"/>
      <c r="Q45" s="262"/>
      <c r="R45" s="262"/>
      <c r="S45" s="262"/>
      <c r="T45" s="262"/>
      <c r="U45" s="262"/>
      <c r="V45" s="262"/>
      <c r="W45" s="262"/>
      <c r="X45" s="262"/>
      <c r="Y45" s="262"/>
      <c r="Z45" s="262"/>
      <c r="AA45" s="262"/>
      <c r="AB45" s="262"/>
      <c r="AC45" s="262"/>
      <c r="AD45" s="266"/>
    </row>
    <row r="46" spans="1:30" s="261" customFormat="1" x14ac:dyDescent="0.15">
      <c r="A46" s="319"/>
      <c r="B46" s="337" t="s">
        <v>334</v>
      </c>
      <c r="C46" s="251"/>
      <c r="D46" s="338">
        <f>IF(C155=0,SUMPRODUCT(D28:R28,D40:R40),SUMPRODUCT(D28:R28,D40:R40)+(C152/C155)*SUMPRODUCT(D32:R32,D40:R40))</f>
        <v>29.807862315302582</v>
      </c>
      <c r="E46" s="338">
        <f>D46*(1+C166)</f>
        <v>29.807862315302582</v>
      </c>
      <c r="F46" s="338">
        <f>E46*(1+D166)</f>
        <v>29.807862315302582</v>
      </c>
      <c r="G46" s="338">
        <f t="shared" ref="E46:I47" si="19">F46*(1+E166)</f>
        <v>29.807862315302582</v>
      </c>
      <c r="H46" s="338">
        <f t="shared" si="19"/>
        <v>29.807862315302582</v>
      </c>
      <c r="I46" s="338">
        <f t="shared" si="19"/>
        <v>29.807862315302582</v>
      </c>
      <c r="J46" s="333"/>
      <c r="K46" s="470"/>
      <c r="L46" s="262"/>
      <c r="M46" s="262"/>
      <c r="N46" s="262"/>
      <c r="O46" s="262"/>
      <c r="P46" s="262"/>
      <c r="Q46" s="262"/>
      <c r="R46" s="262"/>
      <c r="S46" s="262"/>
      <c r="T46" s="262"/>
      <c r="U46" s="262"/>
      <c r="V46" s="262"/>
      <c r="W46" s="262"/>
      <c r="X46" s="262"/>
      <c r="Y46" s="262"/>
      <c r="Z46" s="262"/>
      <c r="AA46" s="262"/>
      <c r="AB46" s="262"/>
      <c r="AC46" s="262"/>
      <c r="AD46" s="266"/>
    </row>
    <row r="47" spans="1:30" s="261" customFormat="1" ht="11.25" thickBot="1" x14ac:dyDescent="0.2">
      <c r="A47" s="319"/>
      <c r="B47" s="292" t="s">
        <v>335</v>
      </c>
      <c r="C47" s="251"/>
      <c r="D47" s="297">
        <f>IF(C155=0,SUMPRODUCT(D29:R29,D40:R40)+SUMPRODUCT(D33:R33,D40:R40)+SUMPRODUCT(D34:R34,D40:R40),SUMPRODUCT(D29:R29,D40:R40)+SUMPRODUCT(D33:R33,D40:R40)+SUMPRODUCT(D34:R34,D40:R40)+((C153+C154)/C155)*SUMPRODUCT(D32:R32,D40:R40))</f>
        <v>0</v>
      </c>
      <c r="E47" s="338">
        <f t="shared" si="19"/>
        <v>0</v>
      </c>
      <c r="F47" s="338">
        <f t="shared" si="19"/>
        <v>0</v>
      </c>
      <c r="G47" s="338">
        <f t="shared" si="19"/>
        <v>0</v>
      </c>
      <c r="H47" s="338">
        <f t="shared" si="19"/>
        <v>0</v>
      </c>
      <c r="I47" s="338">
        <f>H47*(1+G167)</f>
        <v>0</v>
      </c>
      <c r="J47" s="333"/>
      <c r="K47" s="262"/>
      <c r="L47" s="262"/>
      <c r="M47" s="262"/>
      <c r="N47" s="262"/>
      <c r="O47" s="262"/>
      <c r="P47" s="262"/>
      <c r="Q47" s="262"/>
      <c r="R47" s="262"/>
      <c r="S47" s="262"/>
      <c r="T47" s="262"/>
      <c r="U47" s="262"/>
      <c r="V47" s="262"/>
      <c r="W47" s="262"/>
      <c r="X47" s="262"/>
      <c r="Y47" s="262"/>
      <c r="Z47" s="262"/>
      <c r="AA47" s="262"/>
      <c r="AB47" s="262"/>
      <c r="AC47" s="262"/>
      <c r="AD47" s="266"/>
    </row>
    <row r="48" spans="1:30" s="261" customFormat="1" ht="11.25" thickTop="1" x14ac:dyDescent="0.15">
      <c r="A48" s="319"/>
      <c r="B48" s="311" t="s">
        <v>350</v>
      </c>
      <c r="C48" s="26"/>
      <c r="D48" s="312">
        <f>SUM(D46:D47)</f>
        <v>29.807862315302582</v>
      </c>
      <c r="E48" s="312">
        <f t="shared" ref="E48:H48" si="20">SUM(E46:E47)</f>
        <v>29.807862315302582</v>
      </c>
      <c r="F48" s="312">
        <f t="shared" si="20"/>
        <v>29.807862315302582</v>
      </c>
      <c r="G48" s="312">
        <f t="shared" si="20"/>
        <v>29.807862315302582</v>
      </c>
      <c r="H48" s="312">
        <f t="shared" si="20"/>
        <v>29.807862315302582</v>
      </c>
      <c r="I48" s="312">
        <f>SUM(I46:I47)</f>
        <v>29.807862315302582</v>
      </c>
      <c r="J48" s="262"/>
      <c r="K48" s="262"/>
      <c r="L48" s="262"/>
      <c r="M48" s="262"/>
      <c r="N48" s="262"/>
      <c r="O48" s="262"/>
      <c r="P48" s="262"/>
      <c r="Q48" s="262"/>
      <c r="R48" s="262"/>
      <c r="S48" s="262"/>
      <c r="T48" s="262"/>
      <c r="U48" s="262"/>
      <c r="V48" s="262"/>
      <c r="W48" s="262"/>
      <c r="X48" s="262"/>
      <c r="Y48" s="262"/>
      <c r="Z48" s="262"/>
      <c r="AA48" s="262"/>
      <c r="AB48" s="262"/>
      <c r="AC48" s="262"/>
      <c r="AD48" s="266"/>
    </row>
    <row r="49" spans="1:30" s="261" customFormat="1" ht="11.25" thickBot="1" x14ac:dyDescent="0.2">
      <c r="A49" s="319"/>
      <c r="B49" s="239" t="s">
        <v>348</v>
      </c>
      <c r="C49" s="232">
        <f>C36+C37</f>
        <v>0</v>
      </c>
      <c r="D49" s="338">
        <f>D48*$C49</f>
        <v>0</v>
      </c>
      <c r="E49" s="338">
        <f>E48*$C49</f>
        <v>0</v>
      </c>
      <c r="F49" s="338">
        <f>F48*$C49</f>
        <v>0</v>
      </c>
      <c r="G49" s="338">
        <f t="shared" ref="G49:H49" si="21">G48*$C49</f>
        <v>0</v>
      </c>
      <c r="H49" s="338">
        <f t="shared" si="21"/>
        <v>0</v>
      </c>
      <c r="I49" s="338">
        <f>I48*$C49</f>
        <v>0</v>
      </c>
      <c r="J49" s="262"/>
      <c r="K49" s="262"/>
      <c r="L49" s="262"/>
      <c r="M49" s="262"/>
      <c r="N49" s="262"/>
      <c r="O49" s="262"/>
      <c r="P49" s="262"/>
      <c r="Q49" s="262"/>
      <c r="R49" s="262"/>
      <c r="S49" s="262"/>
      <c r="T49" s="262"/>
      <c r="U49" s="262"/>
      <c r="V49" s="262"/>
      <c r="W49" s="262"/>
      <c r="X49" s="262"/>
      <c r="Y49" s="262"/>
      <c r="Z49" s="262"/>
      <c r="AA49" s="262"/>
      <c r="AB49" s="262"/>
      <c r="AC49" s="262"/>
      <c r="AD49" s="266"/>
    </row>
    <row r="50" spans="1:30" s="261" customFormat="1" ht="11.25" thickTop="1" x14ac:dyDescent="0.15">
      <c r="A50" s="319"/>
      <c r="B50" s="311" t="s">
        <v>351</v>
      </c>
      <c r="C50" s="26"/>
      <c r="D50" s="312">
        <f>SUM(D48:D49)</f>
        <v>29.807862315302582</v>
      </c>
      <c r="E50" s="312">
        <f t="shared" ref="E50:H50" si="22">SUM(E48:E49)</f>
        <v>29.807862315302582</v>
      </c>
      <c r="F50" s="312">
        <f>SUM(F48:F49)</f>
        <v>29.807862315302582</v>
      </c>
      <c r="G50" s="312">
        <f t="shared" si="22"/>
        <v>29.807862315302582</v>
      </c>
      <c r="H50" s="312">
        <f t="shared" si="22"/>
        <v>29.807862315302582</v>
      </c>
      <c r="I50" s="312">
        <f>SUM(I48:I49)</f>
        <v>29.807862315302582</v>
      </c>
      <c r="J50" s="262"/>
      <c r="K50" s="262"/>
      <c r="L50" s="262"/>
      <c r="M50" s="262"/>
      <c r="N50" s="262"/>
      <c r="O50" s="262"/>
      <c r="P50" s="262"/>
      <c r="Q50" s="262"/>
      <c r="R50" s="262"/>
      <c r="S50" s="262"/>
      <c r="T50" s="262"/>
      <c r="U50" s="262"/>
      <c r="V50" s="262"/>
      <c r="W50" s="262"/>
      <c r="X50" s="262"/>
      <c r="Y50" s="262"/>
      <c r="Z50" s="262"/>
      <c r="AA50" s="262"/>
      <c r="AB50" s="262"/>
      <c r="AC50" s="262"/>
      <c r="AD50" s="266"/>
    </row>
    <row r="51" spans="1:30" s="261" customFormat="1" x14ac:dyDescent="0.15">
      <c r="A51" s="319"/>
      <c r="B51" s="339"/>
      <c r="C51" s="340"/>
      <c r="D51" s="340"/>
      <c r="E51" s="340"/>
      <c r="F51" s="340"/>
      <c r="G51" s="340"/>
      <c r="H51" s="340"/>
      <c r="I51" s="340"/>
      <c r="J51" s="240"/>
      <c r="K51" s="240"/>
      <c r="L51" s="240"/>
      <c r="M51" s="240"/>
      <c r="N51" s="240"/>
      <c r="O51" s="240"/>
      <c r="P51" s="240"/>
      <c r="Q51" s="240"/>
      <c r="R51" s="240"/>
      <c r="S51" s="240"/>
      <c r="T51" s="240"/>
      <c r="U51" s="240"/>
      <c r="V51" s="240"/>
      <c r="W51" s="240"/>
      <c r="X51" s="240"/>
      <c r="Y51" s="240"/>
      <c r="Z51" s="240"/>
      <c r="AA51" s="240"/>
      <c r="AB51" s="240"/>
      <c r="AC51" s="240"/>
      <c r="AD51" s="269"/>
    </row>
    <row r="52" spans="1:30" x14ac:dyDescent="0.15">
      <c r="A52" s="341"/>
    </row>
    <row r="53" spans="1:30" s="271" customFormat="1" ht="16.5" x14ac:dyDescent="0.3">
      <c r="A53" s="270" t="s">
        <v>39</v>
      </c>
    </row>
    <row r="54" spans="1:30" x14ac:dyDescent="0.15"/>
    <row r="55" spans="1:30" x14ac:dyDescent="0.15">
      <c r="B55" s="273" t="s">
        <v>57</v>
      </c>
      <c r="C55" s="274"/>
      <c r="D55" s="275"/>
      <c r="E55" s="275"/>
      <c r="F55" s="275"/>
      <c r="G55" s="275"/>
      <c r="H55" s="275"/>
      <c r="I55" s="275"/>
      <c r="J55" s="275"/>
      <c r="K55" s="275"/>
      <c r="L55" s="275"/>
      <c r="M55" s="275"/>
      <c r="N55" s="275"/>
      <c r="O55" s="275"/>
      <c r="P55" s="275"/>
      <c r="Q55" s="275"/>
      <c r="R55" s="275"/>
      <c r="S55" s="275"/>
      <c r="T55" s="275"/>
      <c r="U55" s="275"/>
      <c r="V55" s="275"/>
      <c r="W55" s="275"/>
      <c r="X55" s="276"/>
    </row>
    <row r="56" spans="1:30" x14ac:dyDescent="0.15">
      <c r="B56" s="343" t="s">
        <v>441</v>
      </c>
      <c r="C56" s="261"/>
      <c r="D56" s="261"/>
      <c r="E56" s="261"/>
      <c r="F56" s="261"/>
      <c r="G56" s="261"/>
      <c r="H56" s="261"/>
      <c r="I56" s="261"/>
      <c r="J56" s="261"/>
      <c r="K56" s="261"/>
      <c r="L56" s="261"/>
      <c r="M56" s="261"/>
      <c r="N56" s="261"/>
      <c r="O56" s="261"/>
      <c r="P56" s="261"/>
      <c r="Q56" s="261"/>
      <c r="R56" s="261"/>
      <c r="S56" s="283"/>
      <c r="T56" s="283"/>
      <c r="U56" s="283"/>
      <c r="V56" s="283"/>
      <c r="W56" s="283"/>
      <c r="X56" s="527"/>
    </row>
    <row r="57" spans="1:30" x14ac:dyDescent="0.15">
      <c r="B57" s="344" t="s">
        <v>91</v>
      </c>
      <c r="C57" s="345"/>
      <c r="D57" s="463">
        <v>10</v>
      </c>
      <c r="E57" s="463">
        <v>15</v>
      </c>
      <c r="F57" s="463">
        <v>20</v>
      </c>
      <c r="G57" s="463">
        <v>15</v>
      </c>
      <c r="H57" s="463">
        <v>30</v>
      </c>
      <c r="I57" s="463">
        <v>35</v>
      </c>
      <c r="J57" s="463">
        <v>40</v>
      </c>
      <c r="K57" s="463">
        <v>45</v>
      </c>
      <c r="L57" s="463">
        <v>50</v>
      </c>
      <c r="M57" s="463">
        <v>55</v>
      </c>
      <c r="N57" s="463">
        <v>60</v>
      </c>
      <c r="O57" s="463">
        <v>65</v>
      </c>
      <c r="P57" s="463">
        <v>70</v>
      </c>
      <c r="Q57" s="463">
        <v>75</v>
      </c>
      <c r="R57" s="463">
        <v>80</v>
      </c>
      <c r="S57" s="268"/>
      <c r="T57" s="262"/>
      <c r="U57" s="262"/>
      <c r="V57" s="262"/>
      <c r="W57" s="262"/>
      <c r="X57" s="266"/>
    </row>
    <row r="58" spans="1:30" x14ac:dyDescent="0.15">
      <c r="B58" s="344" t="s">
        <v>244</v>
      </c>
      <c r="C58" s="345"/>
      <c r="D58" s="463">
        <v>5</v>
      </c>
      <c r="E58" s="463">
        <v>5</v>
      </c>
      <c r="F58" s="463">
        <v>5</v>
      </c>
      <c r="G58" s="463">
        <v>5</v>
      </c>
      <c r="H58" s="463">
        <v>6</v>
      </c>
      <c r="I58" s="463">
        <v>6</v>
      </c>
      <c r="J58" s="463">
        <v>8</v>
      </c>
      <c r="K58" s="463">
        <v>6</v>
      </c>
      <c r="L58" s="463">
        <v>6</v>
      </c>
      <c r="M58" s="463">
        <v>6</v>
      </c>
      <c r="N58" s="463">
        <v>8</v>
      </c>
      <c r="O58" s="463">
        <v>8</v>
      </c>
      <c r="P58" s="463">
        <v>5</v>
      </c>
      <c r="Q58" s="463">
        <v>5</v>
      </c>
      <c r="R58" s="463">
        <v>5</v>
      </c>
      <c r="S58" s="268"/>
      <c r="T58" s="262"/>
      <c r="U58" s="262"/>
      <c r="V58" s="262"/>
      <c r="W58" s="262"/>
      <c r="X58" s="266"/>
    </row>
    <row r="59" spans="1:30" hidden="1" x14ac:dyDescent="0.15">
      <c r="B59" s="346"/>
      <c r="C59" s="347"/>
      <c r="D59" s="348" t="str">
        <f>D57&amp;"_"&amp;D58</f>
        <v>10_5</v>
      </c>
      <c r="E59" s="348" t="str">
        <f t="shared" ref="E59:R59" si="23">E57&amp;"_"&amp;E58</f>
        <v>15_5</v>
      </c>
      <c r="F59" s="348" t="str">
        <f t="shared" si="23"/>
        <v>20_5</v>
      </c>
      <c r="G59" s="348" t="str">
        <f t="shared" si="23"/>
        <v>15_5</v>
      </c>
      <c r="H59" s="348" t="str">
        <f t="shared" si="23"/>
        <v>30_6</v>
      </c>
      <c r="I59" s="348" t="str">
        <f t="shared" si="23"/>
        <v>35_6</v>
      </c>
      <c r="J59" s="348" t="str">
        <f t="shared" si="23"/>
        <v>40_8</v>
      </c>
      <c r="K59" s="348" t="str">
        <f t="shared" si="23"/>
        <v>45_6</v>
      </c>
      <c r="L59" s="348" t="str">
        <f t="shared" si="23"/>
        <v>50_6</v>
      </c>
      <c r="M59" s="348" t="str">
        <f t="shared" si="23"/>
        <v>55_6</v>
      </c>
      <c r="N59" s="348" t="str">
        <f t="shared" si="23"/>
        <v>60_8</v>
      </c>
      <c r="O59" s="348" t="str">
        <f t="shared" si="23"/>
        <v>65_8</v>
      </c>
      <c r="P59" s="348" t="str">
        <f t="shared" si="23"/>
        <v>70_5</v>
      </c>
      <c r="Q59" s="348" t="str">
        <f t="shared" si="23"/>
        <v>75_5</v>
      </c>
      <c r="R59" s="348" t="str">
        <f t="shared" si="23"/>
        <v>80_5</v>
      </c>
      <c r="S59" s="453"/>
      <c r="T59" s="453"/>
      <c r="U59" s="453"/>
      <c r="V59" s="453"/>
      <c r="W59" s="453"/>
      <c r="X59" s="349"/>
    </row>
    <row r="60" spans="1:30" x14ac:dyDescent="0.15">
      <c r="B60" s="268"/>
      <c r="C60" s="262"/>
      <c r="D60" s="261"/>
      <c r="E60" s="261"/>
      <c r="F60" s="261"/>
      <c r="G60" s="261"/>
      <c r="H60" s="261"/>
      <c r="I60" s="261"/>
      <c r="J60" s="261"/>
      <c r="K60" s="261"/>
      <c r="L60" s="261"/>
      <c r="M60" s="261"/>
      <c r="N60" s="261"/>
      <c r="O60" s="261"/>
      <c r="P60" s="261"/>
      <c r="Q60" s="261"/>
      <c r="R60" s="261"/>
      <c r="S60" s="262"/>
      <c r="T60" s="262"/>
      <c r="U60" s="262"/>
      <c r="V60" s="262"/>
      <c r="W60" s="262"/>
      <c r="X60" s="266"/>
    </row>
    <row r="61" spans="1:30" x14ac:dyDescent="0.15">
      <c r="B61" s="287" t="s">
        <v>433</v>
      </c>
      <c r="C61" s="317"/>
      <c r="D61" s="506">
        <f>IFERROR(INDEX(CAO_GHZ!$AD$16:$AD$224,MATCH('1_Kostprijs_begeleiding_GHZ'!D59,CAO_GHZ!$Z$16:$Z$224,0)),"")</f>
        <v>11.961661341853036</v>
      </c>
      <c r="E61" s="506">
        <f>IFERROR(INDEX(CAO_GHZ!$AD$16:$AD$224,MATCH('1_Kostprijs_begeleiding_GHZ'!E59,CAO_GHZ!$Z$16:$Z$224,0)),"")</f>
        <v>12.268370607028753</v>
      </c>
      <c r="F61" s="506">
        <f>IFERROR(INDEX(CAO_GHZ!$AD$16:$AD$224,MATCH('1_Kostprijs_begeleiding_GHZ'!F59,CAO_GHZ!$Z$16:$Z$224,0)),"")</f>
        <v>12.939297124600639</v>
      </c>
      <c r="G61" s="506">
        <f>IFERROR(INDEX(CAO_GHZ!$AD$16:$AD$224,MATCH('1_Kostprijs_begeleiding_GHZ'!G59,CAO_GHZ!$Z$16:$Z$224,0)),"")</f>
        <v>12.268370607028753</v>
      </c>
      <c r="H61" s="506">
        <f>IFERROR(INDEX(CAO_GHZ!$AD$16:$AD$224,MATCH('1_Kostprijs_begeleiding_GHZ'!H59,CAO_GHZ!$Z$16:$Z$224,0)),"")</f>
        <v>15.099041533546325</v>
      </c>
      <c r="I61" s="506">
        <f>IFERROR(INDEX(CAO_GHZ!$AD$16:$AD$224,MATCH('1_Kostprijs_begeleiding_GHZ'!I59,CAO_GHZ!$Z$16:$Z$224,0)),"")</f>
        <v>15.980830670926517</v>
      </c>
      <c r="J61" s="506">
        <f>IFERROR(INDEX(CAO_GHZ!$AD$16:$AD$224,MATCH('1_Kostprijs_begeleiding_GHZ'!J59,CAO_GHZ!$Z$16:$Z$224,0)),"")</f>
        <v>17.789137380191693</v>
      </c>
      <c r="K61" s="506">
        <f>IFERROR(INDEX(CAO_GHZ!$AD$16:$AD$224,MATCH('1_Kostprijs_begeleiding_GHZ'!K59,CAO_GHZ!$Z$16:$Z$224,0)),"")</f>
        <v>18.230031948881788</v>
      </c>
      <c r="L61" s="506">
        <f>IFERROR(INDEX(CAO_GHZ!$AD$16:$AD$224,MATCH('1_Kostprijs_begeleiding_GHZ'!L59,CAO_GHZ!$Z$16:$Z$224,0)),"")</f>
        <v>21.015974440894567</v>
      </c>
      <c r="M61" s="506">
        <f>IFERROR(INDEX(CAO_GHZ!$AD$16:$AD$224,MATCH('1_Kostprijs_begeleiding_GHZ'!M59,CAO_GHZ!$Z$16:$Z$224,0)),"")</f>
        <v>23.884984025559106</v>
      </c>
      <c r="N61" s="506">
        <f>IFERROR(INDEX(CAO_GHZ!$AD$16:$AD$224,MATCH('1_Kostprijs_begeleiding_GHZ'!N59,CAO_GHZ!$Z$16:$Z$224,0)),"")</f>
        <v>28.91373801916933</v>
      </c>
      <c r="O61" s="506">
        <f>IFERROR(INDEX(CAO_GHZ!$AD$16:$AD$224,MATCH('1_Kostprijs_begeleiding_GHZ'!O59,CAO_GHZ!$Z$16:$Z$224,0)),"")</f>
        <v>32.492012779552716</v>
      </c>
      <c r="P61" s="506">
        <f>IFERROR(INDEX(CAO_GHZ!$AD$16:$AD$224,MATCH('1_Kostprijs_begeleiding_GHZ'!P59,CAO_GHZ!$Z$16:$Z$224,0)),"")</f>
        <v>35.64856230031949</v>
      </c>
      <c r="Q61" s="506">
        <f>IFERROR(INDEX(CAO_GHZ!$AD$16:$AD$224,MATCH('1_Kostprijs_begeleiding_GHZ'!Q59,CAO_GHZ!$Z$16:$Z$224,0)),"")</f>
        <v>41.891373801916934</v>
      </c>
      <c r="R61" s="506">
        <f>IFERROR(INDEX(CAO_GHZ!$AD$16:$AD$224,MATCH('1_Kostprijs_begeleiding_GHZ'!R59,CAO_GHZ!$Z$16:$Z$224,0)),"")</f>
        <v>49.073482428115014</v>
      </c>
      <c r="S61" s="262"/>
      <c r="T61" s="262"/>
      <c r="U61" s="262"/>
      <c r="V61" s="262"/>
      <c r="W61" s="262"/>
      <c r="X61" s="266"/>
    </row>
    <row r="62" spans="1:30" x14ac:dyDescent="0.15">
      <c r="B62" s="239"/>
      <c r="C62" s="240"/>
      <c r="D62" s="261"/>
      <c r="E62" s="261"/>
      <c r="F62" s="261"/>
      <c r="G62" s="261"/>
      <c r="H62" s="261"/>
      <c r="I62" s="261"/>
      <c r="J62" s="261"/>
      <c r="K62" s="261"/>
      <c r="L62" s="261"/>
      <c r="M62" s="261"/>
      <c r="N62" s="261"/>
      <c r="O62" s="261"/>
      <c r="P62" s="261"/>
      <c r="Q62" s="261"/>
      <c r="R62" s="261"/>
      <c r="S62" s="262"/>
      <c r="T62" s="262"/>
      <c r="U62" s="262"/>
      <c r="V62" s="262"/>
      <c r="W62" s="262"/>
      <c r="X62" s="266"/>
    </row>
    <row r="63" spans="1:30" ht="11.25" thickBot="1" x14ac:dyDescent="0.2">
      <c r="B63" s="350" t="s">
        <v>96</v>
      </c>
      <c r="C63" s="351"/>
      <c r="D63" s="243">
        <v>0.05</v>
      </c>
      <c r="E63" s="243">
        <v>0.05</v>
      </c>
      <c r="F63" s="243">
        <v>0.05</v>
      </c>
      <c r="G63" s="243">
        <v>0.1</v>
      </c>
      <c r="H63" s="243">
        <v>0.1</v>
      </c>
      <c r="I63" s="243">
        <v>0.2</v>
      </c>
      <c r="J63" s="243">
        <v>0.05</v>
      </c>
      <c r="K63" s="243">
        <v>0.05</v>
      </c>
      <c r="L63" s="243">
        <v>0.05</v>
      </c>
      <c r="M63" s="243">
        <v>0.05</v>
      </c>
      <c r="N63" s="243">
        <v>0.05</v>
      </c>
      <c r="O63" s="243">
        <v>0.05</v>
      </c>
      <c r="P63" s="243">
        <v>0.05</v>
      </c>
      <c r="Q63" s="243">
        <v>0.05</v>
      </c>
      <c r="R63" s="243">
        <v>0.05</v>
      </c>
      <c r="S63" s="262"/>
      <c r="T63" s="262"/>
      <c r="U63" s="262"/>
      <c r="V63" s="262"/>
      <c r="W63" s="262"/>
      <c r="X63" s="266"/>
    </row>
    <row r="64" spans="1:30" ht="11.25" thickTop="1" x14ac:dyDescent="0.15">
      <c r="B64" s="352" t="s">
        <v>97</v>
      </c>
      <c r="C64" s="267">
        <f>SUM(D63:R63)</f>
        <v>1.0000000000000004</v>
      </c>
      <c r="D64" s="353"/>
      <c r="E64" s="353"/>
      <c r="F64" s="353"/>
      <c r="G64" s="353"/>
      <c r="H64" s="353"/>
      <c r="I64" s="262"/>
      <c r="J64" s="262"/>
      <c r="K64" s="262"/>
      <c r="L64" s="262"/>
      <c r="M64" s="262"/>
      <c r="N64" s="262"/>
      <c r="O64" s="262"/>
      <c r="P64" s="262"/>
      <c r="Q64" s="262"/>
      <c r="R64" s="262"/>
      <c r="S64" s="262"/>
      <c r="T64" s="262"/>
      <c r="U64" s="262"/>
      <c r="V64" s="262"/>
      <c r="W64" s="262"/>
      <c r="X64" s="266"/>
    </row>
    <row r="65" spans="2:24" x14ac:dyDescent="0.15">
      <c r="B65" s="239"/>
      <c r="C65" s="240"/>
      <c r="D65" s="261"/>
      <c r="E65" s="261"/>
      <c r="F65" s="261"/>
      <c r="G65" s="261"/>
      <c r="H65" s="261"/>
      <c r="I65" s="262"/>
      <c r="J65" s="262"/>
      <c r="K65" s="262"/>
      <c r="L65" s="262"/>
      <c r="M65" s="262"/>
      <c r="N65" s="262"/>
      <c r="O65" s="262"/>
      <c r="P65" s="262"/>
      <c r="Q65" s="262"/>
      <c r="R65" s="262"/>
      <c r="S65" s="262"/>
      <c r="T65" s="262"/>
      <c r="U65" s="262"/>
      <c r="V65" s="262"/>
      <c r="W65" s="262"/>
      <c r="X65" s="266"/>
    </row>
    <row r="66" spans="2:24" x14ac:dyDescent="0.15">
      <c r="B66" s="292" t="s">
        <v>59</v>
      </c>
      <c r="C66" s="354">
        <v>8.3299999999999999E-2</v>
      </c>
      <c r="D66" s="355"/>
      <c r="E66" s="356" t="s">
        <v>108</v>
      </c>
      <c r="F66" s="357"/>
      <c r="G66" s="357"/>
      <c r="H66" s="357"/>
      <c r="I66" s="357"/>
      <c r="J66" s="357"/>
      <c r="K66" s="357"/>
      <c r="L66" s="357"/>
      <c r="M66" s="357"/>
      <c r="N66" s="357"/>
      <c r="O66" s="357"/>
      <c r="P66" s="357"/>
      <c r="Q66" s="357"/>
      <c r="R66" s="357"/>
      <c r="S66" s="357"/>
      <c r="T66" s="357"/>
      <c r="U66" s="357"/>
      <c r="V66" s="357"/>
      <c r="W66" s="358"/>
      <c r="X66" s="266"/>
    </row>
    <row r="67" spans="2:24" x14ac:dyDescent="0.15">
      <c r="B67" s="239"/>
      <c r="C67" s="471"/>
      <c r="D67" s="360"/>
      <c r="E67" s="355"/>
      <c r="F67" s="355"/>
      <c r="G67" s="355"/>
      <c r="H67" s="355"/>
      <c r="I67" s="355"/>
      <c r="J67" s="355"/>
      <c r="K67" s="355"/>
      <c r="L67" s="355"/>
      <c r="M67" s="355"/>
      <c r="N67" s="355"/>
      <c r="O67" s="355"/>
      <c r="P67" s="355"/>
      <c r="Q67" s="355"/>
      <c r="R67" s="355"/>
      <c r="S67" s="355"/>
      <c r="T67" s="355"/>
      <c r="U67" s="355"/>
      <c r="V67" s="355"/>
      <c r="W67" s="355"/>
      <c r="X67" s="266"/>
    </row>
    <row r="68" spans="2:24" x14ac:dyDescent="0.15">
      <c r="B68" s="292" t="s">
        <v>58</v>
      </c>
      <c r="C68" s="354">
        <v>0.08</v>
      </c>
      <c r="D68" s="355"/>
      <c r="E68" s="356" t="s">
        <v>109</v>
      </c>
      <c r="F68" s="357"/>
      <c r="G68" s="357"/>
      <c r="H68" s="357"/>
      <c r="I68" s="357"/>
      <c r="J68" s="357"/>
      <c r="K68" s="357"/>
      <c r="L68" s="357"/>
      <c r="M68" s="357"/>
      <c r="N68" s="357"/>
      <c r="O68" s="357"/>
      <c r="P68" s="357"/>
      <c r="Q68" s="357"/>
      <c r="R68" s="357"/>
      <c r="S68" s="357"/>
      <c r="T68" s="357"/>
      <c r="U68" s="357"/>
      <c r="V68" s="357"/>
      <c r="W68" s="358"/>
      <c r="X68" s="266"/>
    </row>
    <row r="69" spans="2:24" x14ac:dyDescent="0.15">
      <c r="B69" s="239"/>
      <c r="C69" s="362"/>
      <c r="D69" s="360"/>
      <c r="E69" s="262"/>
      <c r="F69" s="262"/>
      <c r="G69" s="262"/>
      <c r="H69" s="262"/>
      <c r="I69" s="262"/>
      <c r="J69" s="262"/>
      <c r="K69" s="262"/>
      <c r="L69" s="262"/>
      <c r="M69" s="262"/>
      <c r="N69" s="262"/>
      <c r="O69" s="262"/>
      <c r="P69" s="262"/>
      <c r="Q69" s="262"/>
      <c r="R69" s="262"/>
      <c r="S69" s="355"/>
      <c r="T69" s="355"/>
      <c r="U69" s="355"/>
      <c r="V69" s="355"/>
      <c r="W69" s="355"/>
      <c r="X69" s="266"/>
    </row>
    <row r="70" spans="2:24" x14ac:dyDescent="0.15">
      <c r="B70" s="292" t="s">
        <v>60</v>
      </c>
      <c r="C70" s="241"/>
      <c r="D70" s="355"/>
      <c r="E70" s="356" t="s">
        <v>345</v>
      </c>
      <c r="F70" s="357"/>
      <c r="G70" s="357"/>
      <c r="H70" s="357"/>
      <c r="I70" s="357"/>
      <c r="J70" s="357"/>
      <c r="K70" s="357"/>
      <c r="L70" s="357"/>
      <c r="M70" s="357"/>
      <c r="N70" s="357"/>
      <c r="O70" s="357"/>
      <c r="P70" s="357"/>
      <c r="Q70" s="357"/>
      <c r="R70" s="357"/>
      <c r="S70" s="357"/>
      <c r="T70" s="357"/>
      <c r="U70" s="357"/>
      <c r="V70" s="357"/>
      <c r="W70" s="358"/>
      <c r="X70" s="266"/>
    </row>
    <row r="71" spans="2:24" x14ac:dyDescent="0.15">
      <c r="B71" s="239"/>
      <c r="C71" s="362"/>
      <c r="D71" s="355"/>
      <c r="E71" s="355"/>
      <c r="F71" s="355"/>
      <c r="G71" s="355"/>
      <c r="H71" s="355"/>
      <c r="I71" s="355"/>
      <c r="J71" s="355"/>
      <c r="K71" s="355"/>
      <c r="L71" s="355"/>
      <c r="M71" s="355"/>
      <c r="N71" s="355"/>
      <c r="O71" s="355"/>
      <c r="P71" s="355"/>
      <c r="Q71" s="355"/>
      <c r="R71" s="355"/>
      <c r="S71" s="355"/>
      <c r="T71" s="355"/>
      <c r="U71" s="355"/>
      <c r="V71" s="355"/>
      <c r="W71" s="355"/>
      <c r="X71" s="266"/>
    </row>
    <row r="72" spans="2:24" x14ac:dyDescent="0.15">
      <c r="B72" s="292" t="s">
        <v>231</v>
      </c>
      <c r="C72" s="241"/>
      <c r="D72" s="355"/>
      <c r="E72" s="356" t="s">
        <v>380</v>
      </c>
      <c r="F72" s="357"/>
      <c r="G72" s="357"/>
      <c r="H72" s="357"/>
      <c r="I72" s="357"/>
      <c r="J72" s="357"/>
      <c r="K72" s="357"/>
      <c r="L72" s="357"/>
      <c r="M72" s="357"/>
      <c r="N72" s="357"/>
      <c r="O72" s="357"/>
      <c r="P72" s="357"/>
      <c r="Q72" s="357"/>
      <c r="R72" s="357"/>
      <c r="S72" s="357"/>
      <c r="T72" s="357"/>
      <c r="U72" s="357"/>
      <c r="V72" s="357"/>
      <c r="W72" s="358"/>
      <c r="X72" s="266"/>
    </row>
    <row r="73" spans="2:24" x14ac:dyDescent="0.15">
      <c r="B73" s="268"/>
      <c r="C73" s="363"/>
      <c r="D73" s="355"/>
      <c r="E73" s="355"/>
      <c r="F73" s="355"/>
      <c r="G73" s="355"/>
      <c r="H73" s="355"/>
      <c r="I73" s="355"/>
      <c r="J73" s="355"/>
      <c r="K73" s="355"/>
      <c r="L73" s="355"/>
      <c r="M73" s="355"/>
      <c r="N73" s="472"/>
      <c r="O73" s="355"/>
      <c r="P73" s="355"/>
      <c r="Q73" s="355"/>
      <c r="R73" s="355"/>
      <c r="S73" s="355"/>
      <c r="T73" s="355"/>
      <c r="U73" s="355"/>
      <c r="V73" s="355"/>
      <c r="W73" s="355"/>
      <c r="X73" s="266"/>
    </row>
    <row r="74" spans="2:24" x14ac:dyDescent="0.15">
      <c r="B74" s="344" t="s">
        <v>61</v>
      </c>
      <c r="C74" s="364"/>
      <c r="D74" s="364"/>
      <c r="E74" s="364"/>
      <c r="F74" s="364"/>
      <c r="G74" s="364"/>
      <c r="H74" s="364"/>
      <c r="I74" s="364"/>
      <c r="J74" s="364"/>
      <c r="K74" s="364"/>
      <c r="L74" s="364"/>
      <c r="M74" s="364"/>
      <c r="N74" s="364"/>
      <c r="O74" s="364"/>
      <c r="P74" s="364"/>
      <c r="Q74" s="364"/>
      <c r="R74" s="370"/>
      <c r="S74" s="364"/>
      <c r="T74" s="364"/>
      <c r="U74" s="364"/>
      <c r="V74" s="364"/>
      <c r="W74" s="364"/>
      <c r="X74" s="365"/>
    </row>
    <row r="75" spans="2:24" x14ac:dyDescent="0.15">
      <c r="B75" s="268"/>
      <c r="C75" s="363"/>
      <c r="D75" s="366"/>
      <c r="E75" s="355"/>
      <c r="F75" s="355"/>
      <c r="G75" s="355"/>
      <c r="H75" s="355"/>
      <c r="I75" s="355"/>
      <c r="J75" s="355"/>
      <c r="K75" s="355"/>
      <c r="L75" s="355"/>
      <c r="M75" s="355"/>
      <c r="N75" s="355"/>
      <c r="O75" s="355"/>
      <c r="P75" s="355"/>
      <c r="Q75" s="355"/>
      <c r="R75" s="355"/>
      <c r="S75" s="355"/>
      <c r="T75" s="355"/>
      <c r="U75" s="355"/>
      <c r="V75" s="355"/>
      <c r="W75" s="355"/>
      <c r="X75" s="266"/>
    </row>
    <row r="76" spans="2:24" x14ac:dyDescent="0.15">
      <c r="B76" s="292" t="s">
        <v>259</v>
      </c>
      <c r="C76" s="244" t="s">
        <v>262</v>
      </c>
      <c r="D76" s="366"/>
      <c r="E76" s="356" t="s">
        <v>279</v>
      </c>
      <c r="F76" s="357"/>
      <c r="G76" s="357"/>
      <c r="H76" s="357"/>
      <c r="I76" s="357"/>
      <c r="J76" s="357"/>
      <c r="K76" s="357"/>
      <c r="L76" s="357"/>
      <c r="M76" s="357"/>
      <c r="N76" s="357"/>
      <c r="O76" s="357"/>
      <c r="P76" s="357"/>
      <c r="Q76" s="357"/>
      <c r="R76" s="357"/>
      <c r="S76" s="357"/>
      <c r="T76" s="357"/>
      <c r="U76" s="357"/>
      <c r="V76" s="357"/>
      <c r="W76" s="358"/>
      <c r="X76" s="266"/>
    </row>
    <row r="77" spans="2:24" x14ac:dyDescent="0.15">
      <c r="B77" s="268"/>
      <c r="C77" s="363"/>
      <c r="D77" s="366"/>
      <c r="E77" s="355"/>
      <c r="F77" s="355"/>
      <c r="G77" s="355"/>
      <c r="H77" s="355"/>
      <c r="I77" s="355"/>
      <c r="J77" s="355"/>
      <c r="K77" s="355"/>
      <c r="L77" s="355"/>
      <c r="M77" s="355"/>
      <c r="N77" s="355"/>
      <c r="O77" s="355"/>
      <c r="P77" s="355"/>
      <c r="Q77" s="355"/>
      <c r="R77" s="355"/>
      <c r="S77" s="355"/>
      <c r="T77" s="355"/>
      <c r="U77" s="355"/>
      <c r="V77" s="355"/>
      <c r="W77" s="355"/>
      <c r="X77" s="266"/>
    </row>
    <row r="78" spans="2:24" x14ac:dyDescent="0.15">
      <c r="B78" s="367" t="s">
        <v>263</v>
      </c>
      <c r="C78" s="368" t="s">
        <v>44</v>
      </c>
      <c r="D78" s="369"/>
      <c r="E78" s="370"/>
      <c r="F78" s="370"/>
      <c r="G78" s="370"/>
      <c r="H78" s="370"/>
      <c r="I78" s="370"/>
      <c r="J78" s="370"/>
      <c r="K78" s="370"/>
      <c r="L78" s="370"/>
      <c r="M78" s="370"/>
      <c r="N78" s="370"/>
      <c r="O78" s="370"/>
      <c r="P78" s="370"/>
      <c r="Q78" s="370"/>
      <c r="R78" s="370"/>
      <c r="S78" s="364"/>
      <c r="T78" s="364"/>
      <c r="U78" s="364"/>
      <c r="V78" s="364"/>
      <c r="W78" s="364"/>
      <c r="X78" s="365"/>
    </row>
    <row r="79" spans="2:24" x14ac:dyDescent="0.15">
      <c r="B79" s="284"/>
      <c r="C79" s="363"/>
      <c r="D79" s="366"/>
      <c r="E79" s="355"/>
      <c r="F79" s="355"/>
      <c r="G79" s="355"/>
      <c r="H79" s="355"/>
      <c r="I79" s="355"/>
      <c r="J79" s="355"/>
      <c r="K79" s="355"/>
      <c r="L79" s="355"/>
      <c r="M79" s="355"/>
      <c r="N79" s="355"/>
      <c r="O79" s="355"/>
      <c r="P79" s="355"/>
      <c r="Q79" s="355"/>
      <c r="R79" s="355"/>
      <c r="S79" s="355"/>
      <c r="T79" s="355"/>
      <c r="U79" s="355"/>
      <c r="V79" s="355"/>
      <c r="W79" s="355"/>
      <c r="X79" s="266"/>
    </row>
    <row r="80" spans="2:24" x14ac:dyDescent="0.15">
      <c r="B80" s="372" t="s">
        <v>51</v>
      </c>
      <c r="C80" s="241"/>
      <c r="D80" s="355"/>
      <c r="E80" s="373">
        <v>0.24701195219123506</v>
      </c>
      <c r="F80" s="357" t="s">
        <v>440</v>
      </c>
      <c r="G80" s="357"/>
      <c r="H80" s="357"/>
      <c r="I80" s="357"/>
      <c r="J80" s="357"/>
      <c r="K80" s="357"/>
      <c r="L80" s="357"/>
      <c r="M80" s="357"/>
      <c r="N80" s="357"/>
      <c r="O80" s="357"/>
      <c r="P80" s="357"/>
      <c r="Q80" s="357"/>
      <c r="R80" s="357"/>
      <c r="S80" s="357"/>
      <c r="T80" s="357"/>
      <c r="U80" s="357"/>
      <c r="V80" s="357"/>
      <c r="W80" s="358"/>
      <c r="X80" s="266"/>
    </row>
    <row r="81" spans="2:24" x14ac:dyDescent="0.15">
      <c r="B81" s="268"/>
      <c r="C81" s="363"/>
      <c r="D81" s="366"/>
      <c r="E81" s="355"/>
      <c r="F81" s="355"/>
      <c r="G81" s="355"/>
      <c r="H81" s="355"/>
      <c r="I81" s="355"/>
      <c r="J81" s="355"/>
      <c r="K81" s="355"/>
      <c r="L81" s="355"/>
      <c r="M81" s="355"/>
      <c r="N81" s="355"/>
      <c r="O81" s="355"/>
      <c r="P81" s="355"/>
      <c r="Q81" s="355"/>
      <c r="R81" s="355"/>
      <c r="S81" s="355"/>
      <c r="T81" s="355"/>
      <c r="U81" s="355"/>
      <c r="V81" s="355"/>
      <c r="W81" s="355"/>
      <c r="X81" s="266"/>
    </row>
    <row r="82" spans="2:24" x14ac:dyDescent="0.15">
      <c r="B82" s="367" t="s">
        <v>264</v>
      </c>
      <c r="C82" s="368"/>
      <c r="D82" s="369"/>
      <c r="E82" s="370"/>
      <c r="F82" s="370"/>
      <c r="G82" s="370"/>
      <c r="H82" s="370"/>
      <c r="I82" s="370"/>
      <c r="J82" s="370"/>
      <c r="K82" s="370"/>
      <c r="L82" s="370"/>
      <c r="M82" s="370"/>
      <c r="N82" s="370"/>
      <c r="O82" s="370"/>
      <c r="P82" s="370"/>
      <c r="Q82" s="370"/>
      <c r="R82" s="370"/>
      <c r="S82" s="370"/>
      <c r="T82" s="370"/>
      <c r="U82" s="370"/>
      <c r="V82" s="370"/>
      <c r="W82" s="370"/>
      <c r="X82" s="371"/>
    </row>
    <row r="83" spans="2:24" x14ac:dyDescent="0.15">
      <c r="B83" s="268"/>
      <c r="C83" s="363"/>
      <c r="D83" s="366"/>
      <c r="E83" s="355"/>
      <c r="F83" s="355"/>
      <c r="G83" s="355"/>
      <c r="H83" s="355"/>
      <c r="I83" s="355"/>
      <c r="J83" s="355"/>
      <c r="K83" s="355"/>
      <c r="L83" s="355"/>
      <c r="M83" s="355"/>
      <c r="N83" s="355"/>
      <c r="O83" s="355"/>
      <c r="P83" s="355"/>
      <c r="Q83" s="355"/>
      <c r="R83" s="355"/>
      <c r="S83" s="355"/>
      <c r="T83" s="355"/>
      <c r="U83" s="355"/>
      <c r="V83" s="355"/>
      <c r="W83" s="355"/>
      <c r="X83" s="266"/>
    </row>
    <row r="84" spans="2:24" x14ac:dyDescent="0.15">
      <c r="B84" s="287" t="str">
        <f>B57</f>
        <v>Salarisschaal</v>
      </c>
      <c r="C84" s="374"/>
      <c r="D84" s="285">
        <f>IF(D61="","",D57)</f>
        <v>10</v>
      </c>
      <c r="E84" s="285">
        <f t="shared" ref="E84:R84" si="24">IF(E61="","",E57)</f>
        <v>15</v>
      </c>
      <c r="F84" s="285">
        <f t="shared" si="24"/>
        <v>20</v>
      </c>
      <c r="G84" s="285">
        <v>25</v>
      </c>
      <c r="H84" s="285">
        <f t="shared" si="24"/>
        <v>30</v>
      </c>
      <c r="I84" s="285">
        <f t="shared" si="24"/>
        <v>35</v>
      </c>
      <c r="J84" s="285">
        <f t="shared" si="24"/>
        <v>40</v>
      </c>
      <c r="K84" s="285">
        <f t="shared" si="24"/>
        <v>45</v>
      </c>
      <c r="L84" s="285">
        <f t="shared" si="24"/>
        <v>50</v>
      </c>
      <c r="M84" s="285">
        <f t="shared" si="24"/>
        <v>55</v>
      </c>
      <c r="N84" s="285">
        <f t="shared" si="24"/>
        <v>60</v>
      </c>
      <c r="O84" s="285">
        <f t="shared" si="24"/>
        <v>65</v>
      </c>
      <c r="P84" s="285">
        <f t="shared" si="24"/>
        <v>70</v>
      </c>
      <c r="Q84" s="285">
        <f t="shared" si="24"/>
        <v>75</v>
      </c>
      <c r="R84" s="285">
        <f t="shared" si="24"/>
        <v>80</v>
      </c>
      <c r="S84" s="268"/>
      <c r="T84" s="262"/>
      <c r="U84" s="262"/>
      <c r="V84" s="262"/>
      <c r="W84" s="262"/>
      <c r="X84" s="266"/>
    </row>
    <row r="85" spans="2:24" x14ac:dyDescent="0.15">
      <c r="B85" s="287" t="str">
        <f>B58</f>
        <v>Periodiek (gewogen gemiddelde)</v>
      </c>
      <c r="C85" s="374"/>
      <c r="D85" s="285">
        <f>IF(D61="","",D58)</f>
        <v>5</v>
      </c>
      <c r="E85" s="285">
        <f t="shared" ref="E85:R85" si="25">IF(E61="","",E58)</f>
        <v>5</v>
      </c>
      <c r="F85" s="285">
        <f t="shared" si="25"/>
        <v>5</v>
      </c>
      <c r="G85" s="285">
        <f t="shared" si="25"/>
        <v>5</v>
      </c>
      <c r="H85" s="285">
        <f t="shared" si="25"/>
        <v>6</v>
      </c>
      <c r="I85" s="285">
        <f t="shared" si="25"/>
        <v>6</v>
      </c>
      <c r="J85" s="285">
        <f t="shared" si="25"/>
        <v>8</v>
      </c>
      <c r="K85" s="285">
        <f t="shared" si="25"/>
        <v>6</v>
      </c>
      <c r="L85" s="285">
        <f t="shared" si="25"/>
        <v>6</v>
      </c>
      <c r="M85" s="285">
        <f t="shared" si="25"/>
        <v>6</v>
      </c>
      <c r="N85" s="285">
        <f t="shared" si="25"/>
        <v>8</v>
      </c>
      <c r="O85" s="285">
        <f t="shared" si="25"/>
        <v>8</v>
      </c>
      <c r="P85" s="285">
        <f t="shared" si="25"/>
        <v>5</v>
      </c>
      <c r="Q85" s="285">
        <f t="shared" si="25"/>
        <v>5</v>
      </c>
      <c r="R85" s="285">
        <f t="shared" si="25"/>
        <v>5</v>
      </c>
      <c r="S85" s="355"/>
      <c r="T85" s="355"/>
      <c r="U85" s="355"/>
      <c r="V85" s="355"/>
      <c r="W85" s="262"/>
      <c r="X85" s="266"/>
    </row>
    <row r="86" spans="2:24" x14ac:dyDescent="0.15">
      <c r="B86" s="287"/>
      <c r="C86" s="375"/>
      <c r="D86" s="289"/>
      <c r="E86" s="289"/>
      <c r="F86" s="289"/>
      <c r="G86" s="289"/>
      <c r="H86" s="289"/>
      <c r="I86" s="289"/>
      <c r="J86" s="289"/>
      <c r="K86" s="289"/>
      <c r="L86" s="289"/>
      <c r="M86" s="289"/>
      <c r="N86" s="289"/>
      <c r="O86" s="289"/>
      <c r="P86" s="289"/>
      <c r="Q86" s="289"/>
      <c r="R86" s="289"/>
      <c r="S86" s="355"/>
      <c r="T86" s="355"/>
      <c r="U86" s="355"/>
      <c r="V86" s="355"/>
      <c r="W86" s="262"/>
      <c r="X86" s="266"/>
    </row>
    <row r="87" spans="2:24" x14ac:dyDescent="0.15">
      <c r="B87" s="292" t="s">
        <v>265</v>
      </c>
      <c r="C87" s="376"/>
      <c r="D87" s="377">
        <f>IF(D61="","",D25*CAO_GHZ!$D$9)</f>
        <v>26132.371200000001</v>
      </c>
      <c r="E87" s="377">
        <f>IF(E61="","",E25*CAO_GHZ!$D$9)</f>
        <v>26802.431999999997</v>
      </c>
      <c r="F87" s="377">
        <f>IF(F61="","",F25*CAO_GHZ!$D$9)</f>
        <v>28268.19</v>
      </c>
      <c r="G87" s="377">
        <f>IF(G61="","",G25*CAO_GHZ!$D$9)</f>
        <v>26802.431999999997</v>
      </c>
      <c r="H87" s="377">
        <f>IF(H61="","",H25*CAO_GHZ!$D$9)</f>
        <v>32986.534799999994</v>
      </c>
      <c r="I87" s="377">
        <f>IF(I61="","",I25*CAO_GHZ!$D$9)</f>
        <v>34912.959600000002</v>
      </c>
      <c r="J87" s="377">
        <f>IF(J61="","",J25*CAO_GHZ!$D$9)</f>
        <v>38863.526399999995</v>
      </c>
      <c r="K87" s="377">
        <f>IF(K61="","",K25*CAO_GHZ!$D$9)</f>
        <v>39826.738799999992</v>
      </c>
      <c r="L87" s="377">
        <f>IF(L61="","",L25*CAO_GHZ!$D$9)</f>
        <v>45913.124400000001</v>
      </c>
      <c r="M87" s="377">
        <f>IF(M61="","",M25*CAO_GHZ!$D$9)</f>
        <v>52180.984800000006</v>
      </c>
      <c r="N87" s="377">
        <f>IF(N61="","",N25*CAO_GHZ!$D$9)</f>
        <v>63167.19</v>
      </c>
      <c r="O87" s="377">
        <f>IF(O61="","",O25*CAO_GHZ!$D$9)</f>
        <v>70984.566000000006</v>
      </c>
      <c r="P87" s="377">
        <f>IF(P61="","",P25*CAO_GHZ!$D$9)</f>
        <v>77880.608400000012</v>
      </c>
      <c r="Q87" s="377">
        <f>IF(Q61="","",Q25*CAO_GHZ!$D$9)</f>
        <v>91519.137600000002</v>
      </c>
      <c r="R87" s="377">
        <f>IF(R61="","",R25*CAO_GHZ!$D$9)</f>
        <v>107209.72799999999</v>
      </c>
      <c r="S87" s="262"/>
      <c r="T87" s="262"/>
      <c r="U87" s="262"/>
      <c r="V87" s="262"/>
      <c r="W87" s="262"/>
      <c r="X87" s="266"/>
    </row>
    <row r="88" spans="2:24" x14ac:dyDescent="0.15">
      <c r="B88" s="292" t="s">
        <v>411</v>
      </c>
      <c r="C88" s="252"/>
      <c r="D88" s="378">
        <f>IF(D61="","",$C88)</f>
        <v>0</v>
      </c>
      <c r="E88" s="378">
        <f t="shared" ref="E88:R88" si="26">IF(E61="","",$C88)</f>
        <v>0</v>
      </c>
      <c r="F88" s="378">
        <f t="shared" si="26"/>
        <v>0</v>
      </c>
      <c r="G88" s="378">
        <f t="shared" si="26"/>
        <v>0</v>
      </c>
      <c r="H88" s="378">
        <f t="shared" si="26"/>
        <v>0</v>
      </c>
      <c r="I88" s="378">
        <f t="shared" si="26"/>
        <v>0</v>
      </c>
      <c r="J88" s="378">
        <f t="shared" si="26"/>
        <v>0</v>
      </c>
      <c r="K88" s="378">
        <f t="shared" si="26"/>
        <v>0</v>
      </c>
      <c r="L88" s="378">
        <f t="shared" si="26"/>
        <v>0</v>
      </c>
      <c r="M88" s="378">
        <f t="shared" si="26"/>
        <v>0</v>
      </c>
      <c r="N88" s="378">
        <f t="shared" si="26"/>
        <v>0</v>
      </c>
      <c r="O88" s="378">
        <f t="shared" si="26"/>
        <v>0</v>
      </c>
      <c r="P88" s="378">
        <f t="shared" si="26"/>
        <v>0</v>
      </c>
      <c r="Q88" s="378">
        <f t="shared" si="26"/>
        <v>0</v>
      </c>
      <c r="R88" s="378">
        <f t="shared" si="26"/>
        <v>0</v>
      </c>
      <c r="S88" s="262"/>
      <c r="T88" s="262"/>
      <c r="U88" s="262"/>
      <c r="V88" s="262"/>
      <c r="W88" s="262"/>
      <c r="X88" s="266"/>
    </row>
    <row r="89" spans="2:24" x14ac:dyDescent="0.15">
      <c r="B89" s="292" t="s">
        <v>414</v>
      </c>
      <c r="C89" s="253"/>
      <c r="D89" s="379">
        <f>IF(D61="","",$C89)</f>
        <v>0</v>
      </c>
      <c r="E89" s="379">
        <f t="shared" ref="E89:R89" si="27">IF(E61="","",$C89)</f>
        <v>0</v>
      </c>
      <c r="F89" s="379">
        <f t="shared" si="27"/>
        <v>0</v>
      </c>
      <c r="G89" s="379">
        <f t="shared" si="27"/>
        <v>0</v>
      </c>
      <c r="H89" s="379">
        <f t="shared" si="27"/>
        <v>0</v>
      </c>
      <c r="I89" s="379">
        <f t="shared" si="27"/>
        <v>0</v>
      </c>
      <c r="J89" s="379">
        <f t="shared" si="27"/>
        <v>0</v>
      </c>
      <c r="K89" s="379">
        <f t="shared" si="27"/>
        <v>0</v>
      </c>
      <c r="L89" s="379">
        <f t="shared" si="27"/>
        <v>0</v>
      </c>
      <c r="M89" s="379">
        <f t="shared" si="27"/>
        <v>0</v>
      </c>
      <c r="N89" s="379">
        <f t="shared" si="27"/>
        <v>0</v>
      </c>
      <c r="O89" s="379">
        <f t="shared" si="27"/>
        <v>0</v>
      </c>
      <c r="P89" s="379">
        <f t="shared" si="27"/>
        <v>0</v>
      </c>
      <c r="Q89" s="379">
        <f t="shared" si="27"/>
        <v>0</v>
      </c>
      <c r="R89" s="379">
        <f t="shared" si="27"/>
        <v>0</v>
      </c>
      <c r="S89" s="262"/>
      <c r="T89" s="262"/>
      <c r="U89" s="262"/>
      <c r="V89" s="262"/>
      <c r="W89" s="262"/>
      <c r="X89" s="266"/>
    </row>
    <row r="90" spans="2:24" ht="11.25" thickBot="1" x14ac:dyDescent="0.2">
      <c r="B90" s="292" t="s">
        <v>266</v>
      </c>
      <c r="C90" s="376"/>
      <c r="D90" s="377">
        <f>IF(D61="","",(D87-D89)*D88)</f>
        <v>0</v>
      </c>
      <c r="E90" s="377">
        <f t="shared" ref="E90:R90" si="28">IF(E61="","",(E87-E89)*E88)</f>
        <v>0</v>
      </c>
      <c r="F90" s="377">
        <f t="shared" si="28"/>
        <v>0</v>
      </c>
      <c r="G90" s="377">
        <f t="shared" si="28"/>
        <v>0</v>
      </c>
      <c r="H90" s="377">
        <f t="shared" si="28"/>
        <v>0</v>
      </c>
      <c r="I90" s="377">
        <f t="shared" si="28"/>
        <v>0</v>
      </c>
      <c r="J90" s="377">
        <f t="shared" si="28"/>
        <v>0</v>
      </c>
      <c r="K90" s="377">
        <f t="shared" si="28"/>
        <v>0</v>
      </c>
      <c r="L90" s="377">
        <f t="shared" si="28"/>
        <v>0</v>
      </c>
      <c r="M90" s="377">
        <f t="shared" si="28"/>
        <v>0</v>
      </c>
      <c r="N90" s="377">
        <f t="shared" si="28"/>
        <v>0</v>
      </c>
      <c r="O90" s="377">
        <f t="shared" si="28"/>
        <v>0</v>
      </c>
      <c r="P90" s="377">
        <f t="shared" si="28"/>
        <v>0</v>
      </c>
      <c r="Q90" s="377">
        <f t="shared" si="28"/>
        <v>0</v>
      </c>
      <c r="R90" s="377">
        <f t="shared" si="28"/>
        <v>0</v>
      </c>
      <c r="S90" s="262"/>
      <c r="T90" s="262"/>
      <c r="U90" s="262"/>
      <c r="V90" s="262"/>
      <c r="W90" s="262"/>
      <c r="X90" s="266"/>
    </row>
    <row r="91" spans="2:24" ht="12" thickTop="1" thickBot="1" x14ac:dyDescent="0.2">
      <c r="B91" s="380" t="s">
        <v>300</v>
      </c>
      <c r="C91" s="381">
        <f>Data_overig!B38</f>
        <v>0.5</v>
      </c>
      <c r="D91" s="382">
        <f>IF(D61="","",(D90/D87)*$C91)</f>
        <v>0</v>
      </c>
      <c r="E91" s="382">
        <f t="shared" ref="E91:R91" si="29">IF(E61="","",(E90/E87)*$C91)</f>
        <v>0</v>
      </c>
      <c r="F91" s="382">
        <f t="shared" si="29"/>
        <v>0</v>
      </c>
      <c r="G91" s="382">
        <f t="shared" si="29"/>
        <v>0</v>
      </c>
      <c r="H91" s="382">
        <f t="shared" si="29"/>
        <v>0</v>
      </c>
      <c r="I91" s="382">
        <f t="shared" si="29"/>
        <v>0</v>
      </c>
      <c r="J91" s="382">
        <f t="shared" si="29"/>
        <v>0</v>
      </c>
      <c r="K91" s="382">
        <f t="shared" si="29"/>
        <v>0</v>
      </c>
      <c r="L91" s="382">
        <f t="shared" si="29"/>
        <v>0</v>
      </c>
      <c r="M91" s="382">
        <f t="shared" si="29"/>
        <v>0</v>
      </c>
      <c r="N91" s="382">
        <f t="shared" si="29"/>
        <v>0</v>
      </c>
      <c r="O91" s="382">
        <f t="shared" si="29"/>
        <v>0</v>
      </c>
      <c r="P91" s="382">
        <f t="shared" si="29"/>
        <v>0</v>
      </c>
      <c r="Q91" s="382">
        <f t="shared" si="29"/>
        <v>0</v>
      </c>
      <c r="R91" s="382">
        <f t="shared" si="29"/>
        <v>0</v>
      </c>
      <c r="S91" s="262"/>
      <c r="T91" s="262"/>
      <c r="U91" s="262"/>
      <c r="V91" s="262"/>
      <c r="W91" s="262"/>
      <c r="X91" s="266"/>
    </row>
    <row r="92" spans="2:24" ht="11.25" thickTop="1" x14ac:dyDescent="0.15">
      <c r="B92" s="292" t="s">
        <v>417</v>
      </c>
      <c r="C92" s="252"/>
      <c r="D92" s="378">
        <f>IF(D61="","",$C92)</f>
        <v>0</v>
      </c>
      <c r="E92" s="378">
        <f t="shared" ref="E92:R92" si="30">IF(E61="","",$C92)</f>
        <v>0</v>
      </c>
      <c r="F92" s="378">
        <f t="shared" si="30"/>
        <v>0</v>
      </c>
      <c r="G92" s="378">
        <f t="shared" si="30"/>
        <v>0</v>
      </c>
      <c r="H92" s="378">
        <f t="shared" si="30"/>
        <v>0</v>
      </c>
      <c r="I92" s="378">
        <f t="shared" si="30"/>
        <v>0</v>
      </c>
      <c r="J92" s="378">
        <f t="shared" si="30"/>
        <v>0</v>
      </c>
      <c r="K92" s="378">
        <f t="shared" si="30"/>
        <v>0</v>
      </c>
      <c r="L92" s="378">
        <f t="shared" si="30"/>
        <v>0</v>
      </c>
      <c r="M92" s="378">
        <f t="shared" si="30"/>
        <v>0</v>
      </c>
      <c r="N92" s="378">
        <f t="shared" si="30"/>
        <v>0</v>
      </c>
      <c r="O92" s="378">
        <f t="shared" si="30"/>
        <v>0</v>
      </c>
      <c r="P92" s="378">
        <f t="shared" si="30"/>
        <v>0</v>
      </c>
      <c r="Q92" s="378">
        <f t="shared" si="30"/>
        <v>0</v>
      </c>
      <c r="R92" s="378">
        <f t="shared" si="30"/>
        <v>0</v>
      </c>
      <c r="S92" s="262"/>
      <c r="T92" s="262"/>
      <c r="U92" s="262"/>
      <c r="V92" s="262"/>
      <c r="W92" s="262"/>
      <c r="X92" s="266"/>
    </row>
    <row r="93" spans="2:24" x14ac:dyDescent="0.15">
      <c r="B93" s="292" t="s">
        <v>420</v>
      </c>
      <c r="C93" s="253"/>
      <c r="D93" s="379">
        <f>IF(D61="","",$C93)</f>
        <v>0</v>
      </c>
      <c r="E93" s="379">
        <f t="shared" ref="E93:R93" si="31">IF(E61="","",$C93)</f>
        <v>0</v>
      </c>
      <c r="F93" s="379">
        <f t="shared" si="31"/>
        <v>0</v>
      </c>
      <c r="G93" s="379">
        <f t="shared" si="31"/>
        <v>0</v>
      </c>
      <c r="H93" s="379">
        <f t="shared" si="31"/>
        <v>0</v>
      </c>
      <c r="I93" s="379">
        <f t="shared" si="31"/>
        <v>0</v>
      </c>
      <c r="J93" s="379">
        <f t="shared" si="31"/>
        <v>0</v>
      </c>
      <c r="K93" s="379">
        <f t="shared" si="31"/>
        <v>0</v>
      </c>
      <c r="L93" s="379">
        <f t="shared" si="31"/>
        <v>0</v>
      </c>
      <c r="M93" s="379">
        <f t="shared" si="31"/>
        <v>0</v>
      </c>
      <c r="N93" s="379">
        <f t="shared" si="31"/>
        <v>0</v>
      </c>
      <c r="O93" s="379">
        <f t="shared" si="31"/>
        <v>0</v>
      </c>
      <c r="P93" s="379">
        <f t="shared" si="31"/>
        <v>0</v>
      </c>
      <c r="Q93" s="379">
        <f t="shared" si="31"/>
        <v>0</v>
      </c>
      <c r="R93" s="379">
        <f t="shared" si="31"/>
        <v>0</v>
      </c>
      <c r="S93" s="262"/>
      <c r="T93" s="262"/>
      <c r="U93" s="262"/>
      <c r="V93" s="262"/>
      <c r="W93" s="262"/>
      <c r="X93" s="266"/>
    </row>
    <row r="94" spans="2:24" ht="11.25" thickBot="1" x14ac:dyDescent="0.2">
      <c r="B94" s="383" t="s">
        <v>267</v>
      </c>
      <c r="C94" s="384"/>
      <c r="D94" s="385">
        <f>IF(D61="","",(D87-D93)*D92)</f>
        <v>0</v>
      </c>
      <c r="E94" s="385">
        <f t="shared" ref="E94:R94" si="32">IF(E61="","",(E87-E93)*E92)</f>
        <v>0</v>
      </c>
      <c r="F94" s="385">
        <f t="shared" si="32"/>
        <v>0</v>
      </c>
      <c r="G94" s="385">
        <f t="shared" si="32"/>
        <v>0</v>
      </c>
      <c r="H94" s="385">
        <f t="shared" si="32"/>
        <v>0</v>
      </c>
      <c r="I94" s="385">
        <f t="shared" si="32"/>
        <v>0</v>
      </c>
      <c r="J94" s="385">
        <f t="shared" si="32"/>
        <v>0</v>
      </c>
      <c r="K94" s="385">
        <f t="shared" si="32"/>
        <v>0</v>
      </c>
      <c r="L94" s="385">
        <f t="shared" si="32"/>
        <v>0</v>
      </c>
      <c r="M94" s="385">
        <f t="shared" si="32"/>
        <v>0</v>
      </c>
      <c r="N94" s="385">
        <f t="shared" si="32"/>
        <v>0</v>
      </c>
      <c r="O94" s="385">
        <f t="shared" si="32"/>
        <v>0</v>
      </c>
      <c r="P94" s="385">
        <f t="shared" si="32"/>
        <v>0</v>
      </c>
      <c r="Q94" s="385">
        <f t="shared" si="32"/>
        <v>0</v>
      </c>
      <c r="R94" s="385">
        <f t="shared" si="32"/>
        <v>0</v>
      </c>
      <c r="S94" s="262"/>
      <c r="T94" s="262"/>
      <c r="U94" s="262"/>
      <c r="V94" s="262"/>
      <c r="W94" s="262"/>
      <c r="X94" s="266"/>
    </row>
    <row r="95" spans="2:24" ht="12" thickTop="1" thickBot="1" x14ac:dyDescent="0.2">
      <c r="B95" s="380" t="s">
        <v>301</v>
      </c>
      <c r="C95" s="381">
        <f>Data_overig!B41</f>
        <v>0.5</v>
      </c>
      <c r="D95" s="382">
        <f>IF(D61="","",(D94/D87)*$C95)</f>
        <v>0</v>
      </c>
      <c r="E95" s="382">
        <f t="shared" ref="E95:R95" si="33">IF(E61="","",(E94/E87)*$C95)</f>
        <v>0</v>
      </c>
      <c r="F95" s="382">
        <f t="shared" si="33"/>
        <v>0</v>
      </c>
      <c r="G95" s="382">
        <f t="shared" si="33"/>
        <v>0</v>
      </c>
      <c r="H95" s="382">
        <f t="shared" si="33"/>
        <v>0</v>
      </c>
      <c r="I95" s="382">
        <f t="shared" si="33"/>
        <v>0</v>
      </c>
      <c r="J95" s="382">
        <f t="shared" si="33"/>
        <v>0</v>
      </c>
      <c r="K95" s="382">
        <f t="shared" si="33"/>
        <v>0</v>
      </c>
      <c r="L95" s="382">
        <f t="shared" si="33"/>
        <v>0</v>
      </c>
      <c r="M95" s="382">
        <f t="shared" si="33"/>
        <v>0</v>
      </c>
      <c r="N95" s="382">
        <f t="shared" si="33"/>
        <v>0</v>
      </c>
      <c r="O95" s="382">
        <f t="shared" si="33"/>
        <v>0</v>
      </c>
      <c r="P95" s="382">
        <f t="shared" si="33"/>
        <v>0</v>
      </c>
      <c r="Q95" s="382">
        <f t="shared" si="33"/>
        <v>0</v>
      </c>
      <c r="R95" s="382">
        <f t="shared" si="33"/>
        <v>0</v>
      </c>
      <c r="S95" s="262"/>
      <c r="T95" s="262"/>
      <c r="U95" s="262"/>
      <c r="V95" s="262"/>
      <c r="W95" s="262"/>
      <c r="X95" s="266"/>
    </row>
    <row r="96" spans="2:24" ht="11.25" thickTop="1" x14ac:dyDescent="0.15">
      <c r="B96" s="302" t="s">
        <v>268</v>
      </c>
      <c r="C96" s="386"/>
      <c r="D96" s="387">
        <f>IF(D61="","",D95+D91)</f>
        <v>0</v>
      </c>
      <c r="E96" s="387">
        <f t="shared" ref="E96:R96" si="34">IF(E61="","",E95+E91)</f>
        <v>0</v>
      </c>
      <c r="F96" s="387">
        <f t="shared" si="34"/>
        <v>0</v>
      </c>
      <c r="G96" s="387">
        <f t="shared" si="34"/>
        <v>0</v>
      </c>
      <c r="H96" s="387">
        <f t="shared" si="34"/>
        <v>0</v>
      </c>
      <c r="I96" s="387">
        <f t="shared" si="34"/>
        <v>0</v>
      </c>
      <c r="J96" s="387">
        <f t="shared" si="34"/>
        <v>0</v>
      </c>
      <c r="K96" s="387">
        <f t="shared" si="34"/>
        <v>0</v>
      </c>
      <c r="L96" s="387">
        <f t="shared" si="34"/>
        <v>0</v>
      </c>
      <c r="M96" s="387">
        <f t="shared" si="34"/>
        <v>0</v>
      </c>
      <c r="N96" s="387">
        <f t="shared" si="34"/>
        <v>0</v>
      </c>
      <c r="O96" s="387">
        <f t="shared" si="34"/>
        <v>0</v>
      </c>
      <c r="P96" s="387">
        <f t="shared" si="34"/>
        <v>0</v>
      </c>
      <c r="Q96" s="387">
        <f t="shared" si="34"/>
        <v>0</v>
      </c>
      <c r="R96" s="387">
        <f t="shared" si="34"/>
        <v>0</v>
      </c>
      <c r="S96" s="262"/>
      <c r="T96" s="262"/>
      <c r="U96" s="262"/>
      <c r="V96" s="262"/>
      <c r="W96" s="262"/>
      <c r="X96" s="266"/>
    </row>
    <row r="97" spans="2:28" x14ac:dyDescent="0.15">
      <c r="B97" s="268"/>
      <c r="C97" s="363"/>
      <c r="D97" s="366"/>
      <c r="E97" s="355"/>
      <c r="F97" s="355"/>
      <c r="G97" s="355"/>
      <c r="H97" s="355"/>
      <c r="I97" s="355"/>
      <c r="J97" s="355"/>
      <c r="K97" s="355"/>
      <c r="L97" s="355"/>
      <c r="M97" s="355"/>
      <c r="N97" s="355"/>
      <c r="O97" s="355"/>
      <c r="P97" s="355"/>
      <c r="Q97" s="355"/>
      <c r="R97" s="355"/>
      <c r="S97" s="262"/>
      <c r="T97" s="262"/>
      <c r="U97" s="262"/>
      <c r="V97" s="262"/>
      <c r="W97" s="262"/>
      <c r="X97" s="266"/>
    </row>
    <row r="98" spans="2:28" x14ac:dyDescent="0.15">
      <c r="B98" s="292" t="s">
        <v>270</v>
      </c>
      <c r="C98" s="241"/>
      <c r="D98" s="366"/>
      <c r="E98" s="138">
        <v>7.5300000000000006E-2</v>
      </c>
      <c r="F98" s="16" t="s">
        <v>457</v>
      </c>
      <c r="G98" s="16"/>
      <c r="H98" s="357"/>
      <c r="I98" s="357"/>
      <c r="J98" s="357"/>
      <c r="K98" s="357"/>
      <c r="L98" s="357"/>
      <c r="M98" s="357"/>
      <c r="N98" s="357"/>
      <c r="O98" s="357"/>
      <c r="P98" s="357"/>
      <c r="Q98" s="357"/>
      <c r="R98" s="357"/>
      <c r="S98" s="357"/>
      <c r="T98" s="357"/>
      <c r="U98" s="357"/>
      <c r="V98" s="357"/>
      <c r="W98" s="358"/>
      <c r="X98" s="266"/>
    </row>
    <row r="99" spans="2:28" x14ac:dyDescent="0.15">
      <c r="B99" s="292" t="s">
        <v>250</v>
      </c>
      <c r="C99" s="241"/>
      <c r="D99" s="366"/>
      <c r="E99" s="504" t="s">
        <v>422</v>
      </c>
      <c r="F99" s="16"/>
      <c r="G99" s="16"/>
      <c r="H99" s="357"/>
      <c r="I99" s="357"/>
      <c r="J99" s="357"/>
      <c r="K99" s="357"/>
      <c r="L99" s="357"/>
      <c r="M99" s="357"/>
      <c r="N99" s="357"/>
      <c r="O99" s="357"/>
      <c r="P99" s="357"/>
      <c r="Q99" s="357"/>
      <c r="R99" s="357"/>
      <c r="S99" s="357"/>
      <c r="T99" s="357"/>
      <c r="U99" s="357"/>
      <c r="V99" s="357"/>
      <c r="W99" s="358"/>
      <c r="X99" s="266"/>
    </row>
    <row r="100" spans="2:28" x14ac:dyDescent="0.15">
      <c r="B100" s="292" t="s">
        <v>252</v>
      </c>
      <c r="C100" s="241"/>
      <c r="D100" s="366"/>
      <c r="E100" s="373">
        <v>7.0000000000000007E-2</v>
      </c>
      <c r="F100" s="357" t="s">
        <v>423</v>
      </c>
      <c r="G100" s="16"/>
      <c r="H100" s="357"/>
      <c r="I100" s="357"/>
      <c r="J100" s="357"/>
      <c r="K100" s="357"/>
      <c r="L100" s="357"/>
      <c r="M100" s="357"/>
      <c r="N100" s="357"/>
      <c r="O100" s="357"/>
      <c r="P100" s="357"/>
      <c r="Q100" s="357"/>
      <c r="R100" s="357"/>
      <c r="S100" s="357"/>
      <c r="T100" s="357"/>
      <c r="U100" s="357"/>
      <c r="V100" s="357"/>
      <c r="W100" s="358"/>
      <c r="X100" s="266"/>
    </row>
    <row r="101" spans="2:28" x14ac:dyDescent="0.15">
      <c r="B101" s="292" t="s">
        <v>253</v>
      </c>
      <c r="C101" s="241"/>
      <c r="D101" s="366"/>
      <c r="E101" s="137" t="s">
        <v>302</v>
      </c>
      <c r="F101" s="16"/>
      <c r="G101" s="16"/>
      <c r="H101" s="357"/>
      <c r="I101" s="357"/>
      <c r="J101" s="357"/>
      <c r="K101" s="357"/>
      <c r="L101" s="357"/>
      <c r="M101" s="357"/>
      <c r="N101" s="357"/>
      <c r="O101" s="357"/>
      <c r="P101" s="357"/>
      <c r="Q101" s="357"/>
      <c r="R101" s="357"/>
      <c r="S101" s="357"/>
      <c r="T101" s="357"/>
      <c r="U101" s="357"/>
      <c r="V101" s="357"/>
      <c r="W101" s="358"/>
      <c r="X101" s="266"/>
    </row>
    <row r="102" spans="2:28" ht="11.25" thickBot="1" x14ac:dyDescent="0.2">
      <c r="B102" s="383" t="s">
        <v>254</v>
      </c>
      <c r="C102" s="254"/>
      <c r="D102" s="366"/>
      <c r="E102" s="15" t="s">
        <v>362</v>
      </c>
      <c r="F102" s="16"/>
      <c r="G102" s="16"/>
      <c r="H102" s="357"/>
      <c r="I102" s="357"/>
      <c r="J102" s="357"/>
      <c r="K102" s="357"/>
      <c r="L102" s="357"/>
      <c r="M102" s="357"/>
      <c r="N102" s="357"/>
      <c r="O102" s="357"/>
      <c r="P102" s="357"/>
      <c r="Q102" s="357"/>
      <c r="R102" s="357"/>
      <c r="S102" s="357"/>
      <c r="T102" s="357"/>
      <c r="U102" s="357"/>
      <c r="V102" s="357"/>
      <c r="W102" s="358"/>
      <c r="X102" s="266"/>
    </row>
    <row r="103" spans="2:28" ht="11.25" thickTop="1" x14ac:dyDescent="0.15">
      <c r="B103" s="302" t="s">
        <v>280</v>
      </c>
      <c r="C103" s="388">
        <f>SUM(C98:C102)</f>
        <v>0</v>
      </c>
      <c r="D103" s="366"/>
      <c r="E103" s="355"/>
      <c r="F103" s="355"/>
      <c r="G103" s="355"/>
      <c r="H103" s="355"/>
      <c r="I103" s="355"/>
      <c r="J103" s="355"/>
      <c r="K103" s="355"/>
      <c r="L103" s="355"/>
      <c r="M103" s="355"/>
      <c r="N103" s="355"/>
      <c r="O103" s="355"/>
      <c r="P103" s="355"/>
      <c r="Q103" s="355"/>
      <c r="R103" s="355"/>
      <c r="S103" s="262"/>
      <c r="T103" s="262"/>
      <c r="U103" s="262"/>
      <c r="V103" s="262"/>
      <c r="W103" s="262"/>
      <c r="X103" s="266"/>
    </row>
    <row r="104" spans="2:28" x14ac:dyDescent="0.15">
      <c r="B104" s="268"/>
      <c r="C104" s="363"/>
      <c r="D104" s="366"/>
      <c r="E104" s="355"/>
      <c r="F104" s="355"/>
      <c r="G104" s="355"/>
      <c r="H104" s="355"/>
      <c r="I104" s="355"/>
      <c r="J104" s="355"/>
      <c r="K104" s="355"/>
      <c r="L104" s="355"/>
      <c r="M104" s="355"/>
      <c r="N104" s="355"/>
      <c r="O104" s="355"/>
      <c r="P104" s="355"/>
      <c r="Q104" s="355"/>
      <c r="R104" s="355"/>
      <c r="S104" s="262"/>
      <c r="T104" s="262"/>
      <c r="U104" s="262"/>
      <c r="V104" s="262"/>
      <c r="W104" s="262"/>
      <c r="X104" s="266"/>
    </row>
    <row r="105" spans="2:28" x14ac:dyDescent="0.15">
      <c r="B105" s="372" t="s">
        <v>80</v>
      </c>
      <c r="C105" s="389"/>
      <c r="D105" s="390">
        <f>IF(D61="",0%,D96+$C103)</f>
        <v>0</v>
      </c>
      <c r="E105" s="390">
        <f t="shared" ref="E105:R105" si="35">IF(E61="",0%,E96+$C103)</f>
        <v>0</v>
      </c>
      <c r="F105" s="390">
        <f t="shared" si="35"/>
        <v>0</v>
      </c>
      <c r="G105" s="390">
        <f t="shared" si="35"/>
        <v>0</v>
      </c>
      <c r="H105" s="390">
        <f t="shared" si="35"/>
        <v>0</v>
      </c>
      <c r="I105" s="390">
        <f t="shared" si="35"/>
        <v>0</v>
      </c>
      <c r="J105" s="390">
        <f t="shared" si="35"/>
        <v>0</v>
      </c>
      <c r="K105" s="390">
        <f t="shared" si="35"/>
        <v>0</v>
      </c>
      <c r="L105" s="390">
        <f t="shared" si="35"/>
        <v>0</v>
      </c>
      <c r="M105" s="390">
        <f t="shared" si="35"/>
        <v>0</v>
      </c>
      <c r="N105" s="390">
        <f t="shared" si="35"/>
        <v>0</v>
      </c>
      <c r="O105" s="390">
        <f t="shared" si="35"/>
        <v>0</v>
      </c>
      <c r="P105" s="390">
        <f t="shared" si="35"/>
        <v>0</v>
      </c>
      <c r="Q105" s="390">
        <f t="shared" si="35"/>
        <v>0</v>
      </c>
      <c r="R105" s="390">
        <f t="shared" si="35"/>
        <v>0</v>
      </c>
      <c r="S105" s="262"/>
      <c r="T105" s="262"/>
      <c r="U105" s="262"/>
      <c r="V105" s="262"/>
      <c r="W105" s="262"/>
      <c r="X105" s="266"/>
    </row>
    <row r="106" spans="2:28" x14ac:dyDescent="0.15">
      <c r="B106" s="284"/>
      <c r="C106" s="391"/>
      <c r="D106" s="392"/>
      <c r="E106" s="392"/>
      <c r="F106" s="392"/>
      <c r="G106" s="392"/>
      <c r="H106" s="392"/>
      <c r="I106" s="392"/>
      <c r="J106" s="355"/>
      <c r="K106" s="355"/>
      <c r="L106" s="355"/>
      <c r="M106" s="355"/>
      <c r="N106" s="355"/>
      <c r="O106" s="355"/>
      <c r="P106" s="355"/>
      <c r="Q106" s="355"/>
      <c r="R106" s="355"/>
      <c r="S106" s="262"/>
      <c r="T106" s="262"/>
      <c r="U106" s="262"/>
      <c r="V106" s="262"/>
      <c r="W106" s="262"/>
      <c r="X106" s="266"/>
    </row>
    <row r="107" spans="2:28" x14ac:dyDescent="0.15">
      <c r="B107" s="344" t="s">
        <v>278</v>
      </c>
      <c r="C107" s="393"/>
      <c r="D107" s="390">
        <f>IF($C$76="Opslag",$C$80,D105)</f>
        <v>0</v>
      </c>
      <c r="E107" s="390">
        <f t="shared" ref="E107:R107" si="36">IF($C$76="Opslag",$C$80,E105)</f>
        <v>0</v>
      </c>
      <c r="F107" s="390">
        <f t="shared" si="36"/>
        <v>0</v>
      </c>
      <c r="G107" s="390">
        <f t="shared" si="36"/>
        <v>0</v>
      </c>
      <c r="H107" s="390">
        <f t="shared" si="36"/>
        <v>0</v>
      </c>
      <c r="I107" s="390">
        <f>IF($C$76="Opslag",$C$80,I105)</f>
        <v>0</v>
      </c>
      <c r="J107" s="390">
        <f t="shared" si="36"/>
        <v>0</v>
      </c>
      <c r="K107" s="390">
        <f t="shared" si="36"/>
        <v>0</v>
      </c>
      <c r="L107" s="390">
        <f>IF($C$76="Opslag",$C$80,L105)</f>
        <v>0</v>
      </c>
      <c r="M107" s="390">
        <f t="shared" si="36"/>
        <v>0</v>
      </c>
      <c r="N107" s="390">
        <f t="shared" si="36"/>
        <v>0</v>
      </c>
      <c r="O107" s="390">
        <f t="shared" si="36"/>
        <v>0</v>
      </c>
      <c r="P107" s="390">
        <f t="shared" si="36"/>
        <v>0</v>
      </c>
      <c r="Q107" s="390">
        <f t="shared" si="36"/>
        <v>0</v>
      </c>
      <c r="R107" s="390">
        <f t="shared" si="36"/>
        <v>0</v>
      </c>
      <c r="S107" s="262"/>
      <c r="T107" s="262"/>
      <c r="U107" s="262"/>
      <c r="V107" s="262"/>
      <c r="W107" s="262"/>
      <c r="X107" s="266"/>
    </row>
    <row r="108" spans="2:28" x14ac:dyDescent="0.15">
      <c r="B108" s="394"/>
      <c r="C108" s="355"/>
      <c r="D108" s="355"/>
      <c r="E108" s="355"/>
      <c r="H108" s="355"/>
      <c r="I108" s="355"/>
      <c r="J108" s="355"/>
      <c r="K108" s="355"/>
      <c r="L108" s="355"/>
      <c r="M108" s="355"/>
      <c r="N108" s="355"/>
      <c r="O108" s="355"/>
      <c r="P108" s="355"/>
      <c r="Q108" s="355"/>
      <c r="R108" s="355"/>
      <c r="S108" s="240"/>
      <c r="T108" s="240"/>
      <c r="U108" s="240"/>
      <c r="V108" s="240"/>
      <c r="W108" s="240"/>
      <c r="X108" s="269"/>
    </row>
    <row r="109" spans="2:28" x14ac:dyDescent="0.15">
      <c r="B109" s="264"/>
      <c r="C109" s="264"/>
      <c r="D109" s="264"/>
      <c r="E109" s="264"/>
      <c r="F109" s="264"/>
      <c r="G109" s="264"/>
      <c r="H109" s="264"/>
      <c r="I109" s="264"/>
      <c r="J109" s="264"/>
      <c r="K109" s="264"/>
      <c r="L109" s="264"/>
      <c r="M109" s="264"/>
      <c r="N109" s="264"/>
      <c r="O109" s="264"/>
      <c r="P109" s="264"/>
      <c r="Q109" s="264"/>
      <c r="R109" s="264"/>
      <c r="S109" s="262"/>
      <c r="T109" s="262"/>
      <c r="U109" s="262"/>
      <c r="V109" s="262"/>
      <c r="W109" s="240"/>
    </row>
    <row r="110" spans="2:28" x14ac:dyDescent="0.15">
      <c r="B110" s="273" t="s">
        <v>323</v>
      </c>
      <c r="C110" s="274"/>
      <c r="D110" s="275"/>
      <c r="E110" s="275"/>
      <c r="F110" s="275"/>
      <c r="G110" s="275"/>
      <c r="H110" s="275"/>
      <c r="I110" s="275"/>
      <c r="J110" s="275"/>
      <c r="K110" s="275"/>
      <c r="L110" s="275"/>
      <c r="M110" s="275"/>
      <c r="N110" s="275"/>
      <c r="O110" s="275"/>
      <c r="P110" s="275"/>
      <c r="Q110" s="275"/>
      <c r="R110" s="275"/>
      <c r="S110" s="275"/>
      <c r="T110" s="275"/>
      <c r="U110" s="275"/>
      <c r="V110" s="275"/>
      <c r="W110" s="275"/>
      <c r="X110" s="276"/>
      <c r="Y110" s="395"/>
      <c r="Z110" s="395"/>
      <c r="AA110" s="395"/>
      <c r="AB110" s="395"/>
    </row>
    <row r="111" spans="2:28" x14ac:dyDescent="0.15">
      <c r="B111" s="343"/>
      <c r="C111" s="262"/>
      <c r="D111" s="262"/>
      <c r="E111" s="262"/>
      <c r="F111" s="262"/>
      <c r="G111" s="262"/>
      <c r="H111" s="262"/>
      <c r="I111" s="262"/>
      <c r="J111" s="262"/>
      <c r="K111" s="262"/>
      <c r="L111" s="262"/>
      <c r="M111" s="262"/>
      <c r="N111" s="262"/>
      <c r="O111" s="262"/>
      <c r="P111" s="262"/>
      <c r="Q111" s="262"/>
      <c r="R111" s="262"/>
      <c r="S111" s="262"/>
      <c r="T111" s="262"/>
      <c r="U111" s="262"/>
      <c r="V111" s="262"/>
      <c r="W111" s="262"/>
      <c r="X111" s="266"/>
      <c r="Y111" s="395"/>
      <c r="Z111" s="395"/>
      <c r="AA111" s="395"/>
      <c r="AB111" s="395"/>
    </row>
    <row r="112" spans="2:28" x14ac:dyDescent="0.15">
      <c r="B112" s="396"/>
      <c r="C112" s="279" t="s">
        <v>232</v>
      </c>
      <c r="D112" s="279" t="s">
        <v>233</v>
      </c>
      <c r="E112" s="279" t="s">
        <v>78</v>
      </c>
      <c r="F112" s="279"/>
      <c r="G112" s="279"/>
      <c r="H112" s="279"/>
      <c r="I112" s="279"/>
      <c r="J112" s="279"/>
      <c r="K112" s="279"/>
      <c r="L112" s="279"/>
      <c r="M112" s="279"/>
      <c r="N112" s="279"/>
      <c r="O112" s="279"/>
      <c r="P112" s="279"/>
      <c r="Q112" s="279"/>
      <c r="R112" s="279"/>
      <c r="S112" s="279"/>
      <c r="T112" s="279"/>
      <c r="U112" s="279"/>
      <c r="V112" s="279"/>
      <c r="W112" s="279"/>
      <c r="X112" s="281"/>
      <c r="Y112" s="395"/>
      <c r="Z112" s="395"/>
      <c r="AA112" s="395"/>
      <c r="AB112" s="395"/>
    </row>
    <row r="113" spans="1:28" x14ac:dyDescent="0.15">
      <c r="A113" s="395"/>
      <c r="B113" s="268"/>
      <c r="C113" s="262"/>
      <c r="D113" s="262"/>
      <c r="E113" s="262"/>
      <c r="F113" s="262"/>
      <c r="G113" s="262"/>
      <c r="H113" s="262"/>
      <c r="I113" s="262"/>
      <c r="J113" s="262"/>
      <c r="K113" s="262"/>
      <c r="L113" s="262"/>
      <c r="M113" s="262"/>
      <c r="N113" s="262"/>
      <c r="O113" s="262"/>
      <c r="P113" s="262"/>
      <c r="Q113" s="262"/>
      <c r="R113" s="262"/>
      <c r="S113" s="262"/>
      <c r="T113" s="262"/>
      <c r="U113" s="262"/>
      <c r="V113" s="262"/>
      <c r="W113" s="262"/>
      <c r="X113" s="266"/>
      <c r="Y113" s="395"/>
      <c r="Z113" s="395"/>
      <c r="AA113" s="395"/>
      <c r="AB113" s="395"/>
    </row>
    <row r="114" spans="1:28" x14ac:dyDescent="0.15">
      <c r="A114" s="395"/>
      <c r="B114" s="292" t="s">
        <v>324</v>
      </c>
      <c r="C114" s="464"/>
      <c r="D114" s="464"/>
      <c r="E114" s="267">
        <f>SUM(C114:D114)</f>
        <v>0</v>
      </c>
      <c r="F114" s="262"/>
      <c r="G114" s="262"/>
      <c r="H114" s="356"/>
      <c r="I114" s="357"/>
      <c r="J114" s="357"/>
      <c r="K114" s="357"/>
      <c r="L114" s="357"/>
      <c r="M114" s="357"/>
      <c r="N114" s="357"/>
      <c r="O114" s="357"/>
      <c r="P114" s="357"/>
      <c r="Q114" s="357"/>
      <c r="R114" s="357"/>
      <c r="S114" s="357"/>
      <c r="T114" s="357"/>
      <c r="U114" s="357"/>
      <c r="V114" s="357"/>
      <c r="W114" s="358"/>
      <c r="X114" s="266"/>
      <c r="Y114" s="395"/>
      <c r="Z114" s="395"/>
      <c r="AA114" s="395"/>
      <c r="AB114" s="395"/>
    </row>
    <row r="115" spans="1:28" x14ac:dyDescent="0.15">
      <c r="A115" s="395"/>
      <c r="B115" s="239"/>
      <c r="C115" s="240"/>
      <c r="D115" s="240"/>
      <c r="E115" s="240"/>
      <c r="F115" s="240"/>
      <c r="G115" s="240"/>
      <c r="H115" s="240"/>
      <c r="I115" s="240"/>
      <c r="J115" s="240"/>
      <c r="K115" s="240"/>
      <c r="L115" s="240"/>
      <c r="M115" s="240"/>
      <c r="N115" s="240"/>
      <c r="O115" s="240"/>
      <c r="P115" s="240"/>
      <c r="Q115" s="240"/>
      <c r="R115" s="240"/>
      <c r="S115" s="240"/>
      <c r="T115" s="240"/>
      <c r="U115" s="240"/>
      <c r="V115" s="240"/>
      <c r="W115" s="240"/>
      <c r="X115" s="269"/>
      <c r="Y115" s="395"/>
      <c r="Z115" s="395"/>
      <c r="AA115" s="395"/>
      <c r="AB115" s="395"/>
    </row>
    <row r="116" spans="1:28" x14ac:dyDescent="0.15">
      <c r="A116" s="395"/>
      <c r="B116" s="262"/>
      <c r="C116" s="262"/>
      <c r="D116" s="262"/>
      <c r="E116" s="262"/>
      <c r="F116" s="262"/>
      <c r="G116" s="262"/>
      <c r="H116" s="262"/>
      <c r="I116" s="262"/>
      <c r="J116" s="262"/>
      <c r="K116" s="262"/>
      <c r="L116" s="262"/>
      <c r="M116" s="262"/>
      <c r="N116" s="262"/>
      <c r="O116" s="262"/>
      <c r="P116" s="262"/>
      <c r="Q116" s="262"/>
      <c r="R116" s="262"/>
      <c r="S116" s="262"/>
      <c r="T116" s="262"/>
      <c r="U116" s="262"/>
      <c r="V116" s="262"/>
      <c r="W116" s="262"/>
      <c r="X116" s="262"/>
      <c r="Y116" s="395"/>
      <c r="Z116" s="395"/>
      <c r="AA116" s="395"/>
      <c r="AB116" s="395"/>
    </row>
    <row r="117" spans="1:28" x14ac:dyDescent="0.15">
      <c r="B117" s="273" t="s">
        <v>62</v>
      </c>
      <c r="C117" s="274"/>
      <c r="D117" s="275"/>
      <c r="E117" s="275"/>
      <c r="F117" s="275"/>
      <c r="G117" s="275"/>
      <c r="H117" s="275"/>
      <c r="I117" s="275"/>
      <c r="J117" s="275"/>
      <c r="K117" s="275"/>
      <c r="L117" s="275"/>
      <c r="M117" s="275"/>
      <c r="N117" s="275"/>
      <c r="O117" s="275"/>
      <c r="P117" s="275"/>
      <c r="Q117" s="275"/>
      <c r="R117" s="275"/>
      <c r="S117" s="275"/>
      <c r="T117" s="275"/>
      <c r="U117" s="275"/>
      <c r="V117" s="275"/>
      <c r="W117" s="275"/>
      <c r="X117" s="276"/>
    </row>
    <row r="118" spans="1:28" x14ac:dyDescent="0.15">
      <c r="B118" s="343" t="s">
        <v>185</v>
      </c>
      <c r="C118" s="262"/>
      <c r="D118" s="262"/>
      <c r="E118" s="262"/>
      <c r="F118" s="262"/>
      <c r="G118" s="262"/>
      <c r="H118" s="262"/>
      <c r="I118" s="262"/>
      <c r="J118" s="262"/>
      <c r="K118" s="262"/>
      <c r="L118" s="262"/>
      <c r="M118" s="262"/>
      <c r="N118" s="262"/>
      <c r="O118" s="262"/>
      <c r="P118" s="262"/>
      <c r="Q118" s="262"/>
      <c r="R118" s="262"/>
      <c r="S118" s="262"/>
      <c r="T118" s="262"/>
      <c r="U118" s="262"/>
      <c r="V118" s="262"/>
      <c r="W118" s="262"/>
      <c r="X118" s="266"/>
    </row>
    <row r="119" spans="1:28" x14ac:dyDescent="0.15">
      <c r="B119" s="396"/>
      <c r="C119" s="280"/>
      <c r="D119" s="279" t="s">
        <v>98</v>
      </c>
      <c r="E119" s="279" t="s">
        <v>98</v>
      </c>
      <c r="F119" s="279" t="s">
        <v>234</v>
      </c>
      <c r="G119" s="279" t="s">
        <v>235</v>
      </c>
      <c r="H119" s="279"/>
      <c r="I119" s="279"/>
      <c r="J119" s="279"/>
      <c r="K119" s="279"/>
      <c r="L119" s="279"/>
      <c r="M119" s="279"/>
      <c r="N119" s="279"/>
      <c r="O119" s="279"/>
      <c r="P119" s="279"/>
      <c r="Q119" s="279"/>
      <c r="R119" s="279"/>
      <c r="S119" s="279"/>
      <c r="T119" s="279"/>
      <c r="U119" s="279"/>
      <c r="V119" s="279"/>
      <c r="W119" s="279"/>
      <c r="X119" s="281"/>
    </row>
    <row r="120" spans="1:28" x14ac:dyDescent="0.15">
      <c r="B120" s="396"/>
      <c r="C120" s="279" t="s">
        <v>116</v>
      </c>
      <c r="D120" s="279" t="s">
        <v>43</v>
      </c>
      <c r="E120" s="279" t="s">
        <v>44</v>
      </c>
      <c r="F120" s="279"/>
      <c r="G120" s="279"/>
      <c r="H120" s="279"/>
      <c r="I120" s="279"/>
      <c r="J120" s="279"/>
      <c r="K120" s="279"/>
      <c r="L120" s="279"/>
      <c r="M120" s="279"/>
      <c r="N120" s="279"/>
      <c r="O120" s="279"/>
      <c r="P120" s="279"/>
      <c r="Q120" s="279"/>
      <c r="R120" s="279"/>
      <c r="S120" s="279"/>
      <c r="T120" s="279"/>
      <c r="U120" s="279"/>
      <c r="V120" s="279"/>
      <c r="W120" s="279"/>
      <c r="X120" s="281"/>
    </row>
    <row r="121" spans="1:28" x14ac:dyDescent="0.15">
      <c r="B121" s="268"/>
      <c r="D121" s="262"/>
      <c r="E121" s="262"/>
      <c r="F121" s="262"/>
      <c r="G121" s="262"/>
      <c r="H121" s="262"/>
      <c r="I121" s="262"/>
      <c r="J121" s="262"/>
      <c r="K121" s="262"/>
      <c r="L121" s="262"/>
      <c r="M121" s="262"/>
      <c r="N121" s="262"/>
      <c r="O121" s="262"/>
      <c r="P121" s="262"/>
      <c r="Q121" s="262"/>
      <c r="R121" s="262"/>
      <c r="S121" s="262"/>
      <c r="T121" s="262"/>
      <c r="U121" s="262"/>
      <c r="V121" s="262"/>
      <c r="W121" s="262"/>
      <c r="X121" s="266"/>
    </row>
    <row r="122" spans="1:28" ht="11.25" thickBot="1" x14ac:dyDescent="0.2">
      <c r="B122" s="397" t="s">
        <v>45</v>
      </c>
      <c r="C122" s="398"/>
      <c r="D122" s="399">
        <v>1878</v>
      </c>
      <c r="E122" s="473"/>
      <c r="F122" s="262"/>
      <c r="G122" s="262"/>
      <c r="H122" s="262"/>
      <c r="I122" s="401" t="s">
        <v>175</v>
      </c>
      <c r="J122" s="357"/>
      <c r="K122" s="357"/>
      <c r="L122" s="357"/>
      <c r="M122" s="357"/>
      <c r="N122" s="357"/>
      <c r="O122" s="357"/>
      <c r="P122" s="357"/>
      <c r="Q122" s="357"/>
      <c r="R122" s="357"/>
      <c r="S122" s="357"/>
      <c r="T122" s="357"/>
      <c r="U122" s="357"/>
      <c r="V122" s="357"/>
      <c r="W122" s="358"/>
      <c r="X122" s="266"/>
    </row>
    <row r="123" spans="1:28" ht="11.25" thickTop="1" x14ac:dyDescent="0.15">
      <c r="B123" s="402" t="s">
        <v>46</v>
      </c>
      <c r="C123" s="465" t="s">
        <v>119</v>
      </c>
      <c r="D123" s="403">
        <f>D$122*E123</f>
        <v>0</v>
      </c>
      <c r="E123" s="467"/>
      <c r="F123" s="262"/>
      <c r="G123" s="262"/>
      <c r="H123" s="262"/>
      <c r="I123" s="373">
        <f>(6.28%+6.38%+7.08%)/3</f>
        <v>6.5799999999999997E-2</v>
      </c>
      <c r="J123" s="357" t="s">
        <v>463</v>
      </c>
      <c r="K123" s="357"/>
      <c r="L123" s="357"/>
      <c r="M123" s="357"/>
      <c r="N123" s="357"/>
      <c r="O123" s="357"/>
      <c r="P123" s="357"/>
      <c r="Q123" s="357"/>
      <c r="R123" s="357"/>
      <c r="S123" s="357"/>
      <c r="T123" s="357"/>
      <c r="U123" s="357"/>
      <c r="V123" s="357"/>
      <c r="W123" s="358"/>
      <c r="X123" s="266"/>
    </row>
    <row r="124" spans="1:28" x14ac:dyDescent="0.15">
      <c r="B124" s="402" t="s">
        <v>47</v>
      </c>
      <c r="C124" s="465" t="s">
        <v>119</v>
      </c>
      <c r="D124" s="474">
        <f>7*7.2</f>
        <v>50.4</v>
      </c>
      <c r="E124" s="412"/>
      <c r="F124" s="262"/>
      <c r="G124" s="262"/>
      <c r="H124" s="262"/>
      <c r="I124" s="411" t="s">
        <v>126</v>
      </c>
      <c r="J124" s="357"/>
      <c r="K124" s="357"/>
      <c r="L124" s="357"/>
      <c r="M124" s="357"/>
      <c r="N124" s="357"/>
      <c r="O124" s="357"/>
      <c r="P124" s="357"/>
      <c r="Q124" s="357"/>
      <c r="R124" s="357"/>
      <c r="S124" s="357"/>
      <c r="T124" s="357"/>
      <c r="U124" s="357"/>
      <c r="V124" s="357"/>
      <c r="W124" s="358"/>
      <c r="X124" s="266"/>
    </row>
    <row r="125" spans="1:28" x14ac:dyDescent="0.15">
      <c r="B125" s="404" t="s">
        <v>63</v>
      </c>
      <c r="C125" s="465" t="s">
        <v>119</v>
      </c>
      <c r="D125" s="405">
        <f>1*144+57</f>
        <v>201</v>
      </c>
      <c r="E125" s="475"/>
      <c r="F125" s="262"/>
      <c r="G125" s="262"/>
      <c r="H125" s="262"/>
      <c r="I125" s="401" t="s">
        <v>112</v>
      </c>
      <c r="J125" s="357"/>
      <c r="K125" s="357"/>
      <c r="L125" s="357"/>
      <c r="M125" s="357"/>
      <c r="N125" s="357"/>
      <c r="O125" s="357"/>
      <c r="P125" s="357"/>
      <c r="Q125" s="357"/>
      <c r="R125" s="357"/>
      <c r="S125" s="357"/>
      <c r="T125" s="357"/>
      <c r="U125" s="357"/>
      <c r="V125" s="357"/>
      <c r="W125" s="358"/>
      <c r="X125" s="266"/>
    </row>
    <row r="126" spans="1:28" x14ac:dyDescent="0.15">
      <c r="B126" s="402" t="s">
        <v>247</v>
      </c>
      <c r="C126" s="465" t="s">
        <v>119</v>
      </c>
      <c r="D126" s="466">
        <v>40</v>
      </c>
      <c r="E126" s="412"/>
      <c r="F126" s="262"/>
      <c r="G126" s="262"/>
      <c r="H126" s="262"/>
      <c r="I126" s="401" t="s">
        <v>326</v>
      </c>
      <c r="J126" s="357"/>
      <c r="K126" s="357"/>
      <c r="L126" s="357"/>
      <c r="M126" s="357"/>
      <c r="N126" s="357"/>
      <c r="O126" s="357"/>
      <c r="P126" s="357"/>
      <c r="Q126" s="357"/>
      <c r="R126" s="357"/>
      <c r="S126" s="357"/>
      <c r="T126" s="357"/>
      <c r="U126" s="357"/>
      <c r="V126" s="357"/>
      <c r="W126" s="358"/>
      <c r="X126" s="266"/>
    </row>
    <row r="127" spans="1:28" x14ac:dyDescent="0.15">
      <c r="B127" s="402" t="s">
        <v>149</v>
      </c>
      <c r="C127" s="465" t="s">
        <v>119</v>
      </c>
      <c r="D127" s="466">
        <v>30</v>
      </c>
      <c r="E127" s="408"/>
      <c r="F127" s="262"/>
      <c r="G127" s="262"/>
      <c r="H127" s="262"/>
      <c r="I127" s="409" t="s">
        <v>355</v>
      </c>
      <c r="J127" s="357"/>
      <c r="K127" s="357"/>
      <c r="L127" s="357"/>
      <c r="M127" s="357"/>
      <c r="N127" s="357"/>
      <c r="O127" s="357"/>
      <c r="P127" s="357"/>
      <c r="Q127" s="357"/>
      <c r="R127" s="357"/>
      <c r="S127" s="357"/>
      <c r="T127" s="357"/>
      <c r="U127" s="357"/>
      <c r="V127" s="357"/>
      <c r="W127" s="358"/>
      <c r="X127" s="266"/>
    </row>
    <row r="128" spans="1:28" x14ac:dyDescent="0.15">
      <c r="B128" s="402" t="s">
        <v>48</v>
      </c>
      <c r="C128" s="465" t="s">
        <v>119</v>
      </c>
      <c r="D128" s="403">
        <f>D$122*E128</f>
        <v>0</v>
      </c>
      <c r="E128" s="467"/>
      <c r="F128" s="262"/>
      <c r="G128" s="262"/>
      <c r="H128" s="262"/>
      <c r="I128" s="410">
        <v>0.02</v>
      </c>
      <c r="J128" s="357" t="s">
        <v>132</v>
      </c>
      <c r="K128" s="357"/>
      <c r="L128" s="357"/>
      <c r="M128" s="357"/>
      <c r="N128" s="357"/>
      <c r="O128" s="357"/>
      <c r="P128" s="357"/>
      <c r="Q128" s="357"/>
      <c r="R128" s="357"/>
      <c r="S128" s="357"/>
      <c r="T128" s="357"/>
      <c r="U128" s="357"/>
      <c r="V128" s="357"/>
      <c r="W128" s="358"/>
      <c r="X128" s="266"/>
    </row>
    <row r="129" spans="2:24" x14ac:dyDescent="0.15">
      <c r="B129" s="402" t="s">
        <v>129</v>
      </c>
      <c r="C129" s="465" t="s">
        <v>120</v>
      </c>
      <c r="D129" s="403">
        <f>D$122*E129</f>
        <v>0</v>
      </c>
      <c r="E129" s="467"/>
      <c r="F129" s="262"/>
      <c r="G129" s="262"/>
      <c r="H129" s="262"/>
      <c r="I129" s="411" t="s">
        <v>364</v>
      </c>
      <c r="J129" s="357"/>
      <c r="K129" s="357"/>
      <c r="L129" s="357"/>
      <c r="M129" s="357"/>
      <c r="N129" s="357"/>
      <c r="O129" s="357"/>
      <c r="P129" s="357"/>
      <c r="Q129" s="357"/>
      <c r="R129" s="357"/>
      <c r="S129" s="357"/>
      <c r="T129" s="357"/>
      <c r="U129" s="357"/>
      <c r="V129" s="357"/>
      <c r="W129" s="358"/>
      <c r="X129" s="266"/>
    </row>
    <row r="130" spans="2:24" x14ac:dyDescent="0.15">
      <c r="B130" s="402" t="s">
        <v>237</v>
      </c>
      <c r="C130" s="465" t="s">
        <v>119</v>
      </c>
      <c r="D130" s="403">
        <f>(C114*F130+D114*G130)</f>
        <v>0</v>
      </c>
      <c r="E130" s="406"/>
      <c r="F130" s="468"/>
      <c r="G130" s="468"/>
      <c r="I130" s="15" t="s">
        <v>398</v>
      </c>
      <c r="J130" s="357"/>
      <c r="K130" s="357"/>
      <c r="L130" s="357"/>
      <c r="M130" s="357"/>
      <c r="N130" s="357"/>
      <c r="O130" s="357"/>
      <c r="P130" s="357"/>
      <c r="Q130" s="357"/>
      <c r="R130" s="357"/>
      <c r="S130" s="357"/>
      <c r="T130" s="357"/>
      <c r="U130" s="357"/>
      <c r="V130" s="357"/>
      <c r="W130" s="358"/>
      <c r="X130" s="266"/>
    </row>
    <row r="131" spans="2:24" x14ac:dyDescent="0.15">
      <c r="B131" s="11" t="s">
        <v>392</v>
      </c>
      <c r="C131" s="465" t="s">
        <v>119</v>
      </c>
      <c r="D131" s="403">
        <f>D$122*E131</f>
        <v>0</v>
      </c>
      <c r="E131" s="467"/>
      <c r="F131" s="262"/>
      <c r="G131" s="262"/>
      <c r="H131" s="262"/>
      <c r="I131" s="356" t="s">
        <v>373</v>
      </c>
      <c r="J131" s="357"/>
      <c r="K131" s="357"/>
      <c r="L131" s="357"/>
      <c r="M131" s="357"/>
      <c r="N131" s="357"/>
      <c r="O131" s="357"/>
      <c r="P131" s="357"/>
      <c r="Q131" s="357"/>
      <c r="R131" s="357"/>
      <c r="S131" s="357"/>
      <c r="T131" s="357"/>
      <c r="U131" s="357"/>
      <c r="V131" s="357"/>
      <c r="W131" s="358"/>
      <c r="X131" s="266"/>
    </row>
    <row r="132" spans="2:24" ht="11.25" thickBot="1" x14ac:dyDescent="0.2">
      <c r="B132" s="413" t="s">
        <v>238</v>
      </c>
      <c r="C132" s="465" t="s">
        <v>119</v>
      </c>
      <c r="D132" s="414">
        <f>D$122*E132</f>
        <v>0</v>
      </c>
      <c r="E132" s="469"/>
      <c r="F132" s="262"/>
      <c r="G132" s="262"/>
      <c r="H132" s="262"/>
      <c r="I132" s="356" t="s">
        <v>365</v>
      </c>
      <c r="J132" s="357"/>
      <c r="K132" s="357"/>
      <c r="L132" s="357"/>
      <c r="M132" s="357"/>
      <c r="N132" s="357"/>
      <c r="O132" s="357"/>
      <c r="P132" s="357"/>
      <c r="Q132" s="357"/>
      <c r="R132" s="357"/>
      <c r="S132" s="357"/>
      <c r="T132" s="357"/>
      <c r="U132" s="357"/>
      <c r="V132" s="357"/>
      <c r="W132" s="358"/>
      <c r="X132" s="266"/>
    </row>
    <row r="133" spans="2:24" ht="11.25" thickTop="1" x14ac:dyDescent="0.15">
      <c r="B133" s="352" t="s">
        <v>49</v>
      </c>
      <c r="C133" s="415"/>
      <c r="D133" s="248">
        <f>D122-SUMIFS(D123:D132,C123:C132,"Ja")</f>
        <v>1556.6</v>
      </c>
      <c r="E133" s="476"/>
      <c r="F133" s="262"/>
      <c r="G133" s="262"/>
      <c r="H133" s="262"/>
      <c r="I133" s="262"/>
      <c r="J133" s="262"/>
      <c r="K133" s="262"/>
      <c r="L133" s="262"/>
      <c r="M133" s="262"/>
      <c r="N133" s="262"/>
      <c r="O133" s="262"/>
      <c r="P133" s="262"/>
      <c r="Q133" s="262"/>
      <c r="R133" s="262"/>
      <c r="S133" s="262"/>
      <c r="T133" s="262"/>
      <c r="U133" s="262"/>
      <c r="V133" s="262"/>
      <c r="W133" s="262"/>
      <c r="X133" s="266"/>
    </row>
    <row r="134" spans="2:24" x14ac:dyDescent="0.15">
      <c r="B134" s="239"/>
      <c r="C134" s="288"/>
      <c r="D134" s="240"/>
      <c r="E134" s="240"/>
      <c r="F134" s="262"/>
      <c r="G134" s="262"/>
      <c r="H134" s="262"/>
      <c r="I134" s="262"/>
      <c r="J134" s="262"/>
      <c r="K134" s="262"/>
      <c r="L134" s="262"/>
      <c r="M134" s="262"/>
      <c r="N134" s="262"/>
      <c r="O134" s="262"/>
      <c r="P134" s="262"/>
      <c r="Q134" s="262"/>
      <c r="R134" s="262"/>
      <c r="S134" s="262"/>
      <c r="T134" s="262"/>
      <c r="U134" s="262"/>
      <c r="V134" s="262"/>
      <c r="W134" s="262"/>
      <c r="X134" s="266"/>
    </row>
    <row r="135" spans="2:24" x14ac:dyDescent="0.15">
      <c r="B135" s="287" t="s">
        <v>50</v>
      </c>
      <c r="C135" s="317"/>
      <c r="D135" s="560">
        <f>D133/D122</f>
        <v>0.8288604898828541</v>
      </c>
      <c r="E135" s="561"/>
      <c r="F135" s="262"/>
      <c r="G135" s="262"/>
      <c r="H135" s="262"/>
      <c r="I135" s="262"/>
      <c r="J135" s="262"/>
      <c r="K135" s="262"/>
      <c r="L135" s="262"/>
      <c r="M135" s="262"/>
      <c r="N135" s="262"/>
      <c r="O135" s="262"/>
      <c r="P135" s="262"/>
      <c r="Q135" s="262"/>
      <c r="R135" s="262"/>
      <c r="S135" s="262"/>
      <c r="T135" s="262"/>
      <c r="U135" s="262"/>
      <c r="V135" s="262"/>
      <c r="W135" s="262"/>
      <c r="X135" s="266"/>
    </row>
    <row r="136" spans="2:24" x14ac:dyDescent="0.15">
      <c r="B136" s="239"/>
      <c r="C136" s="418"/>
      <c r="D136" s="418"/>
      <c r="E136" s="240"/>
      <c r="F136" s="240"/>
      <c r="G136" s="240"/>
      <c r="H136" s="240"/>
      <c r="I136" s="240"/>
      <c r="J136" s="240"/>
      <c r="K136" s="240"/>
      <c r="L136" s="240"/>
      <c r="M136" s="240"/>
      <c r="N136" s="240"/>
      <c r="O136" s="240"/>
      <c r="P136" s="240"/>
      <c r="Q136" s="240"/>
      <c r="R136" s="240"/>
      <c r="S136" s="240"/>
      <c r="T136" s="240"/>
      <c r="U136" s="240"/>
      <c r="V136" s="240"/>
      <c r="W136" s="240"/>
      <c r="X136" s="269"/>
    </row>
    <row r="137" spans="2:24" x14ac:dyDescent="0.15">
      <c r="B137" s="262"/>
      <c r="C137" s="419"/>
      <c r="D137" s="419"/>
      <c r="E137" s="262"/>
      <c r="F137" s="262"/>
      <c r="G137" s="262"/>
      <c r="H137" s="262"/>
      <c r="I137" s="262"/>
      <c r="J137" s="262"/>
      <c r="K137" s="262"/>
      <c r="L137" s="262"/>
      <c r="M137" s="262"/>
      <c r="N137" s="262"/>
      <c r="O137" s="262"/>
      <c r="P137" s="262"/>
      <c r="Q137" s="262"/>
      <c r="R137" s="262"/>
      <c r="S137" s="262"/>
      <c r="T137" s="262"/>
      <c r="U137" s="262"/>
      <c r="V137" s="262"/>
      <c r="W137" s="262"/>
      <c r="X137" s="262"/>
    </row>
    <row r="138" spans="2:24" x14ac:dyDescent="0.15">
      <c r="B138" s="273" t="s">
        <v>76</v>
      </c>
      <c r="C138" s="274"/>
      <c r="D138" s="275"/>
      <c r="E138" s="275"/>
      <c r="F138" s="275"/>
      <c r="G138" s="275"/>
      <c r="H138" s="275"/>
      <c r="I138" s="275"/>
      <c r="J138" s="275"/>
      <c r="K138" s="275"/>
      <c r="L138" s="275"/>
      <c r="M138" s="275"/>
      <c r="N138" s="275"/>
      <c r="O138" s="275"/>
      <c r="P138" s="275"/>
      <c r="Q138" s="275"/>
      <c r="R138" s="275"/>
      <c r="S138" s="275"/>
      <c r="T138" s="275"/>
      <c r="U138" s="275"/>
      <c r="V138" s="275"/>
      <c r="W138" s="275"/>
      <c r="X138" s="276"/>
    </row>
    <row r="139" spans="2:24" ht="11.25" x14ac:dyDescent="0.2">
      <c r="B139" s="477"/>
      <c r="C139" s="420"/>
      <c r="D139" s="420"/>
      <c r="E139" s="264"/>
      <c r="F139" s="264"/>
      <c r="G139" s="264"/>
      <c r="H139" s="264"/>
      <c r="I139" s="264"/>
      <c r="J139" s="264"/>
      <c r="K139" s="264"/>
      <c r="L139" s="264"/>
      <c r="M139" s="264"/>
      <c r="N139" s="264"/>
      <c r="O139" s="264"/>
      <c r="P139" s="264"/>
      <c r="Q139" s="264"/>
      <c r="R139" s="264"/>
      <c r="S139" s="264"/>
      <c r="T139" s="264"/>
      <c r="U139" s="264"/>
      <c r="V139" s="264"/>
      <c r="W139" s="264"/>
      <c r="X139" s="265"/>
    </row>
    <row r="140" spans="2:24" x14ac:dyDescent="0.15">
      <c r="B140" s="396"/>
      <c r="C140" s="279" t="s">
        <v>66</v>
      </c>
      <c r="D140" s="279"/>
      <c r="E140" s="279"/>
      <c r="F140" s="279"/>
      <c r="G140" s="279"/>
      <c r="H140" s="279"/>
      <c r="I140" s="279"/>
      <c r="J140" s="279"/>
      <c r="K140" s="279"/>
      <c r="L140" s="279"/>
      <c r="M140" s="279"/>
      <c r="N140" s="279"/>
      <c r="O140" s="279"/>
      <c r="P140" s="279"/>
      <c r="Q140" s="279"/>
      <c r="R140" s="279"/>
      <c r="S140" s="279"/>
      <c r="T140" s="279"/>
      <c r="U140" s="279"/>
      <c r="V140" s="279"/>
      <c r="W140" s="279"/>
      <c r="X140" s="281"/>
    </row>
    <row r="141" spans="2:24" x14ac:dyDescent="0.15">
      <c r="B141" s="268"/>
      <c r="C141" s="419"/>
      <c r="E141" s="262"/>
      <c r="F141" s="262"/>
      <c r="G141" s="262"/>
      <c r="H141" s="262"/>
      <c r="I141" s="262"/>
      <c r="J141" s="262"/>
      <c r="K141" s="262"/>
      <c r="L141" s="262"/>
      <c r="M141" s="262"/>
      <c r="N141" s="262"/>
      <c r="O141" s="262"/>
      <c r="P141" s="262"/>
      <c r="Q141" s="262"/>
      <c r="R141" s="262"/>
      <c r="S141" s="262"/>
      <c r="T141" s="262"/>
      <c r="U141" s="262"/>
      <c r="V141" s="262"/>
      <c r="W141" s="262"/>
      <c r="X141" s="266"/>
    </row>
    <row r="142" spans="2:24" x14ac:dyDescent="0.15">
      <c r="B142" s="292" t="s">
        <v>241</v>
      </c>
      <c r="C142" s="255"/>
      <c r="E142" s="356"/>
      <c r="F142" s="357"/>
      <c r="G142" s="357"/>
      <c r="H142" s="357"/>
      <c r="I142" s="357"/>
      <c r="J142" s="357"/>
      <c r="K142" s="357"/>
      <c r="L142" s="357"/>
      <c r="M142" s="357"/>
      <c r="N142" s="357"/>
      <c r="O142" s="357"/>
      <c r="P142" s="357"/>
      <c r="Q142" s="357"/>
      <c r="R142" s="357"/>
      <c r="S142" s="357"/>
      <c r="T142" s="357"/>
      <c r="U142" s="357"/>
      <c r="V142" s="357"/>
      <c r="W142" s="358"/>
      <c r="X142" s="266"/>
    </row>
    <row r="143" spans="2:24" ht="11.25" thickBot="1" x14ac:dyDescent="0.2">
      <c r="B143" s="383" t="s">
        <v>242</v>
      </c>
      <c r="C143" s="256"/>
      <c r="E143" s="356"/>
      <c r="F143" s="357"/>
      <c r="G143" s="357"/>
      <c r="H143" s="357"/>
      <c r="I143" s="357"/>
      <c r="J143" s="357"/>
      <c r="K143" s="357"/>
      <c r="L143" s="357"/>
      <c r="M143" s="357"/>
      <c r="N143" s="357"/>
      <c r="O143" s="357"/>
      <c r="P143" s="357"/>
      <c r="Q143" s="357"/>
      <c r="R143" s="357"/>
      <c r="S143" s="357"/>
      <c r="T143" s="357"/>
      <c r="U143" s="357"/>
      <c r="V143" s="357"/>
      <c r="W143" s="358"/>
      <c r="X143" s="266"/>
    </row>
    <row r="144" spans="2:24" ht="11.25" thickTop="1" x14ac:dyDescent="0.15">
      <c r="B144" s="421" t="s">
        <v>67</v>
      </c>
      <c r="C144" s="422">
        <f>SUM(C142:C143)</f>
        <v>0</v>
      </c>
      <c r="E144" s="262"/>
      <c r="F144" s="262"/>
      <c r="G144" s="262"/>
      <c r="H144" s="262"/>
      <c r="I144" s="262"/>
      <c r="J144" s="262"/>
      <c r="K144" s="262"/>
      <c r="L144" s="262"/>
      <c r="M144" s="262"/>
      <c r="N144" s="262"/>
      <c r="O144" s="262"/>
      <c r="P144" s="262"/>
      <c r="Q144" s="262"/>
      <c r="R144" s="262"/>
      <c r="S144" s="262"/>
      <c r="T144" s="262"/>
      <c r="U144" s="262"/>
      <c r="V144" s="262"/>
      <c r="W144" s="262"/>
      <c r="X144" s="266"/>
    </row>
    <row r="145" spans="2:24" x14ac:dyDescent="0.15">
      <c r="B145" s="423"/>
      <c r="C145" s="359"/>
      <c r="D145" s="424"/>
      <c r="E145" s="240"/>
      <c r="F145" s="240"/>
      <c r="G145" s="240"/>
      <c r="H145" s="240"/>
      <c r="I145" s="240"/>
      <c r="J145" s="240"/>
      <c r="K145" s="240"/>
      <c r="L145" s="240"/>
      <c r="M145" s="240"/>
      <c r="N145" s="240"/>
      <c r="O145" s="240"/>
      <c r="P145" s="240"/>
      <c r="Q145" s="240"/>
      <c r="R145" s="240"/>
      <c r="S145" s="240"/>
      <c r="T145" s="240"/>
      <c r="U145" s="240"/>
      <c r="V145" s="240"/>
      <c r="W145" s="240"/>
      <c r="X145" s="269"/>
    </row>
    <row r="146" spans="2:24" x14ac:dyDescent="0.15">
      <c r="B146" s="264"/>
      <c r="C146" s="264"/>
      <c r="D146" s="264"/>
      <c r="E146" s="264"/>
      <c r="F146" s="264"/>
      <c r="G146" s="264"/>
      <c r="H146" s="264"/>
      <c r="I146" s="264"/>
      <c r="J146" s="264"/>
      <c r="K146" s="264"/>
      <c r="L146" s="264"/>
      <c r="M146" s="264"/>
      <c r="N146" s="264"/>
      <c r="O146" s="264"/>
      <c r="P146" s="264"/>
      <c r="Q146" s="264"/>
      <c r="R146" s="264"/>
      <c r="S146" s="264"/>
      <c r="T146" s="264"/>
      <c r="U146" s="264"/>
      <c r="V146" s="264"/>
      <c r="W146" s="264"/>
      <c r="X146" s="264"/>
    </row>
    <row r="147" spans="2:24" x14ac:dyDescent="0.15">
      <c r="B147" s="273" t="s">
        <v>64</v>
      </c>
      <c r="C147" s="274"/>
      <c r="D147" s="275"/>
      <c r="E147" s="275"/>
      <c r="F147" s="275"/>
      <c r="G147" s="275"/>
      <c r="H147" s="275"/>
      <c r="I147" s="275"/>
      <c r="J147" s="275"/>
      <c r="K147" s="275"/>
      <c r="L147" s="275"/>
      <c r="M147" s="275"/>
      <c r="N147" s="275"/>
      <c r="O147" s="275"/>
      <c r="P147" s="275"/>
      <c r="Q147" s="275"/>
      <c r="R147" s="275"/>
      <c r="S147" s="275"/>
      <c r="T147" s="275"/>
      <c r="U147" s="275"/>
      <c r="V147" s="275"/>
      <c r="W147" s="275"/>
      <c r="X147" s="276"/>
    </row>
    <row r="148" spans="2:24" ht="11.25" x14ac:dyDescent="0.2">
      <c r="B148" s="425" t="s">
        <v>445</v>
      </c>
      <c r="C148" s="419"/>
      <c r="D148" s="419"/>
      <c r="E148" s="262"/>
      <c r="F148" s="262"/>
      <c r="G148" s="262"/>
      <c r="H148" s="262"/>
      <c r="I148" s="262"/>
      <c r="J148" s="262"/>
      <c r="K148" s="262"/>
      <c r="L148" s="262"/>
      <c r="M148" s="262"/>
      <c r="N148" s="262"/>
      <c r="O148" s="262"/>
      <c r="P148" s="262"/>
      <c r="Q148" s="262"/>
      <c r="R148" s="262"/>
      <c r="S148" s="262"/>
      <c r="T148" s="262"/>
      <c r="U148" s="262"/>
      <c r="V148" s="262"/>
      <c r="W148" s="262"/>
      <c r="X148" s="266"/>
    </row>
    <row r="149" spans="2:24" x14ac:dyDescent="0.15">
      <c r="B149" s="396"/>
      <c r="C149" s="279" t="s">
        <v>98</v>
      </c>
      <c r="D149" s="279" t="s">
        <v>234</v>
      </c>
      <c r="E149" s="279" t="s">
        <v>235</v>
      </c>
      <c r="F149" s="279"/>
      <c r="G149" s="279"/>
      <c r="H149" s="279"/>
      <c r="I149" s="279"/>
      <c r="J149" s="279"/>
      <c r="K149" s="279"/>
      <c r="L149" s="279"/>
      <c r="M149" s="279"/>
      <c r="N149" s="279"/>
      <c r="O149" s="279"/>
      <c r="P149" s="279"/>
      <c r="Q149" s="279"/>
      <c r="R149" s="279"/>
      <c r="S149" s="279"/>
      <c r="T149" s="279"/>
      <c r="U149" s="279"/>
      <c r="V149" s="279"/>
      <c r="W149" s="279"/>
      <c r="X149" s="281"/>
    </row>
    <row r="150" spans="2:24" x14ac:dyDescent="0.15">
      <c r="B150" s="396"/>
      <c r="C150" s="279" t="s">
        <v>65</v>
      </c>
      <c r="D150" s="279" t="s">
        <v>65</v>
      </c>
      <c r="E150" s="279" t="s">
        <v>65</v>
      </c>
      <c r="F150" s="279"/>
      <c r="G150" s="279"/>
      <c r="H150" s="279"/>
      <c r="I150" s="279"/>
      <c r="J150" s="279"/>
      <c r="K150" s="279"/>
      <c r="L150" s="279"/>
      <c r="M150" s="279"/>
      <c r="N150" s="279"/>
      <c r="O150" s="279"/>
      <c r="P150" s="279"/>
      <c r="Q150" s="279"/>
      <c r="R150" s="279"/>
      <c r="S150" s="279"/>
      <c r="T150" s="279"/>
      <c r="U150" s="279"/>
      <c r="V150" s="279"/>
      <c r="W150" s="279"/>
      <c r="X150" s="281"/>
    </row>
    <row r="151" spans="2:24" x14ac:dyDescent="0.15">
      <c r="B151" s="268"/>
      <c r="C151" s="419"/>
      <c r="D151" s="419"/>
      <c r="E151" s="262"/>
      <c r="F151" s="262"/>
      <c r="G151" s="262"/>
      <c r="H151" s="262"/>
      <c r="I151" s="262"/>
      <c r="J151" s="262"/>
      <c r="K151" s="262"/>
      <c r="L151" s="262"/>
      <c r="M151" s="262"/>
      <c r="N151" s="262"/>
      <c r="O151" s="262"/>
      <c r="P151" s="262"/>
      <c r="Q151" s="262"/>
      <c r="R151" s="262"/>
      <c r="S151" s="262"/>
      <c r="T151" s="262"/>
      <c r="U151" s="262"/>
      <c r="V151" s="262"/>
      <c r="W151" s="262"/>
      <c r="X151" s="266"/>
    </row>
    <row r="152" spans="2:24" x14ac:dyDescent="0.15">
      <c r="B152" s="426" t="s">
        <v>139</v>
      </c>
      <c r="C152" s="19"/>
      <c r="D152" s="419"/>
      <c r="E152" s="512"/>
      <c r="F152" s="262"/>
      <c r="G152" s="410">
        <v>0.10199999999999999</v>
      </c>
      <c r="H152" s="357" t="s">
        <v>451</v>
      </c>
      <c r="I152" s="357"/>
      <c r="J152" s="357"/>
      <c r="K152" s="357"/>
      <c r="L152" s="357"/>
      <c r="M152" s="357"/>
      <c r="N152" s="357"/>
      <c r="O152" s="357"/>
      <c r="P152" s="357"/>
      <c r="Q152" s="357"/>
      <c r="R152" s="357"/>
      <c r="S152" s="357"/>
      <c r="T152" s="357"/>
      <c r="U152" s="357"/>
      <c r="V152" s="357"/>
      <c r="W152" s="358"/>
      <c r="X152" s="266"/>
    </row>
    <row r="153" spans="2:24" x14ac:dyDescent="0.15">
      <c r="B153" s="426" t="s">
        <v>140</v>
      </c>
      <c r="C153" s="19"/>
      <c r="D153" s="419"/>
      <c r="E153" s="512"/>
      <c r="F153" s="262"/>
      <c r="G153" s="410">
        <v>8.9999999999999993E-3</v>
      </c>
      <c r="H153" s="357" t="s">
        <v>451</v>
      </c>
      <c r="I153" s="357"/>
      <c r="J153" s="357"/>
      <c r="K153" s="357"/>
      <c r="L153" s="357"/>
      <c r="M153" s="357"/>
      <c r="N153" s="357"/>
      <c r="O153" s="357"/>
      <c r="P153" s="357"/>
      <c r="Q153" s="357"/>
      <c r="R153" s="357"/>
      <c r="S153" s="357"/>
      <c r="T153" s="357"/>
      <c r="U153" s="357"/>
      <c r="V153" s="357"/>
      <c r="W153" s="358"/>
      <c r="X153" s="266"/>
    </row>
    <row r="154" spans="2:24" ht="11.25" thickBot="1" x14ac:dyDescent="0.2">
      <c r="B154" s="427" t="s">
        <v>141</v>
      </c>
      <c r="C154" s="131">
        <f>($C$114*D154+$D$114*E154)</f>
        <v>0</v>
      </c>
      <c r="D154" s="509"/>
      <c r="E154" s="509"/>
      <c r="F154" s="262"/>
      <c r="G154" s="410">
        <v>5.8999999999999997E-2</v>
      </c>
      <c r="H154" s="357" t="s">
        <v>452</v>
      </c>
      <c r="I154" s="357"/>
      <c r="J154" s="357"/>
      <c r="K154" s="357"/>
      <c r="L154" s="357"/>
      <c r="M154" s="357"/>
      <c r="N154" s="357"/>
      <c r="O154" s="357"/>
      <c r="P154" s="357"/>
      <c r="Q154" s="357"/>
      <c r="R154" s="357"/>
      <c r="S154" s="357"/>
      <c r="T154" s="357"/>
      <c r="U154" s="357"/>
      <c r="V154" s="357"/>
      <c r="W154" s="358"/>
      <c r="X154" s="266"/>
    </row>
    <row r="155" spans="2:24" ht="11.25" thickTop="1" x14ac:dyDescent="0.15">
      <c r="B155" s="428" t="s">
        <v>142</v>
      </c>
      <c r="C155" s="429">
        <f>SUM(C152:C154)</f>
        <v>0</v>
      </c>
      <c r="D155" s="419"/>
      <c r="E155" s="512"/>
      <c r="F155" s="262"/>
      <c r="G155" s="366"/>
      <c r="H155" s="262"/>
      <c r="I155" s="262"/>
      <c r="J155" s="262"/>
      <c r="K155" s="262"/>
      <c r="L155" s="262"/>
      <c r="M155" s="262"/>
      <c r="N155" s="262"/>
      <c r="O155" s="262"/>
      <c r="P155" s="262"/>
      <c r="Q155" s="262"/>
      <c r="R155" s="262"/>
      <c r="S155" s="262"/>
      <c r="T155" s="262"/>
      <c r="U155" s="262"/>
      <c r="V155" s="262"/>
      <c r="W155" s="262"/>
      <c r="X155" s="266"/>
    </row>
    <row r="156" spans="2:24" x14ac:dyDescent="0.15">
      <c r="B156" s="315"/>
      <c r="C156" s="419"/>
      <c r="D156" s="419"/>
      <c r="E156" s="512"/>
      <c r="F156" s="262"/>
      <c r="G156" s="262"/>
      <c r="H156" s="262"/>
      <c r="I156" s="262"/>
      <c r="J156" s="262"/>
      <c r="K156" s="262"/>
      <c r="L156" s="262"/>
      <c r="M156" s="262"/>
      <c r="N156" s="262"/>
      <c r="O156" s="262"/>
      <c r="P156" s="262"/>
      <c r="Q156" s="262"/>
      <c r="R156" s="262"/>
      <c r="S156" s="262"/>
      <c r="T156" s="262"/>
      <c r="U156" s="262"/>
      <c r="V156" s="262"/>
      <c r="W156" s="262"/>
      <c r="X156" s="266"/>
    </row>
    <row r="157" spans="2:24" x14ac:dyDescent="0.15">
      <c r="B157" s="292" t="s">
        <v>143</v>
      </c>
      <c r="C157" s="513">
        <f>$C$114*D157+$D$114*E157</f>
        <v>0</v>
      </c>
      <c r="D157" s="509"/>
      <c r="E157" s="509"/>
      <c r="F157" s="262"/>
      <c r="G157" s="356" t="s">
        <v>406</v>
      </c>
      <c r="H157" s="356"/>
      <c r="I157" s="357"/>
      <c r="J157" s="357"/>
      <c r="K157" s="357"/>
      <c r="L157" s="357"/>
      <c r="M157" s="357"/>
      <c r="N157" s="357"/>
      <c r="O157" s="357"/>
      <c r="P157" s="357"/>
      <c r="Q157" s="357"/>
      <c r="R157" s="357"/>
      <c r="S157" s="357"/>
      <c r="T157" s="357"/>
      <c r="U157" s="357"/>
      <c r="V157" s="357"/>
      <c r="W157" s="358"/>
      <c r="X157" s="266"/>
    </row>
    <row r="158" spans="2:24" x14ac:dyDescent="0.15">
      <c r="B158" s="430"/>
      <c r="C158" s="419"/>
      <c r="D158" s="419"/>
      <c r="E158" s="512"/>
      <c r="F158" s="262"/>
      <c r="G158" s="262"/>
      <c r="H158" s="262"/>
      <c r="I158" s="262"/>
      <c r="J158" s="262"/>
      <c r="K158" s="262"/>
      <c r="L158" s="262"/>
      <c r="M158" s="262"/>
      <c r="N158" s="262"/>
      <c r="O158" s="262"/>
      <c r="P158" s="262"/>
      <c r="Q158" s="262"/>
      <c r="R158" s="262"/>
      <c r="S158" s="262"/>
      <c r="T158" s="262"/>
      <c r="U158" s="262"/>
      <c r="V158" s="262"/>
      <c r="W158" s="262"/>
      <c r="X158" s="266"/>
    </row>
    <row r="159" spans="2:24" x14ac:dyDescent="0.15">
      <c r="B159" s="292" t="s">
        <v>144</v>
      </c>
      <c r="C159" s="509"/>
      <c r="D159" s="419"/>
      <c r="E159" s="512"/>
      <c r="F159" s="262"/>
      <c r="G159" s="410">
        <v>2.9000000000000001E-2</v>
      </c>
      <c r="H159" s="478" t="s">
        <v>453</v>
      </c>
      <c r="I159" s="431"/>
      <c r="J159" s="431"/>
      <c r="K159" s="431"/>
      <c r="L159" s="431"/>
      <c r="M159" s="431"/>
      <c r="N159" s="431"/>
      <c r="O159" s="431"/>
      <c r="P159" s="431"/>
      <c r="Q159" s="431"/>
      <c r="R159" s="431"/>
      <c r="S159" s="431"/>
      <c r="T159" s="431"/>
      <c r="U159" s="431"/>
      <c r="V159" s="431"/>
      <c r="W159" s="432"/>
      <c r="X159" s="266"/>
    </row>
    <row r="160" spans="2:24" x14ac:dyDescent="0.15">
      <c r="B160" s="239"/>
      <c r="C160" s="359"/>
      <c r="D160" s="418"/>
      <c r="E160" s="240"/>
      <c r="F160" s="240"/>
      <c r="G160" s="433"/>
      <c r="H160" s="433"/>
      <c r="I160" s="433"/>
      <c r="J160" s="433"/>
      <c r="K160" s="433"/>
      <c r="L160" s="433"/>
      <c r="M160" s="433"/>
      <c r="N160" s="433"/>
      <c r="O160" s="433"/>
      <c r="P160" s="433"/>
      <c r="Q160" s="433"/>
      <c r="R160" s="433"/>
      <c r="S160" s="433"/>
      <c r="T160" s="433"/>
      <c r="U160" s="433"/>
      <c r="V160" s="433"/>
      <c r="W160" s="433"/>
      <c r="X160" s="269"/>
    </row>
    <row r="161" spans="2:24" x14ac:dyDescent="0.15">
      <c r="B161" s="262"/>
      <c r="C161" s="479"/>
      <c r="D161" s="419"/>
      <c r="E161" s="262"/>
      <c r="F161" s="262"/>
      <c r="G161" s="480"/>
      <c r="H161" s="480"/>
      <c r="I161" s="480"/>
      <c r="J161" s="480"/>
      <c r="K161" s="480"/>
      <c r="L161" s="480"/>
      <c r="M161" s="480"/>
      <c r="N161" s="480"/>
      <c r="O161" s="480"/>
      <c r="P161" s="480"/>
      <c r="Q161" s="480"/>
      <c r="R161" s="480"/>
      <c r="S161" s="480"/>
      <c r="T161" s="480"/>
      <c r="U161" s="480"/>
      <c r="V161" s="480"/>
      <c r="W161" s="480"/>
      <c r="X161" s="262"/>
    </row>
    <row r="162" spans="2:24" x14ac:dyDescent="0.15">
      <c r="B162" s="273" t="s">
        <v>327</v>
      </c>
      <c r="C162" s="274"/>
      <c r="D162" s="275"/>
      <c r="E162" s="275"/>
      <c r="F162" s="275"/>
      <c r="G162" s="275"/>
      <c r="H162" s="275"/>
      <c r="I162" s="275"/>
      <c r="J162" s="275"/>
      <c r="K162" s="275"/>
      <c r="L162" s="275"/>
      <c r="M162" s="275"/>
      <c r="N162" s="275"/>
      <c r="O162" s="275"/>
      <c r="P162" s="275"/>
      <c r="Q162" s="275"/>
      <c r="R162" s="275"/>
      <c r="S162" s="275"/>
      <c r="T162" s="275"/>
      <c r="U162" s="275"/>
      <c r="V162" s="275"/>
      <c r="W162" s="275"/>
      <c r="X162" s="276"/>
    </row>
    <row r="163" spans="2:24" ht="11.25" x14ac:dyDescent="0.2">
      <c r="B163" s="425"/>
      <c r="C163" s="434"/>
      <c r="D163" s="434"/>
      <c r="E163" s="261"/>
      <c r="F163" s="261"/>
      <c r="G163" s="261"/>
      <c r="H163" s="261"/>
      <c r="I163" s="261"/>
      <c r="J163" s="261"/>
      <c r="K163" s="261"/>
      <c r="L163" s="261"/>
      <c r="M163" s="261"/>
      <c r="N163" s="261"/>
      <c r="O163" s="261"/>
      <c r="P163" s="261"/>
      <c r="Q163" s="261"/>
      <c r="R163" s="261"/>
      <c r="S163" s="261"/>
      <c r="T163" s="261"/>
      <c r="U163" s="261"/>
      <c r="V163" s="261"/>
      <c r="W163" s="261"/>
      <c r="X163" s="266"/>
    </row>
    <row r="164" spans="2:24" x14ac:dyDescent="0.15">
      <c r="B164" s="396"/>
      <c r="C164" s="279" t="s">
        <v>331</v>
      </c>
      <c r="D164" s="279" t="s">
        <v>332</v>
      </c>
      <c r="E164" s="279" t="s">
        <v>333</v>
      </c>
      <c r="F164" s="279" t="s">
        <v>337</v>
      </c>
      <c r="G164" s="279" t="s">
        <v>336</v>
      </c>
      <c r="H164" s="279"/>
      <c r="I164" s="279"/>
      <c r="J164" s="279"/>
      <c r="K164" s="279"/>
      <c r="L164" s="279"/>
      <c r="M164" s="279"/>
      <c r="N164" s="279"/>
      <c r="O164" s="279"/>
      <c r="P164" s="279"/>
      <c r="Q164" s="279"/>
      <c r="R164" s="279"/>
      <c r="S164" s="279"/>
      <c r="T164" s="279"/>
      <c r="U164" s="279"/>
      <c r="V164" s="279"/>
      <c r="W164" s="279"/>
      <c r="X164" s="281"/>
    </row>
    <row r="165" spans="2:24" x14ac:dyDescent="0.15">
      <c r="B165" s="268"/>
      <c r="C165" s="434"/>
      <c r="D165" s="434"/>
      <c r="E165" s="261"/>
      <c r="F165" s="261"/>
      <c r="G165" s="261"/>
      <c r="H165" s="261"/>
      <c r="I165" s="261"/>
      <c r="J165" s="261"/>
      <c r="K165" s="261"/>
      <c r="L165" s="261"/>
      <c r="M165" s="261"/>
      <c r="N165" s="261"/>
      <c r="O165" s="261"/>
      <c r="P165" s="261"/>
      <c r="Q165" s="261"/>
      <c r="R165" s="261"/>
      <c r="S165" s="261"/>
      <c r="T165" s="261"/>
      <c r="U165" s="261"/>
      <c r="V165" s="261"/>
      <c r="W165" s="261"/>
      <c r="X165" s="266"/>
    </row>
    <row r="166" spans="2:24" x14ac:dyDescent="0.15">
      <c r="B166" s="292" t="s">
        <v>369</v>
      </c>
      <c r="C166" s="509"/>
      <c r="D166" s="509"/>
      <c r="E166" s="509"/>
      <c r="F166" s="509"/>
      <c r="G166" s="509"/>
      <c r="I166" s="356" t="s">
        <v>328</v>
      </c>
      <c r="J166" s="357"/>
      <c r="K166" s="357"/>
      <c r="L166" s="357"/>
      <c r="M166" s="357"/>
      <c r="N166" s="357"/>
      <c r="O166" s="357"/>
      <c r="P166" s="357"/>
      <c r="Q166" s="357"/>
      <c r="R166" s="357"/>
      <c r="S166" s="357"/>
      <c r="T166" s="357"/>
      <c r="U166" s="357"/>
      <c r="V166" s="357"/>
      <c r="W166" s="358"/>
      <c r="X166" s="266"/>
    </row>
    <row r="167" spans="2:24" x14ac:dyDescent="0.15">
      <c r="B167" s="292" t="s">
        <v>370</v>
      </c>
      <c r="C167" s="509"/>
      <c r="D167" s="509"/>
      <c r="E167" s="509"/>
      <c r="F167" s="509"/>
      <c r="G167" s="509"/>
      <c r="I167" s="356" t="s">
        <v>329</v>
      </c>
      <c r="J167" s="357"/>
      <c r="K167" s="357"/>
      <c r="L167" s="357"/>
      <c r="M167" s="357"/>
      <c r="N167" s="357"/>
      <c r="O167" s="357"/>
      <c r="P167" s="357"/>
      <c r="Q167" s="357"/>
      <c r="R167" s="357"/>
      <c r="S167" s="357"/>
      <c r="T167" s="357"/>
      <c r="U167" s="357"/>
      <c r="V167" s="357"/>
      <c r="W167" s="358"/>
      <c r="X167" s="266"/>
    </row>
    <row r="168" spans="2:24" x14ac:dyDescent="0.15">
      <c r="B168" s="239"/>
      <c r="C168" s="359"/>
      <c r="D168" s="418"/>
      <c r="E168" s="240"/>
      <c r="F168" s="240"/>
      <c r="G168" s="240"/>
      <c r="H168" s="240"/>
      <c r="I168" s="240"/>
      <c r="J168" s="240"/>
      <c r="K168" s="240"/>
      <c r="L168" s="240"/>
      <c r="M168" s="240"/>
      <c r="N168" s="240"/>
      <c r="O168" s="240"/>
      <c r="P168" s="240"/>
      <c r="Q168" s="240"/>
      <c r="R168" s="240"/>
      <c r="S168" s="240"/>
      <c r="T168" s="240"/>
      <c r="U168" s="240"/>
      <c r="V168" s="240"/>
      <c r="W168" s="240"/>
      <c r="X168" s="269"/>
    </row>
    <row r="169" spans="2:24" x14ac:dyDescent="0.15">
      <c r="B169" s="262"/>
      <c r="C169" s="479"/>
      <c r="D169" s="419"/>
      <c r="E169" s="262"/>
      <c r="F169" s="262"/>
      <c r="G169" s="480"/>
      <c r="H169" s="480"/>
      <c r="I169" s="480"/>
      <c r="J169" s="480"/>
      <c r="K169" s="480"/>
      <c r="L169" s="480"/>
      <c r="M169" s="480"/>
      <c r="N169" s="480"/>
      <c r="O169" s="480"/>
      <c r="P169" s="480"/>
      <c r="Q169" s="480"/>
      <c r="R169" s="480"/>
      <c r="S169" s="480"/>
      <c r="T169" s="480"/>
      <c r="U169" s="480"/>
      <c r="V169" s="480"/>
      <c r="W169" s="480"/>
      <c r="X169" s="262"/>
    </row>
    <row r="170" spans="2:24" x14ac:dyDescent="0.15">
      <c r="B170" s="273" t="s">
        <v>68</v>
      </c>
      <c r="C170" s="274"/>
      <c r="D170" s="275"/>
      <c r="E170" s="275"/>
      <c r="F170" s="275"/>
      <c r="G170" s="275"/>
      <c r="H170" s="275"/>
      <c r="I170" s="275"/>
      <c r="J170" s="275"/>
      <c r="K170" s="275"/>
      <c r="L170" s="275"/>
      <c r="M170" s="275"/>
      <c r="N170" s="275"/>
      <c r="O170" s="275"/>
      <c r="P170" s="275"/>
      <c r="Q170" s="275"/>
      <c r="R170" s="275"/>
      <c r="S170" s="275"/>
      <c r="T170" s="275"/>
      <c r="U170" s="275"/>
      <c r="V170" s="275"/>
      <c r="W170" s="275"/>
      <c r="X170" s="276"/>
    </row>
    <row r="171" spans="2:24" ht="11.25" x14ac:dyDescent="0.2">
      <c r="B171" s="425"/>
      <c r="C171" s="419"/>
      <c r="D171" s="419"/>
      <c r="E171" s="262"/>
      <c r="F171" s="262"/>
      <c r="G171" s="262"/>
      <c r="H171" s="262"/>
      <c r="I171" s="262"/>
      <c r="J171" s="262"/>
      <c r="K171" s="262"/>
      <c r="L171" s="262"/>
      <c r="M171" s="262"/>
      <c r="N171" s="262"/>
      <c r="O171" s="262"/>
      <c r="P171" s="262"/>
      <c r="Q171" s="262"/>
      <c r="R171" s="262"/>
      <c r="S171" s="262"/>
      <c r="T171" s="262"/>
      <c r="U171" s="262"/>
      <c r="V171" s="262"/>
      <c r="W171" s="262"/>
      <c r="X171" s="266"/>
    </row>
    <row r="172" spans="2:24" x14ac:dyDescent="0.15">
      <c r="B172" s="396"/>
      <c r="C172" s="279" t="s">
        <v>44</v>
      </c>
      <c r="D172" s="279"/>
      <c r="E172" s="279"/>
      <c r="F172" s="279"/>
      <c r="G172" s="279"/>
      <c r="H172" s="279"/>
      <c r="I172" s="279"/>
      <c r="J172" s="279"/>
      <c r="K172" s="279"/>
      <c r="L172" s="279"/>
      <c r="M172" s="279"/>
      <c r="N172" s="279"/>
      <c r="O172" s="279"/>
      <c r="P172" s="279"/>
      <c r="Q172" s="279"/>
      <c r="R172" s="279"/>
      <c r="S172" s="279"/>
      <c r="T172" s="279"/>
      <c r="U172" s="279"/>
      <c r="V172" s="279"/>
      <c r="W172" s="279"/>
      <c r="X172" s="281"/>
    </row>
    <row r="173" spans="2:24" x14ac:dyDescent="0.15">
      <c r="B173" s="268"/>
      <c r="C173" s="419"/>
      <c r="D173" s="419"/>
      <c r="E173" s="262"/>
      <c r="F173" s="262"/>
      <c r="G173" s="262"/>
      <c r="H173" s="262"/>
      <c r="I173" s="262"/>
      <c r="J173" s="262"/>
      <c r="K173" s="262"/>
      <c r="L173" s="262"/>
      <c r="M173" s="262"/>
      <c r="N173" s="262"/>
      <c r="O173" s="262"/>
      <c r="P173" s="262"/>
      <c r="Q173" s="262"/>
      <c r="R173" s="262"/>
      <c r="S173" s="262"/>
      <c r="T173" s="262"/>
      <c r="U173" s="262"/>
      <c r="V173" s="262"/>
      <c r="W173" s="262"/>
      <c r="X173" s="266"/>
    </row>
    <row r="174" spans="2:24" x14ac:dyDescent="0.15">
      <c r="B174" s="292" t="s">
        <v>69</v>
      </c>
      <c r="C174" s="509"/>
      <c r="D174" s="419"/>
      <c r="E174" s="262"/>
      <c r="F174" s="356" t="s">
        <v>70</v>
      </c>
      <c r="G174" s="356"/>
      <c r="H174" s="357"/>
      <c r="I174" s="357"/>
      <c r="J174" s="357"/>
      <c r="K174" s="357"/>
      <c r="L174" s="357"/>
      <c r="M174" s="357"/>
      <c r="N174" s="357"/>
      <c r="O174" s="357"/>
      <c r="P174" s="357"/>
      <c r="Q174" s="357"/>
      <c r="R174" s="357"/>
      <c r="S174" s="357"/>
      <c r="T174" s="357"/>
      <c r="U174" s="357"/>
      <c r="V174" s="357"/>
      <c r="W174" s="358"/>
      <c r="X174" s="266"/>
    </row>
    <row r="175" spans="2:24" x14ac:dyDescent="0.15">
      <c r="B175" s="239"/>
      <c r="C175" s="359"/>
      <c r="D175" s="418"/>
      <c r="E175" s="240"/>
      <c r="F175" s="240"/>
      <c r="G175" s="240"/>
      <c r="H175" s="240"/>
      <c r="I175" s="240"/>
      <c r="J175" s="240"/>
      <c r="K175" s="240"/>
      <c r="L175" s="240"/>
      <c r="M175" s="240"/>
      <c r="N175" s="240"/>
      <c r="O175" s="240"/>
      <c r="P175" s="240"/>
      <c r="Q175" s="240"/>
      <c r="R175" s="240"/>
      <c r="S175" s="240"/>
      <c r="T175" s="240"/>
      <c r="U175" s="240"/>
      <c r="V175" s="240"/>
      <c r="W175" s="240"/>
      <c r="X175" s="269"/>
    </row>
    <row r="176" spans="2:24" x14ac:dyDescent="0.15">
      <c r="B176" s="264"/>
      <c r="C176" s="264"/>
      <c r="D176" s="264"/>
      <c r="E176" s="264"/>
      <c r="F176" s="264"/>
      <c r="G176" s="264"/>
      <c r="H176" s="264"/>
      <c r="I176" s="264"/>
      <c r="J176" s="264"/>
      <c r="K176" s="264"/>
      <c r="L176" s="264"/>
      <c r="M176" s="264"/>
      <c r="N176" s="264"/>
      <c r="O176" s="264"/>
      <c r="P176" s="264"/>
      <c r="Q176" s="264"/>
      <c r="R176" s="264"/>
      <c r="S176" s="264"/>
      <c r="T176" s="264"/>
      <c r="U176" s="264"/>
      <c r="V176" s="264"/>
      <c r="W176" s="264"/>
      <c r="X176" s="264"/>
    </row>
    <row r="177" spans="2:24" x14ac:dyDescent="0.15">
      <c r="B177" s="273" t="s">
        <v>81</v>
      </c>
      <c r="C177" s="274"/>
      <c r="D177" s="275"/>
      <c r="E177" s="275"/>
      <c r="F177" s="275"/>
      <c r="G177" s="275"/>
      <c r="H177" s="275"/>
      <c r="I177" s="275"/>
      <c r="J177" s="275"/>
      <c r="K177" s="275"/>
      <c r="L177" s="275"/>
      <c r="M177" s="275"/>
      <c r="N177" s="275"/>
      <c r="O177" s="275"/>
      <c r="P177" s="275"/>
      <c r="Q177" s="275"/>
      <c r="R177" s="275"/>
      <c r="S177" s="275"/>
      <c r="T177" s="275"/>
      <c r="U177" s="275"/>
      <c r="V177" s="275"/>
      <c r="W177" s="275"/>
      <c r="X177" s="276"/>
    </row>
    <row r="178" spans="2:24" ht="11.25" x14ac:dyDescent="0.2">
      <c r="B178" s="425"/>
      <c r="C178" s="419"/>
      <c r="D178" s="419"/>
      <c r="E178" s="262"/>
      <c r="F178" s="262"/>
      <c r="G178" s="262"/>
      <c r="H178" s="262"/>
      <c r="I178" s="262"/>
      <c r="J178" s="262"/>
      <c r="K178" s="262"/>
      <c r="L178" s="262"/>
      <c r="M178" s="262"/>
      <c r="N178" s="262"/>
      <c r="O178" s="262"/>
      <c r="P178" s="262"/>
      <c r="Q178" s="262"/>
      <c r="R178" s="262"/>
      <c r="S178" s="262"/>
      <c r="T178" s="262"/>
      <c r="U178" s="262"/>
      <c r="V178" s="262"/>
      <c r="W178" s="262"/>
      <c r="X178" s="266"/>
    </row>
    <row r="179" spans="2:24" x14ac:dyDescent="0.15">
      <c r="B179" s="396"/>
      <c r="C179" s="279" t="s">
        <v>44</v>
      </c>
      <c r="D179" s="279"/>
      <c r="E179" s="279"/>
      <c r="F179" s="279"/>
      <c r="G179" s="279"/>
      <c r="H179" s="279"/>
      <c r="I179" s="279"/>
      <c r="J179" s="279"/>
      <c r="K179" s="279"/>
      <c r="L179" s="279"/>
      <c r="M179" s="279"/>
      <c r="N179" s="279"/>
      <c r="O179" s="279"/>
      <c r="P179" s="279"/>
      <c r="Q179" s="279"/>
      <c r="R179" s="279"/>
      <c r="S179" s="279"/>
      <c r="T179" s="279"/>
      <c r="U179" s="279"/>
      <c r="V179" s="279"/>
      <c r="W179" s="279"/>
      <c r="X179" s="281"/>
    </row>
    <row r="180" spans="2:24" x14ac:dyDescent="0.15">
      <c r="B180" s="268"/>
      <c r="C180" s="419"/>
      <c r="D180" s="419"/>
      <c r="E180" s="262"/>
      <c r="F180" s="262"/>
      <c r="G180" s="262"/>
      <c r="H180" s="262"/>
      <c r="I180" s="262"/>
      <c r="J180" s="262"/>
      <c r="K180" s="262"/>
      <c r="L180" s="262"/>
      <c r="M180" s="262"/>
      <c r="N180" s="262"/>
      <c r="O180" s="262"/>
      <c r="P180" s="262"/>
      <c r="Q180" s="262"/>
      <c r="R180" s="262"/>
      <c r="S180" s="262"/>
      <c r="T180" s="262"/>
      <c r="U180" s="262"/>
      <c r="V180" s="262"/>
      <c r="W180" s="262"/>
      <c r="X180" s="266"/>
    </row>
    <row r="181" spans="2:24" x14ac:dyDescent="0.15">
      <c r="B181" s="292" t="s">
        <v>71</v>
      </c>
      <c r="C181" s="509"/>
      <c r="D181" s="419"/>
      <c r="E181" s="262"/>
      <c r="F181" s="356" t="s">
        <v>374</v>
      </c>
      <c r="G181" s="357"/>
      <c r="H181" s="357"/>
      <c r="I181" s="357"/>
      <c r="J181" s="357"/>
      <c r="K181" s="357"/>
      <c r="L181" s="357"/>
      <c r="M181" s="357"/>
      <c r="N181" s="357"/>
      <c r="O181" s="357"/>
      <c r="P181" s="357"/>
      <c r="Q181" s="357"/>
      <c r="R181" s="357"/>
      <c r="S181" s="357"/>
      <c r="T181" s="357"/>
      <c r="U181" s="357"/>
      <c r="V181" s="357"/>
      <c r="W181" s="358"/>
      <c r="X181" s="266"/>
    </row>
    <row r="182" spans="2:24" x14ac:dyDescent="0.15">
      <c r="B182" s="292" t="s">
        <v>73</v>
      </c>
      <c r="C182" s="509"/>
      <c r="D182" s="419"/>
      <c r="E182" s="262"/>
      <c r="F182" s="356"/>
      <c r="G182" s="357"/>
      <c r="H182" s="357"/>
      <c r="I182" s="357"/>
      <c r="J182" s="357"/>
      <c r="K182" s="357"/>
      <c r="L182" s="357"/>
      <c r="M182" s="357"/>
      <c r="N182" s="357"/>
      <c r="O182" s="357"/>
      <c r="P182" s="357"/>
      <c r="Q182" s="357"/>
      <c r="R182" s="357"/>
      <c r="S182" s="357"/>
      <c r="T182" s="357"/>
      <c r="U182" s="357"/>
      <c r="V182" s="357"/>
      <c r="W182" s="358"/>
      <c r="X182" s="266"/>
    </row>
    <row r="183" spans="2:24" ht="11.25" thickBot="1" x14ac:dyDescent="0.2">
      <c r="B183" s="292" t="s">
        <v>72</v>
      </c>
      <c r="C183" s="509"/>
      <c r="D183" s="419"/>
      <c r="E183" s="262"/>
      <c r="F183" s="356"/>
      <c r="G183" s="357"/>
      <c r="H183" s="357"/>
      <c r="I183" s="357"/>
      <c r="J183" s="357"/>
      <c r="K183" s="357"/>
      <c r="L183" s="357"/>
      <c r="M183" s="357"/>
      <c r="N183" s="357"/>
      <c r="O183" s="357"/>
      <c r="P183" s="357"/>
      <c r="Q183" s="357"/>
      <c r="R183" s="357"/>
      <c r="S183" s="357"/>
      <c r="T183" s="357"/>
      <c r="U183" s="357"/>
      <c r="V183" s="357"/>
      <c r="W183" s="358"/>
      <c r="X183" s="266"/>
    </row>
    <row r="184" spans="2:24" ht="11.25" thickTop="1" x14ac:dyDescent="0.15">
      <c r="B184" s="421" t="s">
        <v>214</v>
      </c>
      <c r="C184" s="511">
        <f>SUM(C181:C183)</f>
        <v>0</v>
      </c>
      <c r="D184" s="419"/>
      <c r="E184" s="262"/>
      <c r="F184" s="262"/>
      <c r="G184" s="262"/>
      <c r="H184" s="262"/>
      <c r="I184" s="262"/>
      <c r="J184" s="262"/>
      <c r="K184" s="262"/>
      <c r="L184" s="262"/>
      <c r="M184" s="262"/>
      <c r="N184" s="262"/>
      <c r="O184" s="262"/>
      <c r="P184" s="262"/>
      <c r="Q184" s="262"/>
      <c r="R184" s="262"/>
      <c r="S184" s="262"/>
      <c r="T184" s="262"/>
      <c r="U184" s="262"/>
      <c r="V184" s="262"/>
      <c r="W184" s="262"/>
      <c r="X184" s="266"/>
    </row>
    <row r="185" spans="2:24" x14ac:dyDescent="0.15">
      <c r="B185" s="423"/>
      <c r="C185" s="435"/>
      <c r="D185" s="418"/>
      <c r="E185" s="240"/>
      <c r="F185" s="240"/>
      <c r="G185" s="240"/>
      <c r="H185" s="240"/>
      <c r="I185" s="240"/>
      <c r="J185" s="240"/>
      <c r="K185" s="240"/>
      <c r="L185" s="240"/>
      <c r="M185" s="240"/>
      <c r="N185" s="240"/>
      <c r="O185" s="240"/>
      <c r="P185" s="240"/>
      <c r="Q185" s="240"/>
      <c r="R185" s="240"/>
      <c r="S185" s="240"/>
      <c r="T185" s="240"/>
      <c r="U185" s="240"/>
      <c r="V185" s="240"/>
      <c r="W185" s="240"/>
      <c r="X185" s="269"/>
    </row>
    <row r="186" spans="2:24" x14ac:dyDescent="0.15">
      <c r="B186" s="436"/>
      <c r="C186" s="391"/>
      <c r="D186" s="419"/>
      <c r="E186" s="261"/>
      <c r="F186" s="261"/>
      <c r="G186" s="261"/>
      <c r="H186" s="261"/>
      <c r="I186" s="261"/>
      <c r="J186" s="261"/>
      <c r="K186" s="261"/>
      <c r="L186" s="261"/>
      <c r="M186" s="261"/>
      <c r="N186" s="261"/>
      <c r="O186" s="261"/>
      <c r="P186" s="261"/>
      <c r="Q186" s="261"/>
      <c r="R186" s="261"/>
      <c r="S186" s="261"/>
      <c r="T186" s="261"/>
      <c r="U186" s="261"/>
      <c r="V186" s="261"/>
      <c r="W186" s="261"/>
      <c r="X186" s="262"/>
    </row>
    <row r="187" spans="2:24" x14ac:dyDescent="0.15">
      <c r="B187" s="437" t="s">
        <v>53</v>
      </c>
      <c r="C187" s="438"/>
      <c r="D187" s="438"/>
      <c r="E187" s="438"/>
      <c r="F187" s="438"/>
      <c r="G187" s="438"/>
      <c r="H187" s="438"/>
      <c r="I187" s="438"/>
      <c r="J187" s="438"/>
      <c r="K187" s="438"/>
      <c r="L187" s="438"/>
      <c r="M187" s="438"/>
      <c r="N187" s="438"/>
      <c r="O187" s="438"/>
      <c r="P187" s="438"/>
      <c r="Q187" s="438"/>
      <c r="R187" s="438"/>
      <c r="S187" s="438"/>
      <c r="T187" s="438"/>
      <c r="U187" s="438"/>
      <c r="V187" s="438"/>
      <c r="W187" s="438"/>
      <c r="X187" s="439"/>
    </row>
    <row r="188" spans="2:24" x14ac:dyDescent="0.15">
      <c r="B188" s="268"/>
      <c r="C188" s="262"/>
      <c r="D188" s="262"/>
      <c r="E188" s="262"/>
      <c r="F188" s="262"/>
      <c r="G188" s="262"/>
      <c r="H188" s="262"/>
      <c r="I188" s="262"/>
      <c r="J188" s="262"/>
      <c r="K188" s="262"/>
      <c r="L188" s="262"/>
      <c r="M188" s="262"/>
      <c r="N188" s="262"/>
      <c r="O188" s="262"/>
      <c r="P188" s="262"/>
      <c r="Q188" s="262"/>
      <c r="R188" s="262"/>
      <c r="S188" s="262"/>
      <c r="T188" s="262"/>
      <c r="U188" s="262"/>
      <c r="V188" s="262"/>
      <c r="W188" s="262"/>
      <c r="X188" s="266"/>
    </row>
    <row r="189" spans="2:24" ht="31.5" x14ac:dyDescent="0.15">
      <c r="B189" s="233" t="s">
        <v>54</v>
      </c>
      <c r="C189" s="234" t="s">
        <v>55</v>
      </c>
      <c r="D189" s="235"/>
      <c r="E189" s="22" t="s">
        <v>402</v>
      </c>
      <c r="F189" s="237"/>
      <c r="G189" s="562"/>
      <c r="H189" s="562"/>
      <c r="I189" s="562"/>
      <c r="J189" s="237"/>
      <c r="K189" s="440"/>
      <c r="L189" s="237"/>
      <c r="M189" s="234"/>
      <c r="N189" s="237"/>
      <c r="O189" s="237"/>
      <c r="P189" s="237"/>
      <c r="Q189" s="237"/>
      <c r="R189" s="234"/>
      <c r="S189" s="237"/>
      <c r="T189" s="237"/>
      <c r="U189" s="237"/>
      <c r="V189" s="237"/>
      <c r="W189" s="237"/>
      <c r="X189" s="441"/>
    </row>
    <row r="190" spans="2:24" x14ac:dyDescent="0.15">
      <c r="B190" s="442" t="s">
        <v>52</v>
      </c>
      <c r="C190" s="236">
        <f>100%-SUM(C155,C157,C159)</f>
        <v>1</v>
      </c>
      <c r="D190" s="237"/>
      <c r="E190" s="238"/>
      <c r="F190" s="262"/>
      <c r="G190" s="563"/>
      <c r="H190" s="563"/>
      <c r="I190" s="563"/>
      <c r="J190" s="262"/>
      <c r="K190" s="23"/>
      <c r="L190" s="262"/>
      <c r="M190" s="23"/>
      <c r="N190" s="417"/>
      <c r="O190" s="417"/>
      <c r="P190" s="417"/>
      <c r="Q190" s="417"/>
      <c r="R190" s="23"/>
      <c r="S190" s="417"/>
      <c r="T190" s="417"/>
      <c r="U190" s="417"/>
      <c r="V190" s="417"/>
      <c r="W190" s="417"/>
      <c r="X190" s="266"/>
    </row>
    <row r="191" spans="2:24" x14ac:dyDescent="0.15">
      <c r="B191" s="442" t="str">
        <f>B155</f>
        <v>Totale overheadkosten (% van totale kosten)</v>
      </c>
      <c r="C191" s="236">
        <f>C155</f>
        <v>0</v>
      </c>
      <c r="D191" s="237"/>
      <c r="E191" s="236">
        <f>C191/$C$190</f>
        <v>0</v>
      </c>
      <c r="F191" s="262"/>
      <c r="G191" s="443"/>
      <c r="H191" s="443"/>
      <c r="I191" s="443"/>
      <c r="J191" s="262"/>
      <c r="K191" s="23"/>
      <c r="L191" s="262"/>
      <c r="M191" s="23"/>
      <c r="N191" s="417"/>
      <c r="O191" s="417"/>
      <c r="P191" s="417"/>
      <c r="Q191" s="417"/>
      <c r="R191" s="23"/>
      <c r="S191" s="417"/>
      <c r="T191" s="417"/>
      <c r="U191" s="417"/>
      <c r="V191" s="417"/>
      <c r="W191" s="417"/>
      <c r="X191" s="266"/>
    </row>
    <row r="192" spans="2:24" x14ac:dyDescent="0.15">
      <c r="B192" s="442" t="str">
        <f>B157</f>
        <v>Kosten voor vastgoed (% van totale kosten)</v>
      </c>
      <c r="C192" s="236">
        <f>C157</f>
        <v>0</v>
      </c>
      <c r="D192" s="237"/>
      <c r="E192" s="236">
        <f>C192/$C$190</f>
        <v>0</v>
      </c>
      <c r="F192" s="262"/>
      <c r="G192" s="360"/>
      <c r="H192" s="443"/>
      <c r="I192" s="443"/>
      <c r="J192" s="262"/>
      <c r="K192" s="23"/>
      <c r="L192" s="262"/>
      <c r="M192" s="23"/>
      <c r="N192" s="417"/>
      <c r="O192" s="417"/>
      <c r="P192" s="417"/>
      <c r="Q192" s="417"/>
      <c r="R192" s="23"/>
      <c r="S192" s="417"/>
      <c r="T192" s="417"/>
      <c r="U192" s="417"/>
      <c r="V192" s="417"/>
      <c r="W192" s="417"/>
      <c r="X192" s="266"/>
    </row>
    <row r="193" spans="2:24" x14ac:dyDescent="0.15">
      <c r="B193" s="442" t="str">
        <f>B159</f>
        <v>Overige personele kosten (% van totale kosten)</v>
      </c>
      <c r="C193" s="236">
        <f>C159</f>
        <v>0</v>
      </c>
      <c r="D193" s="237"/>
      <c r="E193" s="236">
        <f>C193/$C$190</f>
        <v>0</v>
      </c>
      <c r="F193" s="262"/>
      <c r="G193" s="443"/>
      <c r="H193" s="443"/>
      <c r="I193" s="443"/>
      <c r="J193" s="262"/>
      <c r="K193" s="23"/>
      <c r="L193" s="262"/>
      <c r="M193" s="23"/>
      <c r="N193" s="417"/>
      <c r="O193" s="417"/>
      <c r="P193" s="417"/>
      <c r="Q193" s="417"/>
      <c r="R193" s="23"/>
      <c r="S193" s="417"/>
      <c r="T193" s="417"/>
      <c r="U193" s="417"/>
      <c r="V193" s="417"/>
      <c r="W193" s="417"/>
      <c r="X193" s="266"/>
    </row>
    <row r="194" spans="2:24" x14ac:dyDescent="0.15">
      <c r="B194" s="239"/>
      <c r="C194" s="240"/>
      <c r="D194" s="240"/>
      <c r="E194" s="240"/>
      <c r="F194" s="240"/>
      <c r="G194" s="240"/>
      <c r="H194" s="240"/>
      <c r="I194" s="240"/>
      <c r="J194" s="240"/>
      <c r="K194" s="240"/>
      <c r="L194" s="240"/>
      <c r="M194" s="240"/>
      <c r="N194" s="240"/>
      <c r="O194" s="240"/>
      <c r="P194" s="240"/>
      <c r="Q194" s="240"/>
      <c r="R194" s="240"/>
      <c r="S194" s="240"/>
      <c r="T194" s="240"/>
      <c r="U194" s="240"/>
      <c r="V194" s="240"/>
      <c r="W194" s="240"/>
      <c r="X194" s="269"/>
    </row>
    <row r="195" spans="2:24" x14ac:dyDescent="0.15"/>
    <row r="196" spans="2:24" x14ac:dyDescent="0.15"/>
    <row r="197" spans="2:24" x14ac:dyDescent="0.15"/>
    <row r="198" spans="2:24" x14ac:dyDescent="0.15"/>
    <row r="199" spans="2:24" x14ac:dyDescent="0.15"/>
    <row r="200" spans="2:24" x14ac:dyDescent="0.15"/>
    <row r="201" spans="2:24" x14ac:dyDescent="0.15"/>
    <row r="202" spans="2:24" x14ac:dyDescent="0.15"/>
    <row r="203" spans="2:24" x14ac:dyDescent="0.15"/>
    <row r="204" spans="2:24" x14ac:dyDescent="0.15"/>
    <row r="205" spans="2:24" x14ac:dyDescent="0.15"/>
    <row r="206" spans="2:24" x14ac:dyDescent="0.15"/>
    <row r="207" spans="2:24" x14ac:dyDescent="0.15"/>
    <row r="208" spans="2:24" x14ac:dyDescent="0.15"/>
    <row r="209" x14ac:dyDescent="0.15"/>
    <row r="210" x14ac:dyDescent="0.15"/>
    <row r="211" x14ac:dyDescent="0.15"/>
    <row r="212" x14ac:dyDescent="0.15"/>
    <row r="213" x14ac:dyDescent="0.15"/>
    <row r="214" x14ac:dyDescent="0.15"/>
    <row r="215" x14ac:dyDescent="0.15"/>
    <row r="216" x14ac:dyDescent="0.15"/>
    <row r="217" x14ac:dyDescent="0.15"/>
    <row r="218" x14ac:dyDescent="0.15"/>
    <row r="219" x14ac:dyDescent="0.15"/>
    <row r="220" x14ac:dyDescent="0.15"/>
    <row r="221" x14ac:dyDescent="0.15"/>
    <row r="222" x14ac:dyDescent="0.15"/>
    <row r="223" x14ac:dyDescent="0.15"/>
    <row r="224" x14ac:dyDescent="0.15"/>
    <row r="225" spans="2:19" x14ac:dyDescent="0.15"/>
    <row r="226" spans="2:19" x14ac:dyDescent="0.15"/>
    <row r="227" spans="2:19" x14ac:dyDescent="0.15"/>
    <row r="228" spans="2:19" x14ac:dyDescent="0.15"/>
    <row r="229" spans="2:19" x14ac:dyDescent="0.15">
      <c r="B229" s="437" t="s">
        <v>90</v>
      </c>
      <c r="C229" s="444"/>
      <c r="D229" s="444"/>
      <c r="E229" s="444"/>
      <c r="F229" s="444"/>
      <c r="G229" s="444"/>
      <c r="H229" s="444"/>
      <c r="I229" s="444"/>
      <c r="J229" s="444"/>
      <c r="K229" s="444"/>
      <c r="L229" s="444"/>
      <c r="M229" s="444"/>
      <c r="N229" s="444"/>
      <c r="O229" s="444"/>
      <c r="P229" s="444"/>
      <c r="Q229" s="444"/>
      <c r="R229" s="444"/>
      <c r="S229" s="445"/>
    </row>
    <row r="230" spans="2:19" x14ac:dyDescent="0.15">
      <c r="B230" s="446"/>
      <c r="C230" s="447"/>
      <c r="D230" s="447"/>
      <c r="E230" s="447"/>
      <c r="F230" s="447"/>
      <c r="G230" s="447"/>
      <c r="H230" s="447"/>
      <c r="I230" s="447"/>
      <c r="J230" s="447"/>
      <c r="K230" s="447"/>
      <c r="L230" s="447"/>
      <c r="M230" s="447"/>
      <c r="N230" s="447"/>
      <c r="O230" s="447"/>
      <c r="P230" s="447"/>
      <c r="Q230" s="447"/>
      <c r="R230" s="447"/>
      <c r="S230" s="448"/>
    </row>
    <row r="231" spans="2:19" x14ac:dyDescent="0.15">
      <c r="B231" s="449"/>
      <c r="C231" s="347">
        <f t="shared" ref="C231:Q231" si="37">D18</f>
        <v>10</v>
      </c>
      <c r="D231" s="347">
        <f t="shared" si="37"/>
        <v>15</v>
      </c>
      <c r="E231" s="347">
        <f t="shared" si="37"/>
        <v>20</v>
      </c>
      <c r="F231" s="347">
        <f t="shared" si="37"/>
        <v>15</v>
      </c>
      <c r="G231" s="347">
        <f t="shared" si="37"/>
        <v>30</v>
      </c>
      <c r="H231" s="347">
        <f t="shared" si="37"/>
        <v>35</v>
      </c>
      <c r="I231" s="347">
        <f t="shared" si="37"/>
        <v>40</v>
      </c>
      <c r="J231" s="347">
        <f t="shared" si="37"/>
        <v>45</v>
      </c>
      <c r="K231" s="347">
        <f t="shared" si="37"/>
        <v>50</v>
      </c>
      <c r="L231" s="347">
        <f t="shared" si="37"/>
        <v>55</v>
      </c>
      <c r="M231" s="347">
        <f t="shared" si="37"/>
        <v>60</v>
      </c>
      <c r="N231" s="347">
        <f t="shared" si="37"/>
        <v>65</v>
      </c>
      <c r="O231" s="347">
        <f t="shared" si="37"/>
        <v>70</v>
      </c>
      <c r="P231" s="347">
        <f t="shared" si="37"/>
        <v>75</v>
      </c>
      <c r="Q231" s="347">
        <f t="shared" si="37"/>
        <v>80</v>
      </c>
      <c r="R231" s="347"/>
      <c r="S231" s="349"/>
    </row>
    <row r="232" spans="2:19" x14ac:dyDescent="0.15">
      <c r="B232" s="450"/>
      <c r="C232" s="347">
        <f t="shared" ref="C232:Q232" si="38">D19</f>
        <v>5</v>
      </c>
      <c r="D232" s="347">
        <f t="shared" si="38"/>
        <v>5</v>
      </c>
      <c r="E232" s="347">
        <f t="shared" si="38"/>
        <v>5</v>
      </c>
      <c r="F232" s="347">
        <f t="shared" si="38"/>
        <v>5</v>
      </c>
      <c r="G232" s="347">
        <f t="shared" si="38"/>
        <v>6</v>
      </c>
      <c r="H232" s="347">
        <f t="shared" si="38"/>
        <v>6</v>
      </c>
      <c r="I232" s="347">
        <f t="shared" si="38"/>
        <v>8</v>
      </c>
      <c r="J232" s="347">
        <f t="shared" si="38"/>
        <v>6</v>
      </c>
      <c r="K232" s="347">
        <f t="shared" si="38"/>
        <v>6</v>
      </c>
      <c r="L232" s="347">
        <f t="shared" si="38"/>
        <v>6</v>
      </c>
      <c r="M232" s="347">
        <f t="shared" si="38"/>
        <v>8</v>
      </c>
      <c r="N232" s="347">
        <f t="shared" si="38"/>
        <v>8</v>
      </c>
      <c r="O232" s="347">
        <f t="shared" si="38"/>
        <v>5</v>
      </c>
      <c r="P232" s="347">
        <f t="shared" si="38"/>
        <v>5</v>
      </c>
      <c r="Q232" s="347">
        <f t="shared" si="38"/>
        <v>5</v>
      </c>
      <c r="R232" s="347"/>
      <c r="S232" s="349"/>
    </row>
    <row r="233" spans="2:19" x14ac:dyDescent="0.15">
      <c r="B233" s="451" t="s">
        <v>87</v>
      </c>
      <c r="C233" s="452">
        <f t="shared" ref="C233:Q233" si="39">D20</f>
        <v>11.961661341853036</v>
      </c>
      <c r="D233" s="452">
        <f t="shared" si="39"/>
        <v>12.268370607028753</v>
      </c>
      <c r="E233" s="452">
        <f t="shared" si="39"/>
        <v>12.939297124600639</v>
      </c>
      <c r="F233" s="452">
        <f t="shared" si="39"/>
        <v>12.268370607028753</v>
      </c>
      <c r="G233" s="452">
        <f t="shared" si="39"/>
        <v>15.099041533546325</v>
      </c>
      <c r="H233" s="452">
        <f t="shared" si="39"/>
        <v>15.980830670926517</v>
      </c>
      <c r="I233" s="452">
        <f t="shared" si="39"/>
        <v>17.789137380191693</v>
      </c>
      <c r="J233" s="452">
        <f t="shared" si="39"/>
        <v>18.230031948881788</v>
      </c>
      <c r="K233" s="452">
        <f t="shared" si="39"/>
        <v>21.015974440894567</v>
      </c>
      <c r="L233" s="452">
        <f t="shared" si="39"/>
        <v>23.884984025559106</v>
      </c>
      <c r="M233" s="452">
        <f t="shared" si="39"/>
        <v>28.91373801916933</v>
      </c>
      <c r="N233" s="452">
        <f t="shared" si="39"/>
        <v>32.492012779552716</v>
      </c>
      <c r="O233" s="452">
        <f t="shared" si="39"/>
        <v>35.64856230031949</v>
      </c>
      <c r="P233" s="452">
        <f t="shared" si="39"/>
        <v>41.891373801916934</v>
      </c>
      <c r="Q233" s="452">
        <f t="shared" si="39"/>
        <v>49.073482428115014</v>
      </c>
      <c r="R233" s="453"/>
      <c r="S233" s="349"/>
    </row>
    <row r="234" spans="2:19" x14ac:dyDescent="0.15">
      <c r="B234" s="451" t="s">
        <v>84</v>
      </c>
      <c r="C234" s="454">
        <f>SUM(D21:D24)</f>
        <v>1.9533392971246006</v>
      </c>
      <c r="D234" s="454">
        <f t="shared" ref="D234:Q234" si="40">SUM(E21:E24)</f>
        <v>2.0034249201277956</v>
      </c>
      <c r="E234" s="454">
        <f t="shared" si="40"/>
        <v>2.1129872204472844</v>
      </c>
      <c r="F234" s="454">
        <f t="shared" si="40"/>
        <v>2.0034249201277956</v>
      </c>
      <c r="G234" s="454">
        <f t="shared" si="40"/>
        <v>2.465673482428115</v>
      </c>
      <c r="H234" s="454">
        <f t="shared" si="40"/>
        <v>2.6096696485623001</v>
      </c>
      <c r="I234" s="454">
        <f t="shared" si="40"/>
        <v>2.9049661341853037</v>
      </c>
      <c r="J234" s="454">
        <f t="shared" si="40"/>
        <v>2.9769642172523962</v>
      </c>
      <c r="K234" s="454">
        <f t="shared" si="40"/>
        <v>3.4319086261980827</v>
      </c>
      <c r="L234" s="454">
        <f t="shared" si="40"/>
        <v>3.9004178913738019</v>
      </c>
      <c r="M234" s="454">
        <f t="shared" si="40"/>
        <v>4.7216134185303513</v>
      </c>
      <c r="N234" s="454">
        <f t="shared" si="40"/>
        <v>5.3059456869009587</v>
      </c>
      <c r="O234" s="454">
        <f t="shared" si="40"/>
        <v>5.8214102236421734</v>
      </c>
      <c r="P234" s="454">
        <f t="shared" si="40"/>
        <v>6.8408613418530351</v>
      </c>
      <c r="Q234" s="454">
        <f t="shared" si="40"/>
        <v>8.0136996805111824</v>
      </c>
      <c r="R234" s="453"/>
      <c r="S234" s="349"/>
    </row>
    <row r="235" spans="2:19" x14ac:dyDescent="0.15">
      <c r="B235" s="451" t="s">
        <v>61</v>
      </c>
      <c r="C235" s="454">
        <f t="shared" ref="C235:Q235" si="41">D26</f>
        <v>0</v>
      </c>
      <c r="D235" s="454">
        <f t="shared" si="41"/>
        <v>0</v>
      </c>
      <c r="E235" s="454">
        <f t="shared" si="41"/>
        <v>0</v>
      </c>
      <c r="F235" s="454">
        <f t="shared" si="41"/>
        <v>0</v>
      </c>
      <c r="G235" s="454">
        <f t="shared" si="41"/>
        <v>0</v>
      </c>
      <c r="H235" s="454">
        <f t="shared" si="41"/>
        <v>0</v>
      </c>
      <c r="I235" s="454">
        <f t="shared" si="41"/>
        <v>0</v>
      </c>
      <c r="J235" s="454">
        <f t="shared" si="41"/>
        <v>0</v>
      </c>
      <c r="K235" s="454">
        <f t="shared" si="41"/>
        <v>0</v>
      </c>
      <c r="L235" s="454">
        <f t="shared" si="41"/>
        <v>0</v>
      </c>
      <c r="M235" s="454">
        <f t="shared" si="41"/>
        <v>0</v>
      </c>
      <c r="N235" s="454">
        <f t="shared" si="41"/>
        <v>0</v>
      </c>
      <c r="O235" s="454">
        <f t="shared" si="41"/>
        <v>0</v>
      </c>
      <c r="P235" s="454">
        <f t="shared" si="41"/>
        <v>0</v>
      </c>
      <c r="Q235" s="454">
        <f t="shared" si="41"/>
        <v>0</v>
      </c>
      <c r="R235" s="453"/>
      <c r="S235" s="349"/>
    </row>
    <row r="236" spans="2:19" x14ac:dyDescent="0.15">
      <c r="B236" s="455" t="s">
        <v>88</v>
      </c>
      <c r="C236" s="454">
        <f t="shared" ref="C236:Q236" si="42">D28-D27</f>
        <v>2.8731088303786532</v>
      </c>
      <c r="D236" s="454">
        <f t="shared" si="42"/>
        <v>2.9467782875678488</v>
      </c>
      <c r="E236" s="454">
        <f t="shared" si="42"/>
        <v>3.1079302251692162</v>
      </c>
      <c r="F236" s="454">
        <f t="shared" si="42"/>
        <v>2.9467782875678488</v>
      </c>
      <c r="G236" s="454">
        <f t="shared" si="42"/>
        <v>3.6266859862098073</v>
      </c>
      <c r="H236" s="454">
        <f t="shared" si="42"/>
        <v>3.8384856756287462</v>
      </c>
      <c r="I236" s="454">
        <f t="shared" si="42"/>
        <v>4.2728285169733802</v>
      </c>
      <c r="J236" s="454">
        <f t="shared" si="42"/>
        <v>4.3787283616828496</v>
      </c>
      <c r="K236" s="454">
        <f t="shared" si="42"/>
        <v>5.047892597818052</v>
      </c>
      <c r="L236" s="454">
        <f t="shared" si="42"/>
        <v>5.7370089786086602</v>
      </c>
      <c r="M236" s="454">
        <f t="shared" si="42"/>
        <v>6.9448811204398524</v>
      </c>
      <c r="N236" s="454">
        <f t="shared" si="42"/>
        <v>7.8043581209804813</v>
      </c>
      <c r="O236" s="454">
        <f t="shared" si="42"/>
        <v>8.5625396178859532</v>
      </c>
      <c r="P236" s="454">
        <f t="shared" si="42"/>
        <v>10.062020027757718</v>
      </c>
      <c r="Q236" s="454">
        <f t="shared" si="42"/>
        <v>11.787113150271395</v>
      </c>
      <c r="R236" s="453"/>
      <c r="S236" s="349"/>
    </row>
    <row r="237" spans="2:19" x14ac:dyDescent="0.15">
      <c r="B237" s="455" t="s">
        <v>76</v>
      </c>
      <c r="C237" s="454">
        <f t="shared" ref="C237:Q237" si="43">D29</f>
        <v>0</v>
      </c>
      <c r="D237" s="454">
        <f t="shared" si="43"/>
        <v>0</v>
      </c>
      <c r="E237" s="454">
        <f t="shared" si="43"/>
        <v>0</v>
      </c>
      <c r="F237" s="454">
        <f t="shared" si="43"/>
        <v>0</v>
      </c>
      <c r="G237" s="454">
        <f t="shared" si="43"/>
        <v>0</v>
      </c>
      <c r="H237" s="454">
        <f t="shared" si="43"/>
        <v>0</v>
      </c>
      <c r="I237" s="454">
        <f t="shared" si="43"/>
        <v>0</v>
      </c>
      <c r="J237" s="454">
        <f t="shared" si="43"/>
        <v>0</v>
      </c>
      <c r="K237" s="454">
        <f t="shared" si="43"/>
        <v>0</v>
      </c>
      <c r="L237" s="454">
        <f t="shared" si="43"/>
        <v>0</v>
      </c>
      <c r="M237" s="454">
        <f t="shared" si="43"/>
        <v>0</v>
      </c>
      <c r="N237" s="454">
        <f t="shared" si="43"/>
        <v>0</v>
      </c>
      <c r="O237" s="454">
        <f t="shared" si="43"/>
        <v>0</v>
      </c>
      <c r="P237" s="454">
        <f t="shared" si="43"/>
        <v>0</v>
      </c>
      <c r="Q237" s="454">
        <f t="shared" si="43"/>
        <v>0</v>
      </c>
      <c r="R237" s="453"/>
      <c r="S237" s="349"/>
    </row>
    <row r="238" spans="2:19" x14ac:dyDescent="0.15">
      <c r="B238" s="451" t="s">
        <v>85</v>
      </c>
      <c r="C238" s="454">
        <f t="shared" ref="C238:Q238" si="44">SUM(D32:D34)</f>
        <v>0</v>
      </c>
      <c r="D238" s="454">
        <f t="shared" si="44"/>
        <v>0</v>
      </c>
      <c r="E238" s="454">
        <f t="shared" si="44"/>
        <v>0</v>
      </c>
      <c r="F238" s="454">
        <f t="shared" si="44"/>
        <v>0</v>
      </c>
      <c r="G238" s="454">
        <f t="shared" si="44"/>
        <v>0</v>
      </c>
      <c r="H238" s="454">
        <f t="shared" si="44"/>
        <v>0</v>
      </c>
      <c r="I238" s="454">
        <f t="shared" si="44"/>
        <v>0</v>
      </c>
      <c r="J238" s="454">
        <f t="shared" si="44"/>
        <v>0</v>
      </c>
      <c r="K238" s="454">
        <f t="shared" si="44"/>
        <v>0</v>
      </c>
      <c r="L238" s="454">
        <f t="shared" si="44"/>
        <v>0</v>
      </c>
      <c r="M238" s="454">
        <f t="shared" si="44"/>
        <v>0</v>
      </c>
      <c r="N238" s="454">
        <f t="shared" si="44"/>
        <v>0</v>
      </c>
      <c r="O238" s="454">
        <f t="shared" si="44"/>
        <v>0</v>
      </c>
      <c r="P238" s="454">
        <f t="shared" si="44"/>
        <v>0</v>
      </c>
      <c r="Q238" s="454">
        <f t="shared" si="44"/>
        <v>0</v>
      </c>
      <c r="R238" s="453"/>
      <c r="S238" s="349"/>
    </row>
    <row r="239" spans="2:19" x14ac:dyDescent="0.15">
      <c r="B239" s="455" t="s">
        <v>89</v>
      </c>
      <c r="C239" s="452">
        <f t="shared" ref="C239:Q239" si="45">D36</f>
        <v>0</v>
      </c>
      <c r="D239" s="452">
        <f t="shared" si="45"/>
        <v>0</v>
      </c>
      <c r="E239" s="452">
        <f t="shared" si="45"/>
        <v>0</v>
      </c>
      <c r="F239" s="452">
        <f t="shared" si="45"/>
        <v>0</v>
      </c>
      <c r="G239" s="452">
        <f t="shared" si="45"/>
        <v>0</v>
      </c>
      <c r="H239" s="452">
        <f t="shared" si="45"/>
        <v>0</v>
      </c>
      <c r="I239" s="452">
        <f t="shared" si="45"/>
        <v>0</v>
      </c>
      <c r="J239" s="452">
        <f t="shared" si="45"/>
        <v>0</v>
      </c>
      <c r="K239" s="452">
        <f t="shared" si="45"/>
        <v>0</v>
      </c>
      <c r="L239" s="452">
        <f t="shared" si="45"/>
        <v>0</v>
      </c>
      <c r="M239" s="452">
        <f t="shared" si="45"/>
        <v>0</v>
      </c>
      <c r="N239" s="452">
        <f t="shared" si="45"/>
        <v>0</v>
      </c>
      <c r="O239" s="452">
        <f t="shared" si="45"/>
        <v>0</v>
      </c>
      <c r="P239" s="452">
        <f t="shared" si="45"/>
        <v>0</v>
      </c>
      <c r="Q239" s="452">
        <f t="shared" si="45"/>
        <v>0</v>
      </c>
      <c r="R239" s="453"/>
      <c r="S239" s="349"/>
    </row>
    <row r="240" spans="2:19" x14ac:dyDescent="0.15">
      <c r="B240" s="451" t="s">
        <v>86</v>
      </c>
      <c r="C240" s="454">
        <f t="shared" ref="C240:Q240" si="46">D37</f>
        <v>0</v>
      </c>
      <c r="D240" s="454">
        <f t="shared" si="46"/>
        <v>0</v>
      </c>
      <c r="E240" s="454">
        <f t="shared" si="46"/>
        <v>0</v>
      </c>
      <c r="F240" s="454">
        <f t="shared" si="46"/>
        <v>0</v>
      </c>
      <c r="G240" s="454">
        <f t="shared" si="46"/>
        <v>0</v>
      </c>
      <c r="H240" s="454">
        <f t="shared" si="46"/>
        <v>0</v>
      </c>
      <c r="I240" s="454">
        <f t="shared" si="46"/>
        <v>0</v>
      </c>
      <c r="J240" s="454">
        <f t="shared" si="46"/>
        <v>0</v>
      </c>
      <c r="K240" s="454">
        <f t="shared" si="46"/>
        <v>0</v>
      </c>
      <c r="L240" s="454">
        <f t="shared" si="46"/>
        <v>0</v>
      </c>
      <c r="M240" s="454">
        <f t="shared" si="46"/>
        <v>0</v>
      </c>
      <c r="N240" s="454">
        <f t="shared" si="46"/>
        <v>0</v>
      </c>
      <c r="O240" s="454">
        <f t="shared" si="46"/>
        <v>0</v>
      </c>
      <c r="P240" s="454">
        <f t="shared" si="46"/>
        <v>0</v>
      </c>
      <c r="Q240" s="454">
        <f t="shared" si="46"/>
        <v>0</v>
      </c>
      <c r="R240" s="453"/>
      <c r="S240" s="349"/>
    </row>
    <row r="241" spans="2:19" x14ac:dyDescent="0.15">
      <c r="B241" s="451" t="s">
        <v>10</v>
      </c>
      <c r="C241" s="456">
        <f t="shared" ref="C241:Q241" si="47">D40</f>
        <v>0.05</v>
      </c>
      <c r="D241" s="456">
        <f t="shared" si="47"/>
        <v>0.05</v>
      </c>
      <c r="E241" s="456">
        <f t="shared" si="47"/>
        <v>0.05</v>
      </c>
      <c r="F241" s="456">
        <f t="shared" si="47"/>
        <v>0.1</v>
      </c>
      <c r="G241" s="456">
        <f t="shared" si="47"/>
        <v>0.1</v>
      </c>
      <c r="H241" s="456">
        <f t="shared" si="47"/>
        <v>0.2</v>
      </c>
      <c r="I241" s="456">
        <f t="shared" si="47"/>
        <v>0.05</v>
      </c>
      <c r="J241" s="456">
        <f t="shared" si="47"/>
        <v>0.05</v>
      </c>
      <c r="K241" s="456">
        <f t="shared" si="47"/>
        <v>0.05</v>
      </c>
      <c r="L241" s="456">
        <f t="shared" si="47"/>
        <v>0.05</v>
      </c>
      <c r="M241" s="456">
        <f t="shared" si="47"/>
        <v>0.05</v>
      </c>
      <c r="N241" s="456">
        <f t="shared" si="47"/>
        <v>0.05</v>
      </c>
      <c r="O241" s="456">
        <f t="shared" si="47"/>
        <v>0.05</v>
      </c>
      <c r="P241" s="456">
        <f t="shared" si="47"/>
        <v>0.05</v>
      </c>
      <c r="Q241" s="456">
        <f t="shared" si="47"/>
        <v>0.05</v>
      </c>
      <c r="R241" s="453"/>
      <c r="S241" s="453"/>
    </row>
    <row r="242" spans="2:19" x14ac:dyDescent="0.15">
      <c r="B242" s="449"/>
      <c r="C242" s="453"/>
      <c r="D242" s="453"/>
      <c r="E242" s="453"/>
      <c r="F242" s="453"/>
      <c r="G242" s="453"/>
      <c r="H242" s="453"/>
      <c r="I242" s="453"/>
      <c r="J242" s="453"/>
      <c r="K242" s="453"/>
      <c r="L242" s="453"/>
      <c r="M242" s="453"/>
      <c r="N242" s="453"/>
      <c r="O242" s="453"/>
      <c r="P242" s="453"/>
      <c r="Q242" s="453"/>
      <c r="R242" s="453"/>
      <c r="S242" s="349"/>
    </row>
    <row r="243" spans="2:19" x14ac:dyDescent="0.15">
      <c r="B243" s="449"/>
      <c r="C243" s="347" t="s">
        <v>78</v>
      </c>
      <c r="D243" s="453"/>
      <c r="E243" s="453"/>
      <c r="F243" s="453"/>
      <c r="G243" s="453"/>
      <c r="H243" s="453"/>
      <c r="I243" s="453"/>
      <c r="J243" s="453"/>
      <c r="K243" s="453"/>
      <c r="L243" s="453"/>
      <c r="M243" s="453"/>
      <c r="N243" s="453"/>
      <c r="O243" s="453"/>
      <c r="P243" s="453"/>
      <c r="Q243" s="453"/>
      <c r="R243" s="453"/>
      <c r="S243" s="349"/>
    </row>
    <row r="244" spans="2:19" x14ac:dyDescent="0.15">
      <c r="B244" s="449"/>
      <c r="C244" s="453"/>
      <c r="D244" s="453"/>
      <c r="E244" s="453"/>
      <c r="F244" s="453"/>
      <c r="G244" s="453"/>
      <c r="H244" s="453"/>
      <c r="I244" s="453"/>
      <c r="J244" s="453"/>
      <c r="K244" s="453"/>
      <c r="L244" s="453"/>
      <c r="M244" s="453"/>
      <c r="N244" s="453"/>
      <c r="O244" s="453"/>
      <c r="P244" s="453"/>
      <c r="Q244" s="453"/>
      <c r="R244" s="453"/>
      <c r="S244" s="349"/>
    </row>
    <row r="245" spans="2:19" ht="21" x14ac:dyDescent="0.15">
      <c r="B245" s="457" t="s">
        <v>146</v>
      </c>
      <c r="C245" s="452">
        <f>SUMPRODUCT(C233:Q233,$C$241:$Q$241)</f>
        <v>21.238338658146969</v>
      </c>
      <c r="D245" s="453"/>
      <c r="E245" s="453"/>
      <c r="F245" s="452"/>
      <c r="G245" s="453"/>
      <c r="H245" s="453"/>
      <c r="I245" s="453"/>
      <c r="J245" s="453"/>
      <c r="K245" s="453"/>
      <c r="L245" s="453"/>
      <c r="M245" s="453"/>
      <c r="N245" s="453"/>
      <c r="O245" s="453"/>
      <c r="P245" s="453"/>
      <c r="Q245" s="453"/>
      <c r="R245" s="453"/>
      <c r="S245" s="349"/>
    </row>
    <row r="246" spans="2:19" ht="31.5" x14ac:dyDescent="0.15">
      <c r="B246" s="457" t="s">
        <v>293</v>
      </c>
      <c r="C246" s="452">
        <f>SUMPRODUCT(C234:Q234,$C$241:$Q$241)</f>
        <v>3.4682207028753997</v>
      </c>
      <c r="D246" s="453"/>
      <c r="E246" s="452"/>
      <c r="F246" s="453"/>
      <c r="G246" s="453"/>
      <c r="H246" s="453"/>
      <c r="I246" s="453"/>
      <c r="J246" s="453"/>
      <c r="K246" s="453"/>
      <c r="L246" s="453"/>
      <c r="M246" s="453"/>
      <c r="N246" s="453"/>
      <c r="O246" s="453"/>
      <c r="P246" s="453"/>
      <c r="Q246" s="453"/>
      <c r="R246" s="453"/>
      <c r="S246" s="349"/>
    </row>
    <row r="247" spans="2:19" ht="21" x14ac:dyDescent="0.15">
      <c r="B247" s="457" t="s">
        <v>147</v>
      </c>
      <c r="C247" s="452">
        <f>SUMPRODUCT(C235:Q235,$C$241:$Q$241)</f>
        <v>0</v>
      </c>
      <c r="D247" s="453"/>
      <c r="E247" s="454"/>
      <c r="F247" s="453"/>
      <c r="G247" s="453"/>
      <c r="H247" s="453"/>
      <c r="I247" s="453"/>
      <c r="J247" s="453"/>
      <c r="K247" s="453"/>
      <c r="L247" s="453"/>
      <c r="M247" s="453"/>
      <c r="N247" s="453"/>
      <c r="O247" s="453"/>
      <c r="P247" s="453"/>
      <c r="Q247" s="453"/>
      <c r="R247" s="453"/>
      <c r="S247" s="349"/>
    </row>
    <row r="248" spans="2:19" ht="21" x14ac:dyDescent="0.15">
      <c r="B248" s="458" t="s">
        <v>294</v>
      </c>
      <c r="C248" s="452">
        <f>SUMPRODUCT(C236:Q236,$C$241:$Q$241)</f>
        <v>5.1013029542802197</v>
      </c>
      <c r="D248" s="452"/>
      <c r="E248" s="453"/>
      <c r="F248" s="453"/>
      <c r="G248" s="453"/>
      <c r="H248" s="453"/>
      <c r="I248" s="453"/>
      <c r="J248" s="453"/>
      <c r="K248" s="453"/>
      <c r="L248" s="453"/>
      <c r="M248" s="453"/>
      <c r="N248" s="453"/>
      <c r="O248" s="453"/>
      <c r="P248" s="453"/>
      <c r="Q248" s="453"/>
      <c r="R248" s="453"/>
      <c r="S248" s="349"/>
    </row>
    <row r="249" spans="2:19" ht="21" x14ac:dyDescent="0.15">
      <c r="B249" s="459" t="s">
        <v>148</v>
      </c>
      <c r="C249" s="452">
        <f>SUM(C245:C248)</f>
        <v>29.807862315302586</v>
      </c>
      <c r="D249" s="452"/>
      <c r="E249" s="453"/>
      <c r="F249" s="453"/>
      <c r="G249" s="453"/>
      <c r="H249" s="453"/>
      <c r="I249" s="453"/>
      <c r="J249" s="453"/>
      <c r="K249" s="453"/>
      <c r="L249" s="453"/>
      <c r="M249" s="453"/>
      <c r="N249" s="453"/>
      <c r="O249" s="453"/>
      <c r="P249" s="453"/>
      <c r="Q249" s="453"/>
      <c r="R249" s="453"/>
      <c r="S249" s="349"/>
    </row>
    <row r="250" spans="2:19" x14ac:dyDescent="0.15">
      <c r="B250" s="455" t="s">
        <v>76</v>
      </c>
      <c r="C250" s="452">
        <f>SUMPRODUCT(C237:Q237,$C$241:$Q$241)</f>
        <v>0</v>
      </c>
      <c r="D250" s="453"/>
      <c r="E250" s="453"/>
      <c r="F250" s="453"/>
      <c r="G250" s="453"/>
      <c r="H250" s="453"/>
      <c r="I250" s="453"/>
      <c r="J250" s="453"/>
      <c r="K250" s="453"/>
      <c r="L250" s="453"/>
      <c r="M250" s="453"/>
      <c r="N250" s="453"/>
      <c r="O250" s="453"/>
      <c r="P250" s="453"/>
      <c r="Q250" s="453"/>
      <c r="R250" s="453"/>
      <c r="S250" s="349"/>
    </row>
    <row r="251" spans="2:19" ht="31.5" x14ac:dyDescent="0.15">
      <c r="B251" s="459" t="s">
        <v>292</v>
      </c>
      <c r="C251" s="452">
        <f>SUM(C249:C250)</f>
        <v>29.807862315302586</v>
      </c>
      <c r="D251" s="453"/>
      <c r="E251" s="453"/>
      <c r="F251" s="453"/>
      <c r="G251" s="453"/>
      <c r="H251" s="453"/>
      <c r="I251" s="453"/>
      <c r="J251" s="453"/>
      <c r="K251" s="453"/>
      <c r="L251" s="453"/>
      <c r="M251" s="453"/>
      <c r="N251" s="453"/>
      <c r="O251" s="453"/>
      <c r="P251" s="453"/>
      <c r="Q251" s="453"/>
      <c r="R251" s="453"/>
      <c r="S251" s="349"/>
    </row>
    <row r="252" spans="2:19" ht="21" x14ac:dyDescent="0.15">
      <c r="B252" s="457" t="s">
        <v>295</v>
      </c>
      <c r="C252" s="452">
        <f>SUMPRODUCT($C$238:$Q$238,C241:Q241)</f>
        <v>0</v>
      </c>
      <c r="D252" s="453"/>
      <c r="E252" s="453"/>
      <c r="F252" s="453"/>
      <c r="G252" s="453"/>
      <c r="H252" s="453"/>
      <c r="I252" s="453"/>
      <c r="J252" s="453"/>
      <c r="K252" s="453"/>
      <c r="L252" s="453"/>
      <c r="M252" s="453"/>
      <c r="N252" s="453"/>
      <c r="O252" s="453"/>
      <c r="P252" s="453"/>
      <c r="Q252" s="453"/>
      <c r="R252" s="453"/>
      <c r="S252" s="349"/>
    </row>
    <row r="253" spans="2:19" ht="21" x14ac:dyDescent="0.15">
      <c r="B253" s="457" t="s">
        <v>210</v>
      </c>
      <c r="C253" s="452">
        <f>SUM(C251:C252)</f>
        <v>29.807862315302586</v>
      </c>
      <c r="D253" s="453"/>
      <c r="E253" s="453"/>
      <c r="F253" s="453"/>
      <c r="G253" s="453"/>
      <c r="H253" s="453"/>
      <c r="I253" s="453"/>
      <c r="J253" s="453"/>
      <c r="K253" s="453"/>
      <c r="L253" s="453"/>
      <c r="M253" s="453"/>
      <c r="N253" s="453"/>
      <c r="O253" s="453"/>
      <c r="P253" s="453"/>
      <c r="Q253" s="453"/>
      <c r="R253" s="453"/>
      <c r="S253" s="349"/>
    </row>
    <row r="254" spans="2:19" ht="31.5" x14ac:dyDescent="0.15">
      <c r="B254" s="458" t="s">
        <v>296</v>
      </c>
      <c r="C254" s="452">
        <f>SUMPRODUCT($C$241:$Q$241,C239:Q239)</f>
        <v>0</v>
      </c>
      <c r="D254" s="453"/>
      <c r="E254" s="453"/>
      <c r="F254" s="453"/>
      <c r="G254" s="453"/>
      <c r="H254" s="453"/>
      <c r="I254" s="453"/>
      <c r="J254" s="453"/>
      <c r="K254" s="453"/>
      <c r="L254" s="453"/>
      <c r="M254" s="453"/>
      <c r="N254" s="453"/>
      <c r="O254" s="453"/>
      <c r="P254" s="453"/>
      <c r="Q254" s="453"/>
      <c r="R254" s="453"/>
      <c r="S254" s="349"/>
    </row>
    <row r="255" spans="2:19" x14ac:dyDescent="0.15">
      <c r="B255" s="451" t="s">
        <v>86</v>
      </c>
      <c r="C255" s="452">
        <f>SUMPRODUCT($C$241:$Q$241,C240:Q240)</f>
        <v>0</v>
      </c>
      <c r="D255" s="452"/>
      <c r="E255" s="453"/>
      <c r="F255" s="453"/>
      <c r="G255" s="453"/>
      <c r="H255" s="453"/>
      <c r="I255" s="453"/>
      <c r="J255" s="453"/>
      <c r="K255" s="453"/>
      <c r="L255" s="453"/>
      <c r="M255" s="453"/>
      <c r="N255" s="453"/>
      <c r="O255" s="453"/>
      <c r="P255" s="453"/>
      <c r="Q255" s="453"/>
      <c r="R255" s="453"/>
      <c r="S255" s="349"/>
    </row>
    <row r="256" spans="2:19" ht="21" x14ac:dyDescent="0.15">
      <c r="B256" s="458" t="s">
        <v>211</v>
      </c>
      <c r="C256" s="454">
        <f>SUM(C253:C255)</f>
        <v>29.807862315302586</v>
      </c>
      <c r="D256" s="452"/>
      <c r="E256" s="453"/>
      <c r="F256" s="453"/>
      <c r="G256" s="453"/>
      <c r="H256" s="453"/>
      <c r="I256" s="453"/>
      <c r="J256" s="453"/>
      <c r="K256" s="453"/>
      <c r="L256" s="453"/>
      <c r="M256" s="453"/>
      <c r="N256" s="453"/>
      <c r="O256" s="453"/>
      <c r="P256" s="453"/>
      <c r="Q256" s="453"/>
      <c r="R256" s="453"/>
      <c r="S256" s="349"/>
    </row>
    <row r="257" spans="2:19" x14ac:dyDescent="0.15">
      <c r="B257" s="455"/>
      <c r="C257" s="454"/>
      <c r="D257" s="452"/>
      <c r="E257" s="453"/>
      <c r="F257" s="453"/>
      <c r="G257" s="453"/>
      <c r="H257" s="453"/>
      <c r="I257" s="453"/>
      <c r="J257" s="453"/>
      <c r="K257" s="453"/>
      <c r="L257" s="453"/>
      <c r="M257" s="453"/>
      <c r="N257" s="453"/>
      <c r="O257" s="453"/>
      <c r="P257" s="453"/>
      <c r="Q257" s="453"/>
      <c r="R257" s="453"/>
      <c r="S257" s="349"/>
    </row>
    <row r="258" spans="2:19" x14ac:dyDescent="0.15">
      <c r="B258" s="455"/>
      <c r="C258" s="454"/>
      <c r="D258" s="452"/>
      <c r="E258" s="453"/>
      <c r="F258" s="453"/>
      <c r="G258" s="453"/>
      <c r="H258" s="453"/>
      <c r="I258" s="453"/>
      <c r="J258" s="453"/>
      <c r="K258" s="453"/>
      <c r="L258" s="453"/>
      <c r="M258" s="453"/>
      <c r="N258" s="453"/>
      <c r="O258" s="453"/>
      <c r="P258" s="453"/>
      <c r="Q258" s="453"/>
      <c r="R258" s="453"/>
      <c r="S258" s="349"/>
    </row>
    <row r="259" spans="2:19" x14ac:dyDescent="0.15">
      <c r="B259" s="460"/>
      <c r="C259" s="461"/>
      <c r="D259" s="461"/>
      <c r="E259" s="461"/>
      <c r="F259" s="461"/>
      <c r="G259" s="461"/>
      <c r="H259" s="461"/>
      <c r="I259" s="461"/>
      <c r="J259" s="461"/>
      <c r="K259" s="461"/>
      <c r="L259" s="461"/>
      <c r="M259" s="461"/>
      <c r="N259" s="461"/>
      <c r="O259" s="461"/>
      <c r="P259" s="461"/>
      <c r="Q259" s="461"/>
      <c r="R259" s="461"/>
      <c r="S259" s="462"/>
    </row>
    <row r="260" spans="2:19" x14ac:dyDescent="0.15"/>
    <row r="261" spans="2:19" x14ac:dyDescent="0.15"/>
    <row r="262" spans="2:19" x14ac:dyDescent="0.15"/>
  </sheetData>
  <protectedRanges>
    <protectedRange algorithmName="SHA-512" hashValue="yYn6eaaIA2bt4MnPlyryMOoBiRQtN28H/lUAld9/CBPTKr3kjbXSrTbYDVV4nygyhvlU9YIRKSq+bH8Ei/MMFQ==" saltValue="52nDEcetB+PGYSBCEJvlgQ==" spinCount="100000" sqref="D57:R58 D63:R63 C70 C72 C76 C80 C99 C101:C102 C114:D114 E123 D126:D127 E128:E129 C123:C132 C142:C143 C152:C153 D154:E154 D157:E157 C159 C174 E131:E132 F130:G130" name="Input"/>
    <protectedRange algorithmName="SHA-512" hashValue="zrr1YC170iD4z5ngO6i+dvye2WxwMuZwyCItKXOM0Fb0EC895yDhie8vErJXeoL6fSMcx6aoO1sn5XcoWfI8lg==" saltValue="T/jZUAo6mJPMXMKTIHv+sw==" spinCount="100000" sqref="C166:G167" name="Inputcellen_1"/>
  </protectedRanges>
  <mergeCells count="3">
    <mergeCell ref="G189:I189"/>
    <mergeCell ref="G190:I190"/>
    <mergeCell ref="D135:E135"/>
  </mergeCells>
  <conditionalFormatting sqref="C64">
    <cfRule type="cellIs" dxfId="38" priority="13" operator="greaterThan">
      <formula>1</formula>
    </cfRule>
    <cfRule type="cellIs" dxfId="37" priority="14" operator="lessThan">
      <formula>1</formula>
    </cfRule>
    <cfRule type="cellIs" dxfId="36" priority="15" operator="equal">
      <formula>1</formula>
    </cfRule>
  </conditionalFormatting>
  <conditionalFormatting sqref="E114">
    <cfRule type="cellIs" dxfId="35" priority="10" operator="greaterThan">
      <formula>1</formula>
    </cfRule>
    <cfRule type="cellIs" dxfId="34" priority="11" operator="lessThan">
      <formula>1</formula>
    </cfRule>
    <cfRule type="cellIs" dxfId="33" priority="12" operator="equal">
      <formula>1</formula>
    </cfRule>
  </conditionalFormatting>
  <conditionalFormatting sqref="C9">
    <cfRule type="cellIs" dxfId="32" priority="8" operator="lessThan">
      <formula>1</formula>
    </cfRule>
    <cfRule type="cellIs" dxfId="31" priority="9" operator="equal">
      <formula>1</formula>
    </cfRule>
  </conditionalFormatting>
  <conditionalFormatting sqref="C8">
    <cfRule type="cellIs" dxfId="30" priority="6" operator="lessThan">
      <formula>1</formula>
    </cfRule>
    <cfRule type="cellIs" dxfId="29" priority="7" operator="equal">
      <formula>1</formula>
    </cfRule>
  </conditionalFormatting>
  <conditionalFormatting sqref="C80">
    <cfRule type="expression" dxfId="28" priority="4">
      <formula>C76="Berekening"</formula>
    </cfRule>
  </conditionalFormatting>
  <conditionalFormatting sqref="C88:C89 C98:C102 C91:C93 C95">
    <cfRule type="expression" dxfId="27" priority="3">
      <formula>$C$76="Opslag"</formula>
    </cfRule>
  </conditionalFormatting>
  <conditionalFormatting sqref="D63:R63">
    <cfRule type="expression" dxfId="26" priority="1">
      <formula>OR(D57="",D58="")</formula>
    </cfRule>
  </conditionalFormatting>
  <dataValidations count="1">
    <dataValidation type="list" allowBlank="1" showInputMessage="1" showErrorMessage="1" sqref="C76" xr:uid="{4A2CDE1B-28DD-4223-BA45-B23C6DDB3BC5}">
      <formula1>Pensioen_dropdown</formula1>
    </dataValidation>
  </dataValidations>
  <hyperlinks>
    <hyperlink ref="B14" location="'1. Integraal uurtarief-GGZ&amp;RIBW'!B42" display="Salarislasten per uur" xr:uid="{FD379BA3-CD2C-4F1C-ADDD-BAA3957A072D}"/>
  </hyperlinks>
  <pageMargins left="0.7" right="0.7" top="0.75" bottom="0.75" header="0.3" footer="0.3"/>
  <pageSetup paperSize="9" orientation="portrait" r:id="rId1"/>
  <ignoredErrors>
    <ignoredError sqref="C21:C24"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93F8132-6277-4258-BEB8-AADB4C9BF379}">
          <x14:formula1>
            <xm:f>Data_overig!$A$7:$A$8</xm:f>
          </x14:formula1>
          <xm:sqref>C123:C132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CE467-556A-4532-9DD4-75ED774492A9}">
  <sheetPr codeName="Blad6">
    <tabColor theme="7"/>
  </sheetPr>
  <dimension ref="A1:AF261"/>
  <sheetViews>
    <sheetView showGridLines="0" topLeftCell="A48" zoomScale="130" zoomScaleNormal="130" workbookViewId="0">
      <selection activeCell="C76" sqref="C76"/>
    </sheetView>
  </sheetViews>
  <sheetFormatPr defaultColWidth="0" defaultRowHeight="10.5" zeroHeight="1" x14ac:dyDescent="0.15"/>
  <cols>
    <col min="1" max="1" width="9" style="342" customWidth="1"/>
    <col min="2" max="2" width="46.125" style="342" customWidth="1"/>
    <col min="3" max="3" width="9" style="342" customWidth="1"/>
    <col min="4" max="4" width="11.25" style="342" bestFit="1" customWidth="1"/>
    <col min="5" max="17" width="9" style="342" customWidth="1"/>
    <col min="18" max="18" width="9.625" style="342" customWidth="1"/>
    <col min="19" max="32" width="9" style="342" customWidth="1"/>
    <col min="33" max="16384" width="9" style="342" hidden="1"/>
  </cols>
  <sheetData>
    <row r="1" spans="1:30" s="259" customFormat="1" ht="16.5" x14ac:dyDescent="0.3">
      <c r="A1" s="257" t="s">
        <v>359</v>
      </c>
      <c r="B1" s="258"/>
    </row>
    <row r="2" spans="1:30" s="261" customFormat="1" x14ac:dyDescent="0.15">
      <c r="A2" s="260"/>
    </row>
    <row r="3" spans="1:30" s="261" customFormat="1" x14ac:dyDescent="0.15">
      <c r="A3" s="260"/>
      <c r="B3" s="206" t="s">
        <v>40</v>
      </c>
      <c r="C3" s="170"/>
      <c r="D3" s="262"/>
      <c r="E3" s="262"/>
      <c r="F3" s="262"/>
      <c r="J3" s="262"/>
      <c r="K3" s="503"/>
      <c r="L3" s="491"/>
      <c r="M3" s="262"/>
      <c r="N3" s="262"/>
      <c r="O3" s="262"/>
      <c r="P3" s="262"/>
      <c r="Q3" s="262"/>
      <c r="R3" s="262"/>
      <c r="S3" s="262"/>
    </row>
    <row r="4" spans="1:30" s="261" customFormat="1" x14ac:dyDescent="0.15">
      <c r="A4" s="260"/>
      <c r="B4" s="13" t="s">
        <v>128</v>
      </c>
      <c r="C4" s="3"/>
      <c r="D4" s="262"/>
      <c r="E4" s="262"/>
      <c r="F4" s="262"/>
      <c r="J4" s="262"/>
      <c r="K4" s="491"/>
      <c r="L4" s="262"/>
      <c r="M4" s="262"/>
      <c r="N4" s="262"/>
      <c r="O4" s="262"/>
      <c r="P4" s="262"/>
      <c r="Q4" s="262"/>
      <c r="R4" s="262"/>
      <c r="S4" s="262"/>
    </row>
    <row r="5" spans="1:30" s="261" customFormat="1" x14ac:dyDescent="0.15">
      <c r="A5" s="260"/>
      <c r="B5" s="13" t="s">
        <v>103</v>
      </c>
      <c r="C5" s="135"/>
      <c r="D5" s="262"/>
      <c r="E5" s="262"/>
      <c r="F5" s="262"/>
      <c r="J5" s="262"/>
      <c r="K5" s="491"/>
      <c r="L5" s="262"/>
      <c r="M5" s="262"/>
      <c r="N5" s="262"/>
      <c r="O5" s="262"/>
      <c r="P5" s="262"/>
      <c r="Q5" s="262"/>
      <c r="R5" s="262"/>
      <c r="S5" s="262"/>
    </row>
    <row r="6" spans="1:30" s="261" customFormat="1" x14ac:dyDescent="0.15">
      <c r="A6" s="260"/>
      <c r="B6" s="13" t="s">
        <v>130</v>
      </c>
      <c r="C6" s="502"/>
      <c r="D6" s="262"/>
      <c r="E6" s="262"/>
      <c r="F6" s="262"/>
      <c r="J6" s="262"/>
      <c r="K6" s="491"/>
      <c r="L6" s="262"/>
      <c r="M6" s="262"/>
      <c r="N6" s="262"/>
      <c r="O6" s="262"/>
      <c r="P6" s="262"/>
      <c r="Q6" s="262"/>
      <c r="R6" s="262"/>
      <c r="S6" s="262"/>
    </row>
    <row r="7" spans="1:30" s="261" customFormat="1" x14ac:dyDescent="0.15">
      <c r="A7" s="260"/>
      <c r="B7" s="13" t="s">
        <v>41</v>
      </c>
      <c r="C7" s="136"/>
      <c r="D7" s="262"/>
      <c r="E7" s="262"/>
      <c r="F7" s="262"/>
      <c r="J7" s="262"/>
      <c r="K7" s="491"/>
      <c r="L7" s="262"/>
      <c r="M7" s="262"/>
      <c r="N7" s="262"/>
      <c r="O7" s="262"/>
      <c r="P7" s="262"/>
      <c r="Q7" s="262"/>
      <c r="R7" s="262"/>
      <c r="S7" s="262"/>
    </row>
    <row r="8" spans="1:30" s="261" customFormat="1" x14ac:dyDescent="0.15">
      <c r="A8" s="260"/>
      <c r="B8" s="13" t="s">
        <v>212</v>
      </c>
      <c r="C8" s="139">
        <v>1</v>
      </c>
      <c r="D8" s="262"/>
      <c r="E8" s="262"/>
      <c r="F8" s="262"/>
      <c r="J8" s="262"/>
      <c r="K8" s="391"/>
      <c r="L8" s="262"/>
      <c r="M8" s="262"/>
      <c r="N8" s="262"/>
      <c r="O8" s="262"/>
      <c r="P8" s="262"/>
      <c r="Q8" s="262"/>
      <c r="R8" s="262"/>
      <c r="S8" s="262"/>
    </row>
    <row r="9" spans="1:30" s="261" customFormat="1" x14ac:dyDescent="0.15">
      <c r="A9" s="260"/>
      <c r="B9" s="8" t="s">
        <v>213</v>
      </c>
      <c r="C9" s="139">
        <v>0.9</v>
      </c>
      <c r="D9" s="262"/>
      <c r="E9" s="262"/>
      <c r="F9" s="262"/>
      <c r="J9" s="262"/>
      <c r="K9" s="391"/>
      <c r="L9" s="262"/>
      <c r="M9" s="262"/>
      <c r="N9" s="262"/>
      <c r="O9" s="262"/>
      <c r="P9" s="262"/>
    </row>
    <row r="10" spans="1:30" s="261" customFormat="1" x14ac:dyDescent="0.15">
      <c r="A10" s="260"/>
      <c r="B10" s="262"/>
      <c r="C10" s="262"/>
      <c r="D10" s="262"/>
      <c r="E10" s="262"/>
      <c r="F10" s="262"/>
      <c r="J10" s="262"/>
      <c r="K10" s="262"/>
      <c r="L10" s="262"/>
      <c r="M10" s="262"/>
      <c r="N10" s="262"/>
      <c r="O10" s="262"/>
      <c r="P10" s="262"/>
    </row>
    <row r="11" spans="1:30" s="271" customFormat="1" ht="16.5" x14ac:dyDescent="0.3">
      <c r="A11" s="270" t="s">
        <v>208</v>
      </c>
      <c r="C11" s="270"/>
    </row>
    <row r="12" spans="1:30" s="261" customFormat="1" x14ac:dyDescent="0.15">
      <c r="A12" s="272"/>
      <c r="C12" s="272"/>
    </row>
    <row r="13" spans="1:30" s="261" customFormat="1" x14ac:dyDescent="0.15">
      <c r="A13" s="272"/>
      <c r="B13" s="273" t="s">
        <v>209</v>
      </c>
      <c r="C13" s="274"/>
      <c r="D13" s="275"/>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6"/>
    </row>
    <row r="14" spans="1:30" s="261" customFormat="1" x14ac:dyDescent="0.15">
      <c r="A14" s="272"/>
      <c r="B14" s="277" t="s">
        <v>42</v>
      </c>
      <c r="C14" s="278"/>
      <c r="D14" s="279"/>
      <c r="E14" s="279"/>
      <c r="F14" s="279"/>
      <c r="G14" s="279"/>
      <c r="H14" s="279"/>
      <c r="I14" s="279"/>
      <c r="J14" s="279"/>
      <c r="K14" s="279"/>
      <c r="L14" s="279"/>
      <c r="M14" s="279"/>
      <c r="N14" s="279"/>
      <c r="O14" s="279"/>
      <c r="P14" s="279"/>
      <c r="Q14" s="279"/>
      <c r="R14" s="279"/>
      <c r="S14" s="280"/>
      <c r="T14" s="280"/>
      <c r="U14" s="280"/>
      <c r="V14" s="280"/>
      <c r="W14" s="280"/>
      <c r="X14" s="280"/>
      <c r="Y14" s="280"/>
      <c r="Z14" s="280"/>
      <c r="AA14" s="280"/>
      <c r="AB14" s="280"/>
      <c r="AC14" s="280"/>
      <c r="AD14" s="281"/>
    </row>
    <row r="15" spans="1:30" s="261" customFormat="1" x14ac:dyDescent="0.15">
      <c r="A15" s="272"/>
      <c r="B15" s="282"/>
      <c r="C15" s="283"/>
      <c r="D15" s="283"/>
      <c r="E15" s="283"/>
      <c r="F15" s="283"/>
      <c r="G15" s="283"/>
      <c r="H15" s="283"/>
      <c r="I15" s="283"/>
      <c r="J15" s="283"/>
      <c r="K15" s="283"/>
      <c r="L15" s="283"/>
      <c r="M15" s="283"/>
      <c r="N15" s="283"/>
      <c r="O15" s="283"/>
      <c r="P15" s="283"/>
      <c r="Q15" s="283"/>
      <c r="R15" s="283"/>
      <c r="S15" s="283"/>
      <c r="AD15" s="266"/>
    </row>
    <row r="16" spans="1:30" s="261" customFormat="1" x14ac:dyDescent="0.15">
      <c r="A16" s="272"/>
      <c r="B16" s="284" t="s">
        <v>182</v>
      </c>
      <c r="C16" s="285" t="s">
        <v>100</v>
      </c>
      <c r="D16" s="286"/>
      <c r="E16" s="286"/>
      <c r="F16" s="262"/>
      <c r="G16" s="262"/>
      <c r="H16" s="262"/>
      <c r="I16" s="262"/>
      <c r="J16" s="262"/>
      <c r="K16" s="262"/>
      <c r="L16" s="262"/>
      <c r="M16" s="262"/>
      <c r="N16" s="262"/>
      <c r="O16" s="262"/>
      <c r="P16" s="262"/>
      <c r="Q16" s="262"/>
      <c r="R16" s="262"/>
      <c r="S16" s="262"/>
      <c r="AD16" s="266"/>
    </row>
    <row r="17" spans="1:30" s="261" customFormat="1" x14ac:dyDescent="0.15">
      <c r="A17" s="272"/>
      <c r="B17" s="268"/>
      <c r="C17" s="262"/>
      <c r="D17" s="262"/>
      <c r="E17" s="262"/>
      <c r="F17" s="262"/>
      <c r="G17" s="262"/>
      <c r="H17" s="262"/>
      <c r="I17" s="262"/>
      <c r="J17" s="262"/>
      <c r="K17" s="262"/>
      <c r="L17" s="262"/>
      <c r="M17" s="262"/>
      <c r="N17" s="262"/>
      <c r="O17" s="262"/>
      <c r="P17" s="262"/>
      <c r="Q17" s="262"/>
      <c r="R17" s="262"/>
      <c r="S17" s="262"/>
      <c r="AD17" s="266"/>
    </row>
    <row r="18" spans="1:30" s="261" customFormat="1" x14ac:dyDescent="0.15">
      <c r="A18" s="272"/>
      <c r="B18" s="287" t="s">
        <v>11</v>
      </c>
      <c r="C18" s="288"/>
      <c r="D18" s="289">
        <f>IF(D57="","",D57)</f>
        <v>10</v>
      </c>
      <c r="E18" s="289">
        <f t="shared" ref="E18:R18" si="0">IF(E57="","",E57)</f>
        <v>15</v>
      </c>
      <c r="F18" s="289">
        <f t="shared" si="0"/>
        <v>20</v>
      </c>
      <c r="G18" s="289">
        <f t="shared" si="0"/>
        <v>25</v>
      </c>
      <c r="H18" s="289">
        <f t="shared" si="0"/>
        <v>30</v>
      </c>
      <c r="I18" s="289">
        <f t="shared" si="0"/>
        <v>35</v>
      </c>
      <c r="J18" s="289">
        <f t="shared" si="0"/>
        <v>40</v>
      </c>
      <c r="K18" s="289">
        <f t="shared" si="0"/>
        <v>45</v>
      </c>
      <c r="L18" s="289">
        <f t="shared" si="0"/>
        <v>50</v>
      </c>
      <c r="M18" s="289">
        <f t="shared" si="0"/>
        <v>55</v>
      </c>
      <c r="N18" s="289">
        <f t="shared" si="0"/>
        <v>60</v>
      </c>
      <c r="O18" s="289">
        <f t="shared" si="0"/>
        <v>65</v>
      </c>
      <c r="P18" s="289">
        <f t="shared" si="0"/>
        <v>70</v>
      </c>
      <c r="Q18" s="289">
        <f t="shared" si="0"/>
        <v>70</v>
      </c>
      <c r="R18" s="290">
        <f t="shared" si="0"/>
        <v>80</v>
      </c>
      <c r="S18" s="291" t="s">
        <v>78</v>
      </c>
      <c r="AD18" s="266"/>
    </row>
    <row r="19" spans="1:30" s="261" customFormat="1" x14ac:dyDescent="0.15">
      <c r="A19" s="272"/>
      <c r="B19" s="287" t="s">
        <v>244</v>
      </c>
      <c r="C19" s="288"/>
      <c r="D19" s="289">
        <f t="shared" ref="D19:R19" si="1">IF(D58="","",D58)</f>
        <v>3</v>
      </c>
      <c r="E19" s="289">
        <f t="shared" si="1"/>
        <v>7</v>
      </c>
      <c r="F19" s="289">
        <f t="shared" si="1"/>
        <v>5</v>
      </c>
      <c r="G19" s="289">
        <f t="shared" si="1"/>
        <v>5</v>
      </c>
      <c r="H19" s="289">
        <f t="shared" si="1"/>
        <v>5</v>
      </c>
      <c r="I19" s="289">
        <f t="shared" si="1"/>
        <v>5</v>
      </c>
      <c r="J19" s="289">
        <f t="shared" si="1"/>
        <v>6</v>
      </c>
      <c r="K19" s="289">
        <f t="shared" si="1"/>
        <v>5</v>
      </c>
      <c r="L19" s="289">
        <f t="shared" si="1"/>
        <v>5</v>
      </c>
      <c r="M19" s="289">
        <f t="shared" si="1"/>
        <v>5</v>
      </c>
      <c r="N19" s="289">
        <f t="shared" si="1"/>
        <v>5</v>
      </c>
      <c r="O19" s="289">
        <f t="shared" si="1"/>
        <v>5</v>
      </c>
      <c r="P19" s="289">
        <f t="shared" si="1"/>
        <v>5</v>
      </c>
      <c r="Q19" s="289">
        <f t="shared" si="1"/>
        <v>5</v>
      </c>
      <c r="R19" s="290">
        <f t="shared" si="1"/>
        <v>5</v>
      </c>
      <c r="S19" s="291"/>
      <c r="AD19" s="266"/>
    </row>
    <row r="20" spans="1:30" s="261" customFormat="1" x14ac:dyDescent="0.15">
      <c r="A20" s="272"/>
      <c r="B20" s="292" t="s">
        <v>87</v>
      </c>
      <c r="C20" s="293"/>
      <c r="D20" s="295">
        <f>D61</f>
        <v>11.833333333333334</v>
      </c>
      <c r="E20" s="295">
        <f>E61</f>
        <v>13.596153846153847</v>
      </c>
      <c r="F20" s="295">
        <f>F61</f>
        <v>13.185897435897436</v>
      </c>
      <c r="G20" s="294">
        <f>G61</f>
        <v>14.051282051282051</v>
      </c>
      <c r="H20" s="295">
        <f t="shared" ref="H20:Q20" si="2">H61</f>
        <v>14.942307692307692</v>
      </c>
      <c r="I20" s="295">
        <f t="shared" si="2"/>
        <v>15.814102564102564</v>
      </c>
      <c r="J20" s="295">
        <f>J61</f>
        <v>17.160256410256409</v>
      </c>
      <c r="K20" s="295">
        <f t="shared" si="2"/>
        <v>18.487179487179485</v>
      </c>
      <c r="L20" s="295">
        <f t="shared" si="2"/>
        <v>21.28846153846154</v>
      </c>
      <c r="M20" s="295">
        <f t="shared" si="2"/>
        <v>24.070512820512821</v>
      </c>
      <c r="N20" s="295">
        <f t="shared" si="2"/>
        <v>27.532051282051281</v>
      </c>
      <c r="O20" s="295">
        <f t="shared" si="2"/>
        <v>31.141025641025642</v>
      </c>
      <c r="P20" s="295">
        <f t="shared" si="2"/>
        <v>37.384615384615387</v>
      </c>
      <c r="Q20" s="295">
        <f t="shared" si="2"/>
        <v>37.384615384615387</v>
      </c>
      <c r="R20" s="295">
        <f>R61</f>
        <v>51.929487179487182</v>
      </c>
      <c r="S20" s="296"/>
      <c r="AD20" s="266"/>
    </row>
    <row r="21" spans="1:30" s="261" customFormat="1" x14ac:dyDescent="0.15">
      <c r="A21" s="272"/>
      <c r="B21" s="292" t="s">
        <v>59</v>
      </c>
      <c r="C21" s="14">
        <f>C66</f>
        <v>8.3299999999999999E-2</v>
      </c>
      <c r="D21" s="295">
        <f>IFERROR(D$20*$C21,"")</f>
        <v>0.98571666666666669</v>
      </c>
      <c r="E21" s="295">
        <f t="shared" ref="E21:R23" si="3">IFERROR(E$20*$C21,"")</f>
        <v>1.1325596153846154</v>
      </c>
      <c r="F21" s="295">
        <f t="shared" si="3"/>
        <v>1.0983852564102565</v>
      </c>
      <c r="G21" s="295">
        <f t="shared" si="3"/>
        <v>1.1704717948717949</v>
      </c>
      <c r="H21" s="295">
        <f t="shared" si="3"/>
        <v>1.2446942307692308</v>
      </c>
      <c r="I21" s="295">
        <f t="shared" si="3"/>
        <v>1.3173147435897437</v>
      </c>
      <c r="J21" s="295">
        <f t="shared" si="3"/>
        <v>1.4294493589743589</v>
      </c>
      <c r="K21" s="295">
        <f t="shared" si="3"/>
        <v>1.539982051282051</v>
      </c>
      <c r="L21" s="295">
        <f t="shared" si="3"/>
        <v>1.7733288461538463</v>
      </c>
      <c r="M21" s="295">
        <f t="shared" si="3"/>
        <v>2.0050737179487181</v>
      </c>
      <c r="N21" s="295">
        <f t="shared" si="3"/>
        <v>2.2934198717948715</v>
      </c>
      <c r="O21" s="295">
        <f t="shared" si="3"/>
        <v>2.5940474358974361</v>
      </c>
      <c r="P21" s="295">
        <f t="shared" si="3"/>
        <v>3.1141384615384617</v>
      </c>
      <c r="Q21" s="295">
        <f t="shared" si="3"/>
        <v>3.1141384615384617</v>
      </c>
      <c r="R21" s="295">
        <f t="shared" si="3"/>
        <v>4.3257262820512823</v>
      </c>
      <c r="S21" s="296"/>
      <c r="AD21" s="266"/>
    </row>
    <row r="22" spans="1:30" s="261" customFormat="1" x14ac:dyDescent="0.15">
      <c r="A22" s="272"/>
      <c r="B22" s="292" t="s">
        <v>58</v>
      </c>
      <c r="C22" s="25">
        <f>C68</f>
        <v>0.08</v>
      </c>
      <c r="D22" s="295">
        <f>IFERROR(D$20*$C22,"")</f>
        <v>0.94666666666666677</v>
      </c>
      <c r="E22" s="295">
        <f t="shared" si="3"/>
        <v>1.0876923076923077</v>
      </c>
      <c r="F22" s="295">
        <f t="shared" si="3"/>
        <v>1.0548717948717949</v>
      </c>
      <c r="G22" s="295">
        <f t="shared" si="3"/>
        <v>1.1241025641025642</v>
      </c>
      <c r="H22" s="295">
        <f t="shared" si="3"/>
        <v>1.1953846153846153</v>
      </c>
      <c r="I22" s="295">
        <f t="shared" si="3"/>
        <v>1.2651282051282051</v>
      </c>
      <c r="J22" s="295">
        <f t="shared" si="3"/>
        <v>1.3728205128205127</v>
      </c>
      <c r="K22" s="295">
        <f t="shared" si="3"/>
        <v>1.4789743589743589</v>
      </c>
      <c r="L22" s="295">
        <f t="shared" si="3"/>
        <v>1.7030769230769232</v>
      </c>
      <c r="M22" s="295">
        <f t="shared" si="3"/>
        <v>1.9256410256410257</v>
      </c>
      <c r="N22" s="295">
        <f t="shared" si="3"/>
        <v>2.2025641025641027</v>
      </c>
      <c r="O22" s="295">
        <f t="shared" si="3"/>
        <v>2.4912820512820515</v>
      </c>
      <c r="P22" s="295">
        <f t="shared" si="3"/>
        <v>2.9907692307692311</v>
      </c>
      <c r="Q22" s="295">
        <f t="shared" si="3"/>
        <v>2.9907692307692311</v>
      </c>
      <c r="R22" s="295">
        <f t="shared" si="3"/>
        <v>4.1543589743589751</v>
      </c>
      <c r="S22" s="298"/>
      <c r="AD22" s="266"/>
    </row>
    <row r="23" spans="1:30" s="261" customFormat="1" x14ac:dyDescent="0.15">
      <c r="A23" s="272"/>
      <c r="B23" s="299" t="s">
        <v>60</v>
      </c>
      <c r="C23" s="25">
        <f>C70</f>
        <v>0</v>
      </c>
      <c r="D23" s="300">
        <f>IFERROR(D$20*$C23,"")</f>
        <v>0</v>
      </c>
      <c r="E23" s="300">
        <f t="shared" si="3"/>
        <v>0</v>
      </c>
      <c r="F23" s="300">
        <f t="shared" si="3"/>
        <v>0</v>
      </c>
      <c r="G23" s="300">
        <f t="shared" si="3"/>
        <v>0</v>
      </c>
      <c r="H23" s="300">
        <f t="shared" si="3"/>
        <v>0</v>
      </c>
      <c r="I23" s="300">
        <f t="shared" si="3"/>
        <v>0</v>
      </c>
      <c r="J23" s="300">
        <f t="shared" si="3"/>
        <v>0</v>
      </c>
      <c r="K23" s="300">
        <f t="shared" si="3"/>
        <v>0</v>
      </c>
      <c r="L23" s="300">
        <f t="shared" si="3"/>
        <v>0</v>
      </c>
      <c r="M23" s="300">
        <f t="shared" si="3"/>
        <v>0</v>
      </c>
      <c r="N23" s="300">
        <f t="shared" si="3"/>
        <v>0</v>
      </c>
      <c r="O23" s="300">
        <f t="shared" si="3"/>
        <v>0</v>
      </c>
      <c r="P23" s="300">
        <f t="shared" si="3"/>
        <v>0</v>
      </c>
      <c r="Q23" s="300">
        <f t="shared" si="3"/>
        <v>0</v>
      </c>
      <c r="R23" s="300">
        <f t="shared" si="3"/>
        <v>0</v>
      </c>
      <c r="S23" s="298"/>
      <c r="AD23" s="266"/>
    </row>
    <row r="24" spans="1:30" s="261" customFormat="1" ht="11.25" thickBot="1" x14ac:dyDescent="0.2">
      <c r="A24" s="272"/>
      <c r="B24" s="301" t="s">
        <v>228</v>
      </c>
      <c r="C24" s="213"/>
      <c r="D24" s="297">
        <f>IF(D20="","",$C$72/CAO_GGZ!$D$9)</f>
        <v>0</v>
      </c>
      <c r="E24" s="297">
        <f>IF(E20="","",$C$72/CAO_GGZ!$D$9)</f>
        <v>0</v>
      </c>
      <c r="F24" s="297">
        <f>IF(F20="","",$C$72/CAO_GGZ!$D$9)</f>
        <v>0</v>
      </c>
      <c r="G24" s="297">
        <f>IF(G20="","",$C$72/CAO_GGZ!$D$9)</f>
        <v>0</v>
      </c>
      <c r="H24" s="297">
        <f>IF(H20="","",$C$72/CAO_GGZ!$D$9)</f>
        <v>0</v>
      </c>
      <c r="I24" s="297">
        <f>IF(I20="","",$C$72/CAO_GGZ!$D$9)</f>
        <v>0</v>
      </c>
      <c r="J24" s="297">
        <f>IF(J20="","",$C$72/CAO_GGZ!$D$9)</f>
        <v>0</v>
      </c>
      <c r="K24" s="297">
        <f>IF(K20="","",$C$72/CAO_GGZ!$D$9)</f>
        <v>0</v>
      </c>
      <c r="L24" s="297">
        <f>IF(L20="","",$C$72/CAO_GGZ!$D$9)</f>
        <v>0</v>
      </c>
      <c r="M24" s="297">
        <f>IF(M20="","",$C$72/CAO_GGZ!$D$9)</f>
        <v>0</v>
      </c>
      <c r="N24" s="297">
        <f>IF(N20="","",$C$72/CAO_GGZ!$D$9)</f>
        <v>0</v>
      </c>
      <c r="O24" s="297">
        <f>IF(O20="","",$C$72/CAO_GGZ!$D$9)</f>
        <v>0</v>
      </c>
      <c r="P24" s="297">
        <f>IF(P20="","",$C$72/CAO_GGZ!$D$9)</f>
        <v>0</v>
      </c>
      <c r="Q24" s="297">
        <f>IF(Q20="","",$C$72/CAO_GGZ!$D$9)</f>
        <v>0</v>
      </c>
      <c r="R24" s="297">
        <f>IF(R20="","",$C$72/CAO_GGZ!$D$9)</f>
        <v>0</v>
      </c>
      <c r="S24" s="298"/>
      <c r="AD24" s="266"/>
    </row>
    <row r="25" spans="1:30" s="261" customFormat="1" ht="11.25" thickTop="1" x14ac:dyDescent="0.15">
      <c r="A25" s="272"/>
      <c r="B25" s="302" t="s">
        <v>75</v>
      </c>
      <c r="C25" s="303"/>
      <c r="D25" s="304">
        <f>SUM(D20:D24)</f>
        <v>13.765716666666668</v>
      </c>
      <c r="E25" s="304">
        <f>SUM(E20:E24)</f>
        <v>15.816405769230769</v>
      </c>
      <c r="F25" s="304">
        <f t="shared" ref="F25:Q25" si="4">SUM(F20:F24)</f>
        <v>15.339154487179488</v>
      </c>
      <c r="G25" s="304">
        <f t="shared" si="4"/>
        <v>16.34585641025641</v>
      </c>
      <c r="H25" s="304">
        <f>SUM(H20:H24)</f>
        <v>17.382386538461539</v>
      </c>
      <c r="I25" s="304">
        <f t="shared" si="4"/>
        <v>18.396545512820513</v>
      </c>
      <c r="J25" s="304">
        <f t="shared" si="4"/>
        <v>19.962526282051282</v>
      </c>
      <c r="K25" s="304">
        <f>SUM(K20:K24)</f>
        <v>21.506135897435897</v>
      </c>
      <c r="L25" s="304">
        <f t="shared" si="4"/>
        <v>24.76486730769231</v>
      </c>
      <c r="M25" s="304">
        <f t="shared" si="4"/>
        <v>28.001227564102564</v>
      </c>
      <c r="N25" s="304">
        <f t="shared" si="4"/>
        <v>32.028035256410256</v>
      </c>
      <c r="O25" s="304">
        <f t="shared" si="4"/>
        <v>36.226355128205128</v>
      </c>
      <c r="P25" s="304">
        <f t="shared" si="4"/>
        <v>43.489523076923078</v>
      </c>
      <c r="Q25" s="304">
        <f t="shared" si="4"/>
        <v>43.489523076923078</v>
      </c>
      <c r="R25" s="304">
        <f>SUM(R20:R24)</f>
        <v>60.409572435897445</v>
      </c>
      <c r="S25" s="296"/>
      <c r="AD25" s="266"/>
    </row>
    <row r="26" spans="1:30" s="261" customFormat="1" ht="11.25" thickBot="1" x14ac:dyDescent="0.2">
      <c r="A26" s="272"/>
      <c r="B26" s="305" t="s">
        <v>51</v>
      </c>
      <c r="C26" s="306"/>
      <c r="D26" s="307">
        <f>SUM(D20:D23)*D107</f>
        <v>0</v>
      </c>
      <c r="E26" s="307">
        <f t="shared" ref="E26:R26" si="5">SUM(E20:E23)*E107</f>
        <v>0</v>
      </c>
      <c r="F26" s="307">
        <f t="shared" si="5"/>
        <v>0</v>
      </c>
      <c r="G26" s="307">
        <f t="shared" si="5"/>
        <v>0</v>
      </c>
      <c r="H26" s="307">
        <f t="shared" si="5"/>
        <v>0</v>
      </c>
      <c r="I26" s="307">
        <f t="shared" si="5"/>
        <v>0</v>
      </c>
      <c r="J26" s="307">
        <f t="shared" si="5"/>
        <v>0</v>
      </c>
      <c r="K26" s="307">
        <f t="shared" si="5"/>
        <v>0</v>
      </c>
      <c r="L26" s="307">
        <f t="shared" si="5"/>
        <v>0</v>
      </c>
      <c r="M26" s="307">
        <f t="shared" si="5"/>
        <v>0</v>
      </c>
      <c r="N26" s="307">
        <f t="shared" si="5"/>
        <v>0</v>
      </c>
      <c r="O26" s="307">
        <f t="shared" si="5"/>
        <v>0</v>
      </c>
      <c r="P26" s="307">
        <f t="shared" si="5"/>
        <v>0</v>
      </c>
      <c r="Q26" s="307">
        <f t="shared" si="5"/>
        <v>0</v>
      </c>
      <c r="R26" s="307">
        <f t="shared" si="5"/>
        <v>0</v>
      </c>
      <c r="S26" s="298"/>
      <c r="AD26" s="266"/>
    </row>
    <row r="27" spans="1:30" s="261" customFormat="1" ht="12" thickTop="1" thickBot="1" x14ac:dyDescent="0.2">
      <c r="A27" s="272"/>
      <c r="B27" s="308" t="s">
        <v>77</v>
      </c>
      <c r="C27" s="309"/>
      <c r="D27" s="310">
        <f>SUM(D25:D26)</f>
        <v>13.765716666666668</v>
      </c>
      <c r="E27" s="310">
        <f>SUM(E25:E26)</f>
        <v>15.816405769230769</v>
      </c>
      <c r="F27" s="310">
        <f>SUM(F25:F26)</f>
        <v>15.339154487179488</v>
      </c>
      <c r="G27" s="310">
        <f>SUM(G25:G26)</f>
        <v>16.34585641025641</v>
      </c>
      <c r="H27" s="310">
        <f>SUM(H25:H26)</f>
        <v>17.382386538461539</v>
      </c>
      <c r="I27" s="310">
        <f t="shared" ref="I27:O27" si="6">SUM(I25:I26)</f>
        <v>18.396545512820513</v>
      </c>
      <c r="J27" s="310">
        <f t="shared" si="6"/>
        <v>19.962526282051282</v>
      </c>
      <c r="K27" s="310">
        <f>SUM(K25:K26)</f>
        <v>21.506135897435897</v>
      </c>
      <c r="L27" s="310">
        <f>SUM(L25:L26)</f>
        <v>24.76486730769231</v>
      </c>
      <c r="M27" s="310">
        <f>SUM(M25:M26)</f>
        <v>28.001227564102564</v>
      </c>
      <c r="N27" s="310">
        <f>SUM(N25:N26)</f>
        <v>32.028035256410256</v>
      </c>
      <c r="O27" s="310">
        <f t="shared" si="6"/>
        <v>36.226355128205128</v>
      </c>
      <c r="P27" s="310">
        <f>SUM(P25:P26)</f>
        <v>43.489523076923078</v>
      </c>
      <c r="Q27" s="310">
        <f>SUM(Q25:Q26)</f>
        <v>43.489523076923078</v>
      </c>
      <c r="R27" s="310">
        <f>SUM(R25:R26)</f>
        <v>60.409572435897445</v>
      </c>
      <c r="S27" s="298"/>
      <c r="AD27" s="266"/>
    </row>
    <row r="28" spans="1:30" s="261" customFormat="1" ht="11.25" thickTop="1" x14ac:dyDescent="0.15">
      <c r="A28" s="272"/>
      <c r="B28" s="311" t="s">
        <v>339</v>
      </c>
      <c r="C28" s="507">
        <f>D135</f>
        <v>0.86613418530351438</v>
      </c>
      <c r="D28" s="304">
        <f>D27/$C28</f>
        <v>15.893284089511866</v>
      </c>
      <c r="E28" s="304">
        <f>E27/$C28</f>
        <v>18.260918501546406</v>
      </c>
      <c r="F28" s="304">
        <f>F27/$C28</f>
        <v>17.709905402018368</v>
      </c>
      <c r="G28" s="304">
        <f>G27/$C28</f>
        <v>18.872198658835323</v>
      </c>
      <c r="H28" s="304">
        <f>H27/$C28</f>
        <v>20.068930234372782</v>
      </c>
      <c r="I28" s="304">
        <f t="shared" ref="I28:M28" si="7">I27/$C28</f>
        <v>21.239833070869864</v>
      </c>
      <c r="J28" s="304">
        <f>J27/$C28</f>
        <v>23.047844803696243</v>
      </c>
      <c r="K28" s="304">
        <f>K27/$C28</f>
        <v>24.830027797482241</v>
      </c>
      <c r="L28" s="304">
        <f>L27/$C28</f>
        <v>28.592414117697132</v>
      </c>
      <c r="M28" s="304">
        <f t="shared" si="7"/>
        <v>32.328971698871641</v>
      </c>
      <c r="N28" s="304">
        <f>N27/$C28</f>
        <v>36.978144726139469</v>
      </c>
      <c r="O28" s="304">
        <f>O27/$C28</f>
        <v>41.825338086050188</v>
      </c>
      <c r="P28" s="304">
        <f>P27/$C28</f>
        <v>50.211068694492525</v>
      </c>
      <c r="Q28" s="304">
        <f>Q27/$C28</f>
        <v>50.211068694492525</v>
      </c>
      <c r="R28" s="304">
        <f>R27/$C28</f>
        <v>69.746204988697528</v>
      </c>
      <c r="S28" s="262"/>
      <c r="AD28" s="266"/>
    </row>
    <row r="29" spans="1:30" s="261" customFormat="1" ht="11.25" thickBot="1" x14ac:dyDescent="0.2">
      <c r="A29" s="272"/>
      <c r="B29" s="313" t="s">
        <v>340</v>
      </c>
      <c r="C29" s="306"/>
      <c r="D29" s="321">
        <f>IF(D20="","",$C$144)</f>
        <v>0</v>
      </c>
      <c r="E29" s="321">
        <f t="shared" ref="E29:R29" si="8">IF(E20="","",$C$144)</f>
        <v>0</v>
      </c>
      <c r="F29" s="321">
        <f t="shared" si="8"/>
        <v>0</v>
      </c>
      <c r="G29" s="321">
        <f t="shared" si="8"/>
        <v>0</v>
      </c>
      <c r="H29" s="321">
        <f t="shared" si="8"/>
        <v>0</v>
      </c>
      <c r="I29" s="321">
        <f t="shared" si="8"/>
        <v>0</v>
      </c>
      <c r="J29" s="321">
        <f t="shared" si="8"/>
        <v>0</v>
      </c>
      <c r="K29" s="321">
        <f t="shared" si="8"/>
        <v>0</v>
      </c>
      <c r="L29" s="321">
        <f t="shared" si="8"/>
        <v>0</v>
      </c>
      <c r="M29" s="321">
        <f t="shared" si="8"/>
        <v>0</v>
      </c>
      <c r="N29" s="321">
        <f t="shared" si="8"/>
        <v>0</v>
      </c>
      <c r="O29" s="321">
        <f t="shared" si="8"/>
        <v>0</v>
      </c>
      <c r="P29" s="321">
        <f t="shared" si="8"/>
        <v>0</v>
      </c>
      <c r="Q29" s="321">
        <f t="shared" si="8"/>
        <v>0</v>
      </c>
      <c r="R29" s="321">
        <f t="shared" si="8"/>
        <v>0</v>
      </c>
      <c r="S29" s="262"/>
      <c r="AD29" s="266"/>
    </row>
    <row r="30" spans="1:30" s="261" customFormat="1" ht="11.25" thickTop="1" x14ac:dyDescent="0.15">
      <c r="A30" s="272"/>
      <c r="B30" s="308" t="s">
        <v>138</v>
      </c>
      <c r="C30" s="309"/>
      <c r="D30" s="310">
        <f>SUM(D28:D29)</f>
        <v>15.893284089511866</v>
      </c>
      <c r="E30" s="310">
        <f t="shared" ref="E30:Q30" si="9">SUM(E28:E29)</f>
        <v>18.260918501546406</v>
      </c>
      <c r="F30" s="310">
        <f t="shared" si="9"/>
        <v>17.709905402018368</v>
      </c>
      <c r="G30" s="310">
        <f t="shared" si="9"/>
        <v>18.872198658835323</v>
      </c>
      <c r="H30" s="310">
        <f>SUM(H28:H29)</f>
        <v>20.068930234372782</v>
      </c>
      <c r="I30" s="310">
        <f t="shared" si="9"/>
        <v>21.239833070869864</v>
      </c>
      <c r="J30" s="310">
        <f t="shared" si="9"/>
        <v>23.047844803696243</v>
      </c>
      <c r="K30" s="310">
        <f t="shared" si="9"/>
        <v>24.830027797482241</v>
      </c>
      <c r="L30" s="310">
        <f t="shared" si="9"/>
        <v>28.592414117697132</v>
      </c>
      <c r="M30" s="310">
        <f t="shared" si="9"/>
        <v>32.328971698871641</v>
      </c>
      <c r="N30" s="310">
        <f t="shared" si="9"/>
        <v>36.978144726139469</v>
      </c>
      <c r="O30" s="310">
        <f t="shared" si="9"/>
        <v>41.825338086050188</v>
      </c>
      <c r="P30" s="310">
        <f t="shared" si="9"/>
        <v>50.211068694492525</v>
      </c>
      <c r="Q30" s="310">
        <f t="shared" si="9"/>
        <v>50.211068694492525</v>
      </c>
      <c r="R30" s="310">
        <f>SUM(R28:R29)</f>
        <v>69.746204988697528</v>
      </c>
      <c r="S30" s="262"/>
      <c r="AD30" s="266"/>
    </row>
    <row r="31" spans="1:30" s="261" customFormat="1" x14ac:dyDescent="0.15">
      <c r="A31" s="272"/>
      <c r="B31" s="315"/>
      <c r="C31" s="316"/>
      <c r="D31" s="264"/>
      <c r="E31" s="264"/>
      <c r="F31" s="288"/>
      <c r="G31" s="288"/>
      <c r="H31" s="288"/>
      <c r="I31" s="288"/>
      <c r="J31" s="288"/>
      <c r="K31" s="288"/>
      <c r="L31" s="288"/>
      <c r="M31" s="288"/>
      <c r="N31" s="288"/>
      <c r="O31" s="288"/>
      <c r="P31" s="288"/>
      <c r="Q31" s="288"/>
      <c r="R31" s="317"/>
      <c r="S31" s="262"/>
      <c r="AD31" s="266"/>
    </row>
    <row r="32" spans="1:30" s="261" customFormat="1" x14ac:dyDescent="0.15">
      <c r="A32" s="272"/>
      <c r="B32" s="318" t="s">
        <v>341</v>
      </c>
      <c r="C32" s="18">
        <f>E191</f>
        <v>0</v>
      </c>
      <c r="D32" s="297">
        <f>$C32*D$30</f>
        <v>0</v>
      </c>
      <c r="E32" s="297">
        <f t="shared" ref="E32:Q34" si="10">$C32*E$30</f>
        <v>0</v>
      </c>
      <c r="F32" s="297">
        <f>$C32*F$30</f>
        <v>0</v>
      </c>
      <c r="G32" s="297">
        <f t="shared" ref="G32:G34" si="11">$C32*G$30</f>
        <v>0</v>
      </c>
      <c r="H32" s="297">
        <f t="shared" si="10"/>
        <v>0</v>
      </c>
      <c r="I32" s="297">
        <f t="shared" si="10"/>
        <v>0</v>
      </c>
      <c r="J32" s="297">
        <f t="shared" si="10"/>
        <v>0</v>
      </c>
      <c r="K32" s="297">
        <f t="shared" si="10"/>
        <v>0</v>
      </c>
      <c r="L32" s="297">
        <f t="shared" si="10"/>
        <v>0</v>
      </c>
      <c r="M32" s="297">
        <f t="shared" si="10"/>
        <v>0</v>
      </c>
      <c r="N32" s="297">
        <f t="shared" si="10"/>
        <v>0</v>
      </c>
      <c r="O32" s="297">
        <f t="shared" si="10"/>
        <v>0</v>
      </c>
      <c r="P32" s="297">
        <f t="shared" si="10"/>
        <v>0</v>
      </c>
      <c r="Q32" s="297">
        <f t="shared" si="10"/>
        <v>0</v>
      </c>
      <c r="R32" s="297">
        <f>$C32*R$30</f>
        <v>0</v>
      </c>
      <c r="S32" s="262"/>
      <c r="AD32" s="266"/>
    </row>
    <row r="33" spans="1:30" s="261" customFormat="1" x14ac:dyDescent="0.15">
      <c r="A33" s="272"/>
      <c r="B33" s="292" t="s">
        <v>342</v>
      </c>
      <c r="C33" s="18">
        <f>E192</f>
        <v>0</v>
      </c>
      <c r="D33" s="297">
        <f>$C33*D$30</f>
        <v>0</v>
      </c>
      <c r="E33" s="297">
        <f t="shared" si="10"/>
        <v>0</v>
      </c>
      <c r="F33" s="297">
        <f>$C33*F$30</f>
        <v>0</v>
      </c>
      <c r="G33" s="297">
        <f t="shared" si="11"/>
        <v>0</v>
      </c>
      <c r="H33" s="297">
        <f t="shared" si="10"/>
        <v>0</v>
      </c>
      <c r="I33" s="297">
        <f t="shared" si="10"/>
        <v>0</v>
      </c>
      <c r="J33" s="297">
        <f t="shared" si="10"/>
        <v>0</v>
      </c>
      <c r="K33" s="297">
        <f t="shared" si="10"/>
        <v>0</v>
      </c>
      <c r="L33" s="297">
        <f t="shared" si="10"/>
        <v>0</v>
      </c>
      <c r="M33" s="297">
        <f t="shared" si="10"/>
        <v>0</v>
      </c>
      <c r="N33" s="297">
        <f t="shared" si="10"/>
        <v>0</v>
      </c>
      <c r="O33" s="297">
        <f t="shared" si="10"/>
        <v>0</v>
      </c>
      <c r="P33" s="297">
        <f t="shared" si="10"/>
        <v>0</v>
      </c>
      <c r="Q33" s="297">
        <f t="shared" si="10"/>
        <v>0</v>
      </c>
      <c r="R33" s="297">
        <f>$C33*R$30</f>
        <v>0</v>
      </c>
      <c r="S33" s="262"/>
      <c r="AD33" s="266"/>
    </row>
    <row r="34" spans="1:30" s="261" customFormat="1" ht="11.25" thickBot="1" x14ac:dyDescent="0.2">
      <c r="A34" s="272"/>
      <c r="B34" s="292" t="s">
        <v>343</v>
      </c>
      <c r="C34" s="18">
        <f>E193</f>
        <v>0</v>
      </c>
      <c r="D34" s="297">
        <f>$C34*D$30</f>
        <v>0</v>
      </c>
      <c r="E34" s="297">
        <f t="shared" si="10"/>
        <v>0</v>
      </c>
      <c r="F34" s="297">
        <f>$C34*F$30</f>
        <v>0</v>
      </c>
      <c r="G34" s="297">
        <f t="shared" si="11"/>
        <v>0</v>
      </c>
      <c r="H34" s="297">
        <f t="shared" si="10"/>
        <v>0</v>
      </c>
      <c r="I34" s="297">
        <f t="shared" si="10"/>
        <v>0</v>
      </c>
      <c r="J34" s="297">
        <f t="shared" si="10"/>
        <v>0</v>
      </c>
      <c r="K34" s="297">
        <f t="shared" si="10"/>
        <v>0</v>
      </c>
      <c r="L34" s="297">
        <f t="shared" si="10"/>
        <v>0</v>
      </c>
      <c r="M34" s="297">
        <f t="shared" si="10"/>
        <v>0</v>
      </c>
      <c r="N34" s="297">
        <f t="shared" si="10"/>
        <v>0</v>
      </c>
      <c r="O34" s="297">
        <f t="shared" si="10"/>
        <v>0</v>
      </c>
      <c r="P34" s="297">
        <f t="shared" si="10"/>
        <v>0</v>
      </c>
      <c r="Q34" s="297">
        <f t="shared" si="10"/>
        <v>0</v>
      </c>
      <c r="R34" s="297">
        <f>$C34*R$30</f>
        <v>0</v>
      </c>
      <c r="S34" s="262"/>
      <c r="AD34" s="266"/>
    </row>
    <row r="35" spans="1:30" s="261" customFormat="1" ht="11.25" thickTop="1" x14ac:dyDescent="0.15">
      <c r="A35" s="319"/>
      <c r="B35" s="311" t="s">
        <v>349</v>
      </c>
      <c r="C35" s="26"/>
      <c r="D35" s="312">
        <f>SUM(D30,D32:D34)</f>
        <v>15.893284089511866</v>
      </c>
      <c r="E35" s="312">
        <f t="shared" ref="E35:R35" si="12">SUM(E30,E32:E34)</f>
        <v>18.260918501546406</v>
      </c>
      <c r="F35" s="312">
        <f t="shared" si="12"/>
        <v>17.709905402018368</v>
      </c>
      <c r="G35" s="312">
        <f>SUM(G30,G32:G34)</f>
        <v>18.872198658835323</v>
      </c>
      <c r="H35" s="312">
        <f>SUM(H30,H32:H34)</f>
        <v>20.068930234372782</v>
      </c>
      <c r="I35" s="312">
        <f t="shared" si="12"/>
        <v>21.239833070869864</v>
      </c>
      <c r="J35" s="312">
        <f t="shared" si="12"/>
        <v>23.047844803696243</v>
      </c>
      <c r="K35" s="312">
        <f>SUM(K30,K32:K34)</f>
        <v>24.830027797482241</v>
      </c>
      <c r="L35" s="312">
        <f t="shared" si="12"/>
        <v>28.592414117697132</v>
      </c>
      <c r="M35" s="312">
        <f t="shared" si="12"/>
        <v>32.328971698871641</v>
      </c>
      <c r="N35" s="312">
        <f t="shared" si="12"/>
        <v>36.978144726139469</v>
      </c>
      <c r="O35" s="312">
        <f t="shared" si="12"/>
        <v>41.825338086050188</v>
      </c>
      <c r="P35" s="312">
        <f t="shared" si="12"/>
        <v>50.211068694492525</v>
      </c>
      <c r="Q35" s="312">
        <f t="shared" si="12"/>
        <v>50.211068694492525</v>
      </c>
      <c r="R35" s="312">
        <f t="shared" si="12"/>
        <v>69.746204988697528</v>
      </c>
      <c r="S35" s="262"/>
      <c r="AD35" s="266"/>
    </row>
    <row r="36" spans="1:30" s="261" customFormat="1" x14ac:dyDescent="0.15">
      <c r="A36" s="319"/>
      <c r="B36" s="320" t="str">
        <f>B174</f>
        <v>Opslag kosten gemeentelijke eisen</v>
      </c>
      <c r="C36" s="18">
        <f>C174</f>
        <v>0</v>
      </c>
      <c r="D36" s="321">
        <f>$C36*D$35</f>
        <v>0</v>
      </c>
      <c r="E36" s="321">
        <f t="shared" ref="E36:Q37" si="13">$C36*E$35</f>
        <v>0</v>
      </c>
      <c r="F36" s="321">
        <f t="shared" si="13"/>
        <v>0</v>
      </c>
      <c r="G36" s="321">
        <f>$C36*G$35</f>
        <v>0</v>
      </c>
      <c r="H36" s="321">
        <f>$C36*H$35</f>
        <v>0</v>
      </c>
      <c r="I36" s="321">
        <f t="shared" si="13"/>
        <v>0</v>
      </c>
      <c r="J36" s="321">
        <f t="shared" si="13"/>
        <v>0</v>
      </c>
      <c r="K36" s="321">
        <f t="shared" si="13"/>
        <v>0</v>
      </c>
      <c r="L36" s="321">
        <f t="shared" si="13"/>
        <v>0</v>
      </c>
      <c r="M36" s="321">
        <f t="shared" si="13"/>
        <v>0</v>
      </c>
      <c r="N36" s="321">
        <f t="shared" si="13"/>
        <v>0</v>
      </c>
      <c r="O36" s="321">
        <f t="shared" si="13"/>
        <v>0</v>
      </c>
      <c r="P36" s="321">
        <f t="shared" si="13"/>
        <v>0</v>
      </c>
      <c r="Q36" s="321">
        <f t="shared" si="13"/>
        <v>0</v>
      </c>
      <c r="R36" s="321">
        <f>$C36*R$35</f>
        <v>0</v>
      </c>
      <c r="S36" s="262"/>
      <c r="AD36" s="266"/>
    </row>
    <row r="37" spans="1:30" s="261" customFormat="1" ht="11.25" thickBot="1" x14ac:dyDescent="0.2">
      <c r="A37" s="319"/>
      <c r="B37" s="322" t="s">
        <v>82</v>
      </c>
      <c r="C37" s="29">
        <f>C184</f>
        <v>0</v>
      </c>
      <c r="D37" s="314">
        <f>$C37*D$35</f>
        <v>0</v>
      </c>
      <c r="E37" s="314">
        <f t="shared" si="13"/>
        <v>0</v>
      </c>
      <c r="F37" s="314">
        <f t="shared" si="13"/>
        <v>0</v>
      </c>
      <c r="G37" s="314">
        <f t="shared" si="13"/>
        <v>0</v>
      </c>
      <c r="H37" s="314">
        <f>$C37*H$35</f>
        <v>0</v>
      </c>
      <c r="I37" s="314">
        <f t="shared" si="13"/>
        <v>0</v>
      </c>
      <c r="J37" s="314">
        <f t="shared" si="13"/>
        <v>0</v>
      </c>
      <c r="K37" s="314">
        <f t="shared" si="13"/>
        <v>0</v>
      </c>
      <c r="L37" s="314">
        <f t="shared" si="13"/>
        <v>0</v>
      </c>
      <c r="M37" s="314">
        <f t="shared" si="13"/>
        <v>0</v>
      </c>
      <c r="N37" s="314">
        <f t="shared" si="13"/>
        <v>0</v>
      </c>
      <c r="O37" s="314">
        <f t="shared" si="13"/>
        <v>0</v>
      </c>
      <c r="P37" s="314">
        <f t="shared" si="13"/>
        <v>0</v>
      </c>
      <c r="Q37" s="314">
        <f t="shared" si="13"/>
        <v>0</v>
      </c>
      <c r="R37" s="314">
        <f>$C37*R$35</f>
        <v>0</v>
      </c>
      <c r="S37" s="262"/>
      <c r="AD37" s="266"/>
    </row>
    <row r="38" spans="1:30" s="261" customFormat="1" ht="11.25" thickTop="1" x14ac:dyDescent="0.15">
      <c r="A38" s="319"/>
      <c r="B38" s="311" t="s">
        <v>145</v>
      </c>
      <c r="C38" s="26"/>
      <c r="D38" s="312">
        <f>SUM(D35:D37)</f>
        <v>15.893284089511866</v>
      </c>
      <c r="E38" s="312">
        <f>SUM(E35:E37)</f>
        <v>18.260918501546406</v>
      </c>
      <c r="F38" s="312">
        <f t="shared" ref="F38:L38" si="14">SUM(F35:F37)</f>
        <v>17.709905402018368</v>
      </c>
      <c r="G38" s="312">
        <f t="shared" si="14"/>
        <v>18.872198658835323</v>
      </c>
      <c r="H38" s="312">
        <f>SUM(H35:H37)</f>
        <v>20.068930234372782</v>
      </c>
      <c r="I38" s="312">
        <f t="shared" si="14"/>
        <v>21.239833070869864</v>
      </c>
      <c r="J38" s="312">
        <f t="shared" si="14"/>
        <v>23.047844803696243</v>
      </c>
      <c r="K38" s="312">
        <f t="shared" si="14"/>
        <v>24.830027797482241</v>
      </c>
      <c r="L38" s="312">
        <f t="shared" si="14"/>
        <v>28.592414117697132</v>
      </c>
      <c r="M38" s="312">
        <f t="shared" ref="M38:Q38" si="15">SUM(M35:M37)</f>
        <v>32.328971698871641</v>
      </c>
      <c r="N38" s="312">
        <f t="shared" si="15"/>
        <v>36.978144726139469</v>
      </c>
      <c r="O38" s="312">
        <f>SUM(O35:O37)</f>
        <v>41.825338086050188</v>
      </c>
      <c r="P38" s="312">
        <f>SUM(P35:P37)</f>
        <v>50.211068694492525</v>
      </c>
      <c r="Q38" s="312">
        <f t="shared" si="15"/>
        <v>50.211068694492525</v>
      </c>
      <c r="R38" s="312">
        <f>SUM(R35:R37)</f>
        <v>69.746204988697528</v>
      </c>
      <c r="S38" s="262"/>
      <c r="AD38" s="266"/>
    </row>
    <row r="39" spans="1:30" s="261" customFormat="1" x14ac:dyDescent="0.15">
      <c r="A39" s="319"/>
      <c r="B39" s="323"/>
      <c r="C39" s="171"/>
      <c r="D39" s="324"/>
      <c r="E39" s="324"/>
      <c r="F39" s="324"/>
      <c r="G39" s="324"/>
      <c r="H39" s="324"/>
      <c r="I39" s="324"/>
      <c r="J39" s="324"/>
      <c r="K39" s="324"/>
      <c r="L39" s="324"/>
      <c r="M39" s="324"/>
      <c r="N39" s="324"/>
      <c r="O39" s="324"/>
      <c r="P39" s="324"/>
      <c r="Q39" s="324"/>
      <c r="R39" s="325"/>
      <c r="S39" s="262"/>
      <c r="AD39" s="266"/>
    </row>
    <row r="40" spans="1:30" s="261" customFormat="1" x14ac:dyDescent="0.15">
      <c r="A40" s="319"/>
      <c r="B40" s="292" t="s">
        <v>96</v>
      </c>
      <c r="C40" s="326"/>
      <c r="D40" s="327">
        <f>D63</f>
        <v>0.05</v>
      </c>
      <c r="E40" s="327">
        <f>E63</f>
        <v>0.05</v>
      </c>
      <c r="F40" s="327">
        <f t="shared" ref="F40:I40" si="16">F63</f>
        <v>0.05</v>
      </c>
      <c r="G40" s="327">
        <f t="shared" si="16"/>
        <v>0.1</v>
      </c>
      <c r="H40" s="327">
        <f t="shared" si="16"/>
        <v>0.1</v>
      </c>
      <c r="I40" s="327">
        <f t="shared" si="16"/>
        <v>0.2</v>
      </c>
      <c r="J40" s="327">
        <f t="shared" ref="J40:O40" si="17">J63</f>
        <v>0.05</v>
      </c>
      <c r="K40" s="327">
        <f t="shared" si="17"/>
        <v>0.05</v>
      </c>
      <c r="L40" s="327">
        <f t="shared" si="17"/>
        <v>0.05</v>
      </c>
      <c r="M40" s="327">
        <f t="shared" si="17"/>
        <v>0.05</v>
      </c>
      <c r="N40" s="327">
        <f t="shared" si="17"/>
        <v>0.05</v>
      </c>
      <c r="O40" s="327">
        <f t="shared" si="17"/>
        <v>0.05</v>
      </c>
      <c r="P40" s="327">
        <f>P63</f>
        <v>0.05</v>
      </c>
      <c r="Q40" s="327">
        <f>Q63</f>
        <v>0.05</v>
      </c>
      <c r="R40" s="327">
        <f>R63</f>
        <v>0.05</v>
      </c>
      <c r="S40" s="328"/>
      <c r="AD40" s="266"/>
    </row>
    <row r="41" spans="1:30" s="261" customFormat="1" x14ac:dyDescent="0.15">
      <c r="A41" s="319"/>
      <c r="B41" s="329" t="s">
        <v>353</v>
      </c>
      <c r="C41" s="481"/>
      <c r="D41" s="288"/>
      <c r="E41" s="288"/>
      <c r="F41" s="288"/>
      <c r="G41" s="288"/>
      <c r="H41" s="288"/>
      <c r="I41" s="288"/>
      <c r="J41" s="288"/>
      <c r="K41" s="288"/>
      <c r="L41" s="288"/>
      <c r="M41" s="288"/>
      <c r="N41" s="288"/>
      <c r="O41" s="288"/>
      <c r="P41" s="288"/>
      <c r="Q41" s="288"/>
      <c r="R41" s="317"/>
      <c r="S41" s="331">
        <f>SUMPRODUCT(D38:R38,D40:R40)</f>
        <v>28.623839083529596</v>
      </c>
      <c r="AD41" s="266"/>
    </row>
    <row r="42" spans="1:30" s="261" customFormat="1" x14ac:dyDescent="0.15">
      <c r="A42" s="319"/>
      <c r="B42" s="284"/>
      <c r="C42" s="332"/>
      <c r="D42" s="262"/>
      <c r="E42" s="262"/>
      <c r="F42" s="262"/>
      <c r="G42" s="262"/>
      <c r="H42" s="262"/>
      <c r="I42" s="262"/>
      <c r="J42" s="262"/>
      <c r="K42" s="262"/>
      <c r="L42" s="262"/>
      <c r="M42" s="262"/>
      <c r="N42" s="262"/>
      <c r="O42" s="262"/>
      <c r="P42" s="262"/>
      <c r="Q42" s="262"/>
      <c r="R42" s="262"/>
      <c r="S42" s="333"/>
      <c r="T42" s="262"/>
      <c r="U42" s="262"/>
      <c r="V42" s="262"/>
      <c r="W42" s="262"/>
      <c r="X42" s="262"/>
      <c r="Y42" s="262"/>
      <c r="Z42" s="262"/>
      <c r="AA42" s="262"/>
      <c r="AB42" s="262"/>
      <c r="AC42" s="262"/>
      <c r="AD42" s="266"/>
    </row>
    <row r="43" spans="1:30" s="261" customFormat="1" x14ac:dyDescent="0.15">
      <c r="A43" s="272"/>
      <c r="B43" s="268"/>
      <c r="C43" s="33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6"/>
    </row>
    <row r="44" spans="1:30" s="261" customFormat="1" x14ac:dyDescent="0.15">
      <c r="A44" s="272"/>
      <c r="B44" s="273" t="s">
        <v>338</v>
      </c>
      <c r="C44" s="274"/>
      <c r="D44" s="275"/>
      <c r="E44" s="275"/>
      <c r="F44" s="275"/>
      <c r="G44" s="275"/>
      <c r="H44" s="275"/>
      <c r="I44" s="276"/>
      <c r="J44" s="262"/>
      <c r="K44" s="262"/>
      <c r="L44" s="262"/>
      <c r="M44" s="262"/>
      <c r="N44" s="262"/>
      <c r="O44" s="262"/>
      <c r="P44" s="262"/>
      <c r="Q44" s="262"/>
      <c r="R44" s="262"/>
      <c r="S44" s="262"/>
      <c r="T44" s="262"/>
      <c r="U44" s="262"/>
      <c r="V44" s="262"/>
      <c r="W44" s="262"/>
      <c r="X44" s="262"/>
      <c r="Y44" s="262"/>
      <c r="Z44" s="262"/>
      <c r="AA44" s="262"/>
      <c r="AB44" s="262"/>
      <c r="AC44" s="262"/>
      <c r="AD44" s="266"/>
    </row>
    <row r="45" spans="1:30" s="261" customFormat="1" x14ac:dyDescent="0.15">
      <c r="A45" s="319"/>
      <c r="B45" s="336"/>
      <c r="C45" s="288"/>
      <c r="D45" s="289" t="s">
        <v>330</v>
      </c>
      <c r="E45" s="289" t="s">
        <v>331</v>
      </c>
      <c r="F45" s="289" t="s">
        <v>332</v>
      </c>
      <c r="G45" s="289" t="s">
        <v>333</v>
      </c>
      <c r="H45" s="289" t="s">
        <v>337</v>
      </c>
      <c r="I45" s="290" t="s">
        <v>336</v>
      </c>
      <c r="J45" s="333"/>
      <c r="K45" s="262"/>
      <c r="L45" s="262"/>
      <c r="M45" s="262"/>
      <c r="N45" s="262"/>
      <c r="O45" s="262"/>
      <c r="P45" s="262"/>
      <c r="Q45" s="262"/>
      <c r="R45" s="262"/>
      <c r="S45" s="262"/>
      <c r="T45" s="262"/>
      <c r="U45" s="262"/>
      <c r="V45" s="262"/>
      <c r="W45" s="262"/>
      <c r="X45" s="262"/>
      <c r="Y45" s="262"/>
      <c r="Z45" s="262"/>
      <c r="AA45" s="262"/>
      <c r="AB45" s="262"/>
      <c r="AC45" s="262"/>
      <c r="AD45" s="266"/>
    </row>
    <row r="46" spans="1:30" s="261" customFormat="1" x14ac:dyDescent="0.15">
      <c r="A46" s="319"/>
      <c r="B46" s="337" t="s">
        <v>334</v>
      </c>
      <c r="C46" s="251"/>
      <c r="D46" s="338">
        <f>IF(C155=0,SUMPRODUCT(D28:R28,D40:R40),SUMPRODUCT(D28:R28,D40:R40)+(C152/C155)*SUMPRODUCT(D32:R32,D40:R40))</f>
        <v>28.623839083529596</v>
      </c>
      <c r="E46" s="338">
        <f t="shared" ref="E46:I47" si="18">D46*(1+C166)</f>
        <v>28.623839083529596</v>
      </c>
      <c r="F46" s="338">
        <f t="shared" si="18"/>
        <v>28.623839083529596</v>
      </c>
      <c r="G46" s="338">
        <f t="shared" si="18"/>
        <v>28.623839083529596</v>
      </c>
      <c r="H46" s="338">
        <f t="shared" si="18"/>
        <v>28.623839083529596</v>
      </c>
      <c r="I46" s="338">
        <f t="shared" si="18"/>
        <v>28.623839083529596</v>
      </c>
      <c r="J46" s="333"/>
      <c r="K46" s="470"/>
      <c r="L46" s="262"/>
      <c r="M46" s="262"/>
      <c r="N46" s="262"/>
      <c r="O46" s="262"/>
      <c r="P46" s="262"/>
      <c r="Q46" s="262"/>
      <c r="R46" s="262"/>
      <c r="S46" s="262"/>
      <c r="T46" s="262"/>
      <c r="U46" s="262"/>
      <c r="V46" s="262"/>
      <c r="W46" s="262"/>
      <c r="X46" s="262"/>
      <c r="Y46" s="262"/>
      <c r="Z46" s="262"/>
      <c r="AA46" s="262"/>
      <c r="AB46" s="262"/>
      <c r="AC46" s="262"/>
      <c r="AD46" s="266"/>
    </row>
    <row r="47" spans="1:30" s="261" customFormat="1" ht="11.25" thickBot="1" x14ac:dyDescent="0.2">
      <c r="A47" s="319"/>
      <c r="B47" s="292" t="s">
        <v>335</v>
      </c>
      <c r="C47" s="251"/>
      <c r="D47" s="297">
        <f>IF(C155=0,SUMPRODUCT(D29:R29,D40:R40)+SUMPRODUCT(D33:R33,D40:R40)+SUMPRODUCT(D34:R34,D40:R40),SUMPRODUCT(D29:R29,D40:R40)+SUMPRODUCT(D33:R33,D40:R40)+SUMPRODUCT(D34:R34,D40:R40)+((C153+C154)/C155)*SUMPRODUCT(D32:R32,D40:R40))</f>
        <v>0</v>
      </c>
      <c r="E47" s="338">
        <f t="shared" si="18"/>
        <v>0</v>
      </c>
      <c r="F47" s="338">
        <f t="shared" si="18"/>
        <v>0</v>
      </c>
      <c r="G47" s="338">
        <f t="shared" si="18"/>
        <v>0</v>
      </c>
      <c r="H47" s="338">
        <f t="shared" si="18"/>
        <v>0</v>
      </c>
      <c r="I47" s="338">
        <f t="shared" si="18"/>
        <v>0</v>
      </c>
      <c r="J47" s="333"/>
      <c r="K47" s="262"/>
      <c r="L47" s="262"/>
      <c r="M47" s="262"/>
      <c r="N47" s="262"/>
      <c r="O47" s="262"/>
      <c r="P47" s="262"/>
      <c r="Q47" s="262"/>
      <c r="R47" s="262"/>
      <c r="S47" s="262"/>
      <c r="T47" s="262"/>
      <c r="U47" s="262"/>
      <c r="V47" s="262"/>
      <c r="W47" s="262"/>
      <c r="X47" s="262"/>
      <c r="Y47" s="262"/>
      <c r="Z47" s="262"/>
      <c r="AA47" s="262"/>
      <c r="AB47" s="262"/>
      <c r="AC47" s="262"/>
      <c r="AD47" s="266"/>
    </row>
    <row r="48" spans="1:30" s="261" customFormat="1" ht="11.25" thickTop="1" x14ac:dyDescent="0.15">
      <c r="A48" s="319"/>
      <c r="B48" s="311" t="s">
        <v>350</v>
      </c>
      <c r="C48" s="26"/>
      <c r="D48" s="312">
        <f>SUM(D46:D47)</f>
        <v>28.623839083529596</v>
      </c>
      <c r="E48" s="312">
        <f>SUM(E46:E47)</f>
        <v>28.623839083529596</v>
      </c>
      <c r="F48" s="312">
        <f t="shared" ref="F48:H48" si="19">SUM(F46:F47)</f>
        <v>28.623839083529596</v>
      </c>
      <c r="G48" s="312">
        <f>SUM(G46:G47)</f>
        <v>28.623839083529596</v>
      </c>
      <c r="H48" s="312">
        <f t="shared" si="19"/>
        <v>28.623839083529596</v>
      </c>
      <c r="I48" s="312">
        <f>SUM(I46:I47)</f>
        <v>28.623839083529596</v>
      </c>
      <c r="J48" s="262"/>
      <c r="K48" s="262"/>
      <c r="L48" s="262"/>
      <c r="M48" s="262"/>
      <c r="N48" s="262"/>
      <c r="O48" s="262"/>
      <c r="P48" s="262"/>
      <c r="Q48" s="262"/>
      <c r="R48" s="262"/>
      <c r="S48" s="262"/>
      <c r="T48" s="262"/>
      <c r="U48" s="262"/>
      <c r="V48" s="262"/>
      <c r="W48" s="262"/>
      <c r="X48" s="262"/>
      <c r="Y48" s="262"/>
      <c r="Z48" s="262"/>
      <c r="AA48" s="262"/>
      <c r="AB48" s="262"/>
      <c r="AC48" s="262"/>
      <c r="AD48" s="266"/>
    </row>
    <row r="49" spans="1:30" s="261" customFormat="1" ht="11.25" thickBot="1" x14ac:dyDescent="0.2">
      <c r="A49" s="319"/>
      <c r="B49" s="239" t="s">
        <v>348</v>
      </c>
      <c r="C49" s="232">
        <f>C36+C37</f>
        <v>0</v>
      </c>
      <c r="D49" s="338">
        <f>D48*$C49</f>
        <v>0</v>
      </c>
      <c r="E49" s="338">
        <f>E48*$C49</f>
        <v>0</v>
      </c>
      <c r="F49" s="338">
        <f t="shared" ref="F49:H49" si="20">F48*$C49</f>
        <v>0</v>
      </c>
      <c r="G49" s="338">
        <f>G48*$C49</f>
        <v>0</v>
      </c>
      <c r="H49" s="338">
        <f t="shared" si="20"/>
        <v>0</v>
      </c>
      <c r="I49" s="338">
        <f>I48*$C49</f>
        <v>0</v>
      </c>
      <c r="J49" s="262"/>
      <c r="K49" s="262"/>
      <c r="L49" s="262"/>
      <c r="M49" s="262"/>
      <c r="N49" s="262"/>
      <c r="O49" s="262"/>
      <c r="P49" s="262"/>
      <c r="Q49" s="262"/>
      <c r="R49" s="262"/>
      <c r="S49" s="262"/>
      <c r="T49" s="262"/>
      <c r="U49" s="262"/>
      <c r="V49" s="262"/>
      <c r="W49" s="262"/>
      <c r="X49" s="262"/>
      <c r="Y49" s="262"/>
      <c r="Z49" s="262"/>
      <c r="AA49" s="262"/>
      <c r="AB49" s="262"/>
      <c r="AC49" s="262"/>
      <c r="AD49" s="266"/>
    </row>
    <row r="50" spans="1:30" s="261" customFormat="1" ht="11.25" thickTop="1" x14ac:dyDescent="0.15">
      <c r="A50" s="319"/>
      <c r="B50" s="311" t="s">
        <v>351</v>
      </c>
      <c r="C50" s="26"/>
      <c r="D50" s="312">
        <f>SUM(D48:D49)</f>
        <v>28.623839083529596</v>
      </c>
      <c r="E50" s="312">
        <f>SUM(E48:E49)</f>
        <v>28.623839083529596</v>
      </c>
      <c r="F50" s="312">
        <f t="shared" ref="F50:H50" si="21">SUM(F48:F49)</f>
        <v>28.623839083529596</v>
      </c>
      <c r="G50" s="312">
        <f>SUM(G48:G49)</f>
        <v>28.623839083529596</v>
      </c>
      <c r="H50" s="312">
        <f t="shared" si="21"/>
        <v>28.623839083529596</v>
      </c>
      <c r="I50" s="312">
        <f>SUM(I48:I49)</f>
        <v>28.623839083529596</v>
      </c>
      <c r="J50" s="262"/>
      <c r="K50" s="262"/>
      <c r="L50" s="262"/>
      <c r="M50" s="262"/>
      <c r="N50" s="262"/>
      <c r="O50" s="262"/>
      <c r="P50" s="262"/>
      <c r="Q50" s="262"/>
      <c r="R50" s="262"/>
      <c r="S50" s="262"/>
      <c r="T50" s="262"/>
      <c r="U50" s="262"/>
      <c r="V50" s="262"/>
      <c r="W50" s="262"/>
      <c r="X50" s="262"/>
      <c r="Y50" s="262"/>
      <c r="Z50" s="262"/>
      <c r="AA50" s="262"/>
      <c r="AB50" s="262"/>
      <c r="AC50" s="262"/>
      <c r="AD50" s="266"/>
    </row>
    <row r="51" spans="1:30" s="261" customFormat="1" x14ac:dyDescent="0.15">
      <c r="A51" s="319"/>
      <c r="B51" s="339"/>
      <c r="C51" s="340"/>
      <c r="D51" s="340"/>
      <c r="E51" s="340"/>
      <c r="F51" s="340"/>
      <c r="G51" s="340"/>
      <c r="H51" s="340"/>
      <c r="I51" s="340"/>
      <c r="J51" s="240"/>
      <c r="K51" s="240"/>
      <c r="L51" s="240"/>
      <c r="M51" s="240"/>
      <c r="N51" s="240"/>
      <c r="O51" s="240"/>
      <c r="P51" s="240"/>
      <c r="Q51" s="240"/>
      <c r="R51" s="240"/>
      <c r="S51" s="240"/>
      <c r="T51" s="240"/>
      <c r="U51" s="240"/>
      <c r="V51" s="240"/>
      <c r="W51" s="240"/>
      <c r="X51" s="240"/>
      <c r="Y51" s="240"/>
      <c r="Z51" s="240"/>
      <c r="AA51" s="240"/>
      <c r="AB51" s="240"/>
      <c r="AC51" s="240"/>
      <c r="AD51" s="269"/>
    </row>
    <row r="52" spans="1:30" x14ac:dyDescent="0.15">
      <c r="A52" s="341"/>
    </row>
    <row r="53" spans="1:30" s="271" customFormat="1" ht="16.5" x14ac:dyDescent="0.3">
      <c r="A53" s="270" t="s">
        <v>39</v>
      </c>
    </row>
    <row r="54" spans="1:30" x14ac:dyDescent="0.15"/>
    <row r="55" spans="1:30" x14ac:dyDescent="0.15">
      <c r="B55" s="273" t="s">
        <v>57</v>
      </c>
      <c r="C55" s="274"/>
      <c r="D55" s="275"/>
      <c r="E55" s="275"/>
      <c r="F55" s="275"/>
      <c r="G55" s="275"/>
      <c r="H55" s="275"/>
      <c r="I55" s="275"/>
      <c r="J55" s="275"/>
      <c r="K55" s="275"/>
      <c r="L55" s="275"/>
      <c r="M55" s="275"/>
      <c r="N55" s="275"/>
      <c r="O55" s="275"/>
      <c r="P55" s="275"/>
      <c r="Q55" s="275"/>
      <c r="R55" s="275"/>
      <c r="S55" s="275"/>
      <c r="T55" s="275"/>
      <c r="U55" s="275"/>
      <c r="V55" s="275"/>
      <c r="W55" s="275"/>
      <c r="X55" s="276"/>
    </row>
    <row r="56" spans="1:30" x14ac:dyDescent="0.15">
      <c r="B56" s="343" t="s">
        <v>442</v>
      </c>
      <c r="C56" s="261"/>
      <c r="D56" s="261"/>
      <c r="E56" s="261"/>
      <c r="F56" s="261"/>
      <c r="G56" s="261"/>
      <c r="H56" s="261"/>
      <c r="I56" s="261"/>
      <c r="J56" s="261"/>
      <c r="K56" s="261"/>
      <c r="L56" s="261"/>
      <c r="M56" s="261"/>
      <c r="N56" s="261"/>
      <c r="O56" s="261"/>
      <c r="P56" s="261"/>
      <c r="Q56" s="261"/>
      <c r="R56" s="261"/>
      <c r="S56" s="283"/>
      <c r="T56" s="283"/>
      <c r="U56" s="283"/>
      <c r="V56" s="283"/>
      <c r="W56" s="283"/>
      <c r="X56" s="527"/>
    </row>
    <row r="57" spans="1:30" x14ac:dyDescent="0.15">
      <c r="B57" s="344" t="s">
        <v>91</v>
      </c>
      <c r="C57" s="345"/>
      <c r="D57" s="463">
        <v>10</v>
      </c>
      <c r="E57" s="463">
        <v>15</v>
      </c>
      <c r="F57" s="463">
        <v>20</v>
      </c>
      <c r="G57" s="463">
        <v>25</v>
      </c>
      <c r="H57" s="463">
        <v>30</v>
      </c>
      <c r="I57" s="463">
        <v>35</v>
      </c>
      <c r="J57" s="463">
        <v>40</v>
      </c>
      <c r="K57" s="463">
        <v>45</v>
      </c>
      <c r="L57" s="463">
        <v>50</v>
      </c>
      <c r="M57" s="463">
        <v>55</v>
      </c>
      <c r="N57" s="463">
        <v>60</v>
      </c>
      <c r="O57" s="463">
        <v>65</v>
      </c>
      <c r="P57" s="463">
        <v>70</v>
      </c>
      <c r="Q57" s="463">
        <v>70</v>
      </c>
      <c r="R57" s="463">
        <v>80</v>
      </c>
      <c r="S57" s="268"/>
      <c r="T57" s="262"/>
      <c r="U57" s="262"/>
      <c r="V57" s="262"/>
      <c r="W57" s="262"/>
      <c r="X57" s="266"/>
    </row>
    <row r="58" spans="1:30" x14ac:dyDescent="0.15">
      <c r="B58" s="344" t="s">
        <v>244</v>
      </c>
      <c r="C58" s="345"/>
      <c r="D58" s="463">
        <v>3</v>
      </c>
      <c r="E58" s="463">
        <v>7</v>
      </c>
      <c r="F58" s="463">
        <v>5</v>
      </c>
      <c r="G58" s="463">
        <v>5</v>
      </c>
      <c r="H58" s="463">
        <v>5</v>
      </c>
      <c r="I58" s="463">
        <v>5</v>
      </c>
      <c r="J58" s="463">
        <v>6</v>
      </c>
      <c r="K58" s="463">
        <v>5</v>
      </c>
      <c r="L58" s="463">
        <v>5</v>
      </c>
      <c r="M58" s="463">
        <v>5</v>
      </c>
      <c r="N58" s="463">
        <v>5</v>
      </c>
      <c r="O58" s="463">
        <v>5</v>
      </c>
      <c r="P58" s="463">
        <v>5</v>
      </c>
      <c r="Q58" s="463">
        <v>5</v>
      </c>
      <c r="R58" s="463">
        <v>5</v>
      </c>
      <c r="S58" s="268"/>
      <c r="T58" s="262"/>
      <c r="U58" s="262"/>
      <c r="V58" s="262"/>
      <c r="W58" s="262"/>
      <c r="X58" s="266"/>
    </row>
    <row r="59" spans="1:30" hidden="1" x14ac:dyDescent="0.15">
      <c r="B59" s="346"/>
      <c r="C59" s="347"/>
      <c r="D59" s="291" t="str">
        <f>D57&amp;"_"&amp;D58</f>
        <v>10_3</v>
      </c>
      <c r="E59" s="291" t="str">
        <f t="shared" ref="E59:R59" si="22">E57&amp;"_"&amp;E58</f>
        <v>15_7</v>
      </c>
      <c r="F59" s="291" t="str">
        <f t="shared" si="22"/>
        <v>20_5</v>
      </c>
      <c r="G59" s="291" t="str">
        <f t="shared" si="22"/>
        <v>25_5</v>
      </c>
      <c r="H59" s="291" t="str">
        <f t="shared" si="22"/>
        <v>30_5</v>
      </c>
      <c r="I59" s="291" t="str">
        <f t="shared" si="22"/>
        <v>35_5</v>
      </c>
      <c r="J59" s="291" t="str">
        <f t="shared" si="22"/>
        <v>40_6</v>
      </c>
      <c r="K59" s="291" t="str">
        <f t="shared" si="22"/>
        <v>45_5</v>
      </c>
      <c r="L59" s="291" t="str">
        <f t="shared" si="22"/>
        <v>50_5</v>
      </c>
      <c r="M59" s="291" t="str">
        <f t="shared" si="22"/>
        <v>55_5</v>
      </c>
      <c r="N59" s="291" t="str">
        <f t="shared" si="22"/>
        <v>60_5</v>
      </c>
      <c r="O59" s="291" t="str">
        <f t="shared" si="22"/>
        <v>65_5</v>
      </c>
      <c r="P59" s="291" t="str">
        <f t="shared" si="22"/>
        <v>70_5</v>
      </c>
      <c r="Q59" s="291" t="str">
        <f t="shared" si="22"/>
        <v>70_5</v>
      </c>
      <c r="R59" s="291" t="str">
        <f t="shared" si="22"/>
        <v>80_5</v>
      </c>
      <c r="S59" s="453"/>
      <c r="T59" s="453"/>
      <c r="U59" s="453"/>
      <c r="V59" s="453"/>
      <c r="W59" s="453"/>
      <c r="X59" s="349"/>
    </row>
    <row r="60" spans="1:30" x14ac:dyDescent="0.15">
      <c r="B60" s="268"/>
      <c r="C60" s="262"/>
      <c r="D60" s="261"/>
      <c r="E60" s="261"/>
      <c r="F60" s="261"/>
      <c r="G60" s="261"/>
      <c r="H60" s="261"/>
      <c r="I60" s="261"/>
      <c r="J60" s="261"/>
      <c r="K60" s="261"/>
      <c r="L60" s="261"/>
      <c r="M60" s="261"/>
      <c r="N60" s="261"/>
      <c r="O60" s="261"/>
      <c r="P60" s="261"/>
      <c r="Q60" s="261"/>
      <c r="R60" s="261"/>
      <c r="S60" s="262"/>
      <c r="T60" s="262"/>
      <c r="U60" s="262"/>
      <c r="V60" s="262"/>
      <c r="W60" s="262"/>
      <c r="X60" s="266"/>
    </row>
    <row r="61" spans="1:30" x14ac:dyDescent="0.15">
      <c r="B61" s="287" t="s">
        <v>433</v>
      </c>
      <c r="C61" s="317"/>
      <c r="D61" s="506">
        <f>IFERROR(INDEX(CAO_GGZ!$AD$16:$AD$243,MATCH('1_Kostprijs_begeleiding_GGZ'!D59,CAO_GGZ!$Z$16:$Z$243,0)),"")</f>
        <v>11.833333333333334</v>
      </c>
      <c r="E61" s="506">
        <f>IFERROR(INDEX(CAO_GGZ!$AD$16:$AD$243,MATCH('1_Kostprijs_begeleiding_GGZ'!E59,CAO_GGZ!$Z$16:$Z$243,0)),"")</f>
        <v>13.596153846153847</v>
      </c>
      <c r="F61" s="506">
        <f>IFERROR(INDEX(CAO_GGZ!$AD$16:$AD$243,MATCH('1_Kostprijs_begeleiding_GGZ'!F59,CAO_GGZ!$Z$16:$Z$243,0)),"")</f>
        <v>13.185897435897436</v>
      </c>
      <c r="G61" s="506">
        <f>IFERROR(INDEX(CAO_GGZ!$AD$16:$AD$243,MATCH('1_Kostprijs_begeleiding_GGZ'!G59,CAO_GGZ!$Z$16:$Z$243,0)),"")</f>
        <v>14.051282051282051</v>
      </c>
      <c r="H61" s="506">
        <f>IFERROR(INDEX(CAO_GGZ!$AD$16:$AD$243,MATCH('1_Kostprijs_begeleiding_GGZ'!H59,CAO_GGZ!$Z$16:$Z$243,0)),"")</f>
        <v>14.942307692307692</v>
      </c>
      <c r="I61" s="506">
        <f>IFERROR(INDEX(CAO_GGZ!$AD$16:$AD$243,MATCH('1_Kostprijs_begeleiding_GGZ'!I59,CAO_GGZ!$Z$16:$Z$243,0)),"")</f>
        <v>15.814102564102564</v>
      </c>
      <c r="J61" s="506">
        <f>IFERROR(INDEX(CAO_GGZ!$AD$16:$AD$243,MATCH('1_Kostprijs_begeleiding_GGZ'!J59,CAO_GGZ!$Z$16:$Z$243,0)),"")</f>
        <v>17.160256410256409</v>
      </c>
      <c r="K61" s="506">
        <f>IFERROR(INDEX(CAO_GGZ!$AD$16:$AD$243,MATCH('1_Kostprijs_begeleiding_GGZ'!K59,CAO_GGZ!$Z$16:$Z$243,0)),"")</f>
        <v>18.487179487179485</v>
      </c>
      <c r="L61" s="506">
        <f>IFERROR(INDEX(CAO_GGZ!$AD$16:$AD$243,MATCH('1_Kostprijs_begeleiding_GGZ'!L59,CAO_GGZ!$Z$16:$Z$243,0)),"")</f>
        <v>21.28846153846154</v>
      </c>
      <c r="M61" s="506">
        <f>IFERROR(INDEX(CAO_GGZ!$AD$16:$AD$243,MATCH('1_Kostprijs_begeleiding_GGZ'!M59,CAO_GGZ!$Z$16:$Z$243,0)),"")</f>
        <v>24.070512820512821</v>
      </c>
      <c r="N61" s="506">
        <f>IFERROR(INDEX(CAO_GGZ!$AD$16:$AD$243,MATCH('1_Kostprijs_begeleiding_GGZ'!N59,CAO_GGZ!$Z$16:$Z$243,0)),"")</f>
        <v>27.532051282051281</v>
      </c>
      <c r="O61" s="506">
        <f>IFERROR(INDEX(CAO_GGZ!$AD$16:$AD$243,MATCH('1_Kostprijs_begeleiding_GGZ'!O59,CAO_GGZ!$Z$16:$Z$243,0)),"")</f>
        <v>31.141025641025642</v>
      </c>
      <c r="P61" s="506">
        <f>IFERROR(INDEX(CAO_GGZ!$AD$16:$AD$243,MATCH('1_Kostprijs_begeleiding_GGZ'!P59,CAO_GGZ!$Z$16:$Z$243,0)),"")</f>
        <v>37.384615384615387</v>
      </c>
      <c r="Q61" s="506">
        <f>IFERROR(INDEX(CAO_GGZ!$AD$16:$AD$243,MATCH('1_Kostprijs_begeleiding_GGZ'!Q59,CAO_GGZ!$Z$16:$Z$243,0)),"")</f>
        <v>37.384615384615387</v>
      </c>
      <c r="R61" s="506">
        <f>IFERROR(INDEX(CAO_GGZ!$AD$16:$AD$243,MATCH('1_Kostprijs_begeleiding_GGZ'!R59,CAO_GGZ!$Z$16:$Z$243,0)),"")</f>
        <v>51.929487179487182</v>
      </c>
      <c r="S61" s="262"/>
      <c r="T61" s="262"/>
      <c r="U61" s="262"/>
      <c r="V61" s="262"/>
      <c r="W61" s="262"/>
      <c r="X61" s="266"/>
    </row>
    <row r="62" spans="1:30" x14ac:dyDescent="0.15">
      <c r="B62" s="239"/>
      <c r="C62" s="240"/>
      <c r="D62" s="261"/>
      <c r="E62" s="261"/>
      <c r="F62" s="261"/>
      <c r="G62" s="261"/>
      <c r="H62" s="261"/>
      <c r="I62" s="261"/>
      <c r="J62" s="261"/>
      <c r="K62" s="261"/>
      <c r="L62" s="261"/>
      <c r="M62" s="261"/>
      <c r="N62" s="261"/>
      <c r="O62" s="261"/>
      <c r="P62" s="261"/>
      <c r="Q62" s="261"/>
      <c r="R62" s="261"/>
      <c r="S62" s="262"/>
      <c r="T62" s="262"/>
      <c r="U62" s="262"/>
      <c r="V62" s="262"/>
      <c r="W62" s="262"/>
      <c r="X62" s="266"/>
    </row>
    <row r="63" spans="1:30" ht="11.25" thickBot="1" x14ac:dyDescent="0.2">
      <c r="B63" s="350" t="s">
        <v>96</v>
      </c>
      <c r="C63" s="351"/>
      <c r="D63" s="243">
        <v>0.05</v>
      </c>
      <c r="E63" s="243">
        <v>0.05</v>
      </c>
      <c r="F63" s="243">
        <v>0.05</v>
      </c>
      <c r="G63" s="243">
        <v>0.1</v>
      </c>
      <c r="H63" s="243">
        <v>0.1</v>
      </c>
      <c r="I63" s="243">
        <v>0.2</v>
      </c>
      <c r="J63" s="243">
        <v>0.05</v>
      </c>
      <c r="K63" s="243">
        <v>0.05</v>
      </c>
      <c r="L63" s="243">
        <v>0.05</v>
      </c>
      <c r="M63" s="243">
        <v>0.05</v>
      </c>
      <c r="N63" s="243">
        <v>0.05</v>
      </c>
      <c r="O63" s="243">
        <v>0.05</v>
      </c>
      <c r="P63" s="243">
        <v>0.05</v>
      </c>
      <c r="Q63" s="243">
        <v>0.05</v>
      </c>
      <c r="R63" s="243">
        <v>0.05</v>
      </c>
      <c r="S63" s="262"/>
      <c r="T63" s="262"/>
      <c r="U63" s="262"/>
      <c r="V63" s="262"/>
      <c r="W63" s="262"/>
      <c r="X63" s="266"/>
    </row>
    <row r="64" spans="1:30" ht="11.25" thickTop="1" x14ac:dyDescent="0.15">
      <c r="B64" s="352" t="s">
        <v>97</v>
      </c>
      <c r="C64" s="267">
        <f>SUM(D63:R63)</f>
        <v>1.0000000000000004</v>
      </c>
      <c r="D64" s="353"/>
      <c r="E64" s="353"/>
      <c r="F64" s="353"/>
      <c r="G64" s="353"/>
      <c r="H64" s="353"/>
      <c r="I64" s="262"/>
      <c r="J64" s="262"/>
      <c r="K64" s="262"/>
      <c r="L64" s="262"/>
      <c r="M64" s="262"/>
      <c r="N64" s="262"/>
      <c r="O64" s="262"/>
      <c r="P64" s="262"/>
      <c r="Q64" s="262"/>
      <c r="R64" s="262"/>
      <c r="S64" s="262"/>
      <c r="T64" s="262"/>
      <c r="U64" s="262"/>
      <c r="V64" s="262"/>
      <c r="W64" s="262"/>
      <c r="X64" s="266"/>
    </row>
    <row r="65" spans="2:24" x14ac:dyDescent="0.15">
      <c r="B65" s="239"/>
      <c r="C65" s="240"/>
      <c r="D65" s="261"/>
      <c r="E65" s="261"/>
      <c r="F65" s="261"/>
      <c r="G65" s="261"/>
      <c r="H65" s="261"/>
      <c r="I65" s="262"/>
      <c r="J65" s="262"/>
      <c r="K65" s="262"/>
      <c r="L65" s="262"/>
      <c r="M65" s="262"/>
      <c r="N65" s="262"/>
      <c r="O65" s="262"/>
      <c r="P65" s="262"/>
      <c r="Q65" s="262"/>
      <c r="R65" s="262"/>
      <c r="S65" s="262"/>
      <c r="T65" s="262"/>
      <c r="U65" s="262"/>
      <c r="V65" s="262"/>
      <c r="W65" s="262"/>
      <c r="X65" s="266"/>
    </row>
    <row r="66" spans="2:24" x14ac:dyDescent="0.15">
      <c r="B66" s="292" t="s">
        <v>59</v>
      </c>
      <c r="C66" s="354">
        <v>8.3299999999999999E-2</v>
      </c>
      <c r="D66" s="355"/>
      <c r="E66" s="356" t="s">
        <v>114</v>
      </c>
      <c r="F66" s="357"/>
      <c r="G66" s="357"/>
      <c r="H66" s="357"/>
      <c r="I66" s="357"/>
      <c r="J66" s="357"/>
      <c r="K66" s="357"/>
      <c r="L66" s="357"/>
      <c r="M66" s="357"/>
      <c r="N66" s="357"/>
      <c r="O66" s="357"/>
      <c r="P66" s="357"/>
      <c r="Q66" s="357"/>
      <c r="R66" s="357"/>
      <c r="S66" s="357"/>
      <c r="T66" s="357"/>
      <c r="U66" s="357"/>
      <c r="V66" s="357"/>
      <c r="W66" s="358"/>
      <c r="X66" s="266"/>
    </row>
    <row r="67" spans="2:24" x14ac:dyDescent="0.15">
      <c r="B67" s="239"/>
      <c r="C67" s="471"/>
      <c r="D67" s="262"/>
      <c r="E67" s="262"/>
      <c r="F67" s="262"/>
      <c r="G67" s="262"/>
      <c r="H67" s="262"/>
      <c r="I67" s="262"/>
      <c r="J67" s="262"/>
      <c r="K67" s="262"/>
      <c r="L67" s="262"/>
      <c r="M67" s="262"/>
      <c r="N67" s="262"/>
      <c r="O67" s="262"/>
      <c r="P67" s="262"/>
      <c r="Q67" s="262"/>
      <c r="R67" s="262"/>
      <c r="S67" s="355"/>
      <c r="T67" s="355"/>
      <c r="U67" s="355"/>
      <c r="V67" s="355"/>
      <c r="W67" s="355"/>
      <c r="X67" s="266"/>
    </row>
    <row r="68" spans="2:24" x14ac:dyDescent="0.15">
      <c r="B68" s="292" t="s">
        <v>58</v>
      </c>
      <c r="C68" s="354">
        <v>0.08</v>
      </c>
      <c r="D68" s="355"/>
      <c r="E68" s="356" t="s">
        <v>113</v>
      </c>
      <c r="F68" s="357"/>
      <c r="G68" s="357"/>
      <c r="H68" s="357"/>
      <c r="I68" s="357"/>
      <c r="J68" s="357"/>
      <c r="K68" s="357"/>
      <c r="L68" s="357"/>
      <c r="M68" s="357"/>
      <c r="N68" s="357"/>
      <c r="O68" s="357"/>
      <c r="P68" s="357"/>
      <c r="Q68" s="357"/>
      <c r="R68" s="357"/>
      <c r="S68" s="357"/>
      <c r="T68" s="357"/>
      <c r="U68" s="357"/>
      <c r="V68" s="357"/>
      <c r="W68" s="358"/>
      <c r="X68" s="266"/>
    </row>
    <row r="69" spans="2:24" x14ac:dyDescent="0.15">
      <c r="B69" s="239"/>
      <c r="C69" s="362"/>
      <c r="D69" s="355"/>
      <c r="E69" s="355"/>
      <c r="F69" s="355"/>
      <c r="G69" s="355"/>
      <c r="H69" s="355"/>
      <c r="I69" s="355"/>
      <c r="J69" s="355"/>
      <c r="K69" s="355"/>
      <c r="L69" s="355"/>
      <c r="M69" s="355"/>
      <c r="N69" s="355"/>
      <c r="O69" s="355"/>
      <c r="P69" s="355"/>
      <c r="Q69" s="355"/>
      <c r="R69" s="355"/>
      <c r="S69" s="355"/>
      <c r="T69" s="355"/>
      <c r="U69" s="355"/>
      <c r="V69" s="355"/>
      <c r="W69" s="355"/>
      <c r="X69" s="266"/>
    </row>
    <row r="70" spans="2:24" x14ac:dyDescent="0.15">
      <c r="B70" s="292" t="s">
        <v>60</v>
      </c>
      <c r="C70" s="241"/>
      <c r="D70" s="355"/>
      <c r="E70" s="356" t="s">
        <v>345</v>
      </c>
      <c r="F70" s="357"/>
      <c r="G70" s="357"/>
      <c r="H70" s="357"/>
      <c r="I70" s="357"/>
      <c r="J70" s="357"/>
      <c r="K70" s="357"/>
      <c r="L70" s="357"/>
      <c r="M70" s="357"/>
      <c r="N70" s="357"/>
      <c r="O70" s="357"/>
      <c r="P70" s="357"/>
      <c r="Q70" s="357"/>
      <c r="R70" s="357"/>
      <c r="S70" s="357"/>
      <c r="T70" s="357"/>
      <c r="U70" s="357"/>
      <c r="V70" s="357"/>
      <c r="W70" s="358"/>
      <c r="X70" s="266"/>
    </row>
    <row r="71" spans="2:24" x14ac:dyDescent="0.15">
      <c r="B71" s="239"/>
      <c r="C71" s="362"/>
      <c r="D71" s="355"/>
      <c r="E71" s="355"/>
      <c r="F71" s="355"/>
      <c r="G71" s="355"/>
      <c r="H71" s="355"/>
      <c r="I71" s="355"/>
      <c r="J71" s="355"/>
      <c r="K71" s="355"/>
      <c r="L71" s="355"/>
      <c r="M71" s="355"/>
      <c r="N71" s="355"/>
      <c r="O71" s="355"/>
      <c r="P71" s="355"/>
      <c r="Q71" s="355"/>
      <c r="R71" s="355"/>
      <c r="S71" s="355"/>
      <c r="T71" s="355"/>
      <c r="U71" s="355"/>
      <c r="V71" s="355"/>
      <c r="W71" s="355"/>
      <c r="X71" s="266"/>
    </row>
    <row r="72" spans="2:24" x14ac:dyDescent="0.15">
      <c r="B72" s="292" t="s">
        <v>229</v>
      </c>
      <c r="C72" s="244"/>
      <c r="D72" s="355"/>
      <c r="E72" s="356" t="s">
        <v>381</v>
      </c>
      <c r="F72" s="357"/>
      <c r="G72" s="357"/>
      <c r="H72" s="357"/>
      <c r="I72" s="357"/>
      <c r="J72" s="357"/>
      <c r="K72" s="357"/>
      <c r="L72" s="357"/>
      <c r="M72" s="357"/>
      <c r="N72" s="357"/>
      <c r="O72" s="357"/>
      <c r="P72" s="357"/>
      <c r="Q72" s="357"/>
      <c r="R72" s="357"/>
      <c r="S72" s="357"/>
      <c r="T72" s="357"/>
      <c r="U72" s="357"/>
      <c r="V72" s="357"/>
      <c r="W72" s="358"/>
      <c r="X72" s="266"/>
    </row>
    <row r="73" spans="2:24" x14ac:dyDescent="0.15">
      <c r="B73" s="268"/>
      <c r="C73" s="363"/>
      <c r="D73" s="355"/>
      <c r="E73" s="355"/>
      <c r="F73" s="355"/>
      <c r="G73" s="355"/>
      <c r="H73" s="355"/>
      <c r="I73" s="355"/>
      <c r="J73" s="355"/>
      <c r="K73" s="355"/>
      <c r="L73" s="355"/>
      <c r="M73" s="355"/>
      <c r="N73" s="355"/>
      <c r="O73" s="355"/>
      <c r="P73" s="355"/>
      <c r="Q73" s="355"/>
      <c r="R73" s="355"/>
      <c r="S73" s="355"/>
      <c r="T73" s="355"/>
      <c r="U73" s="355"/>
      <c r="V73" s="355"/>
      <c r="W73" s="355"/>
      <c r="X73" s="266"/>
    </row>
    <row r="74" spans="2:24" x14ac:dyDescent="0.15">
      <c r="B74" s="344" t="s">
        <v>61</v>
      </c>
      <c r="C74" s="364"/>
      <c r="D74" s="364"/>
      <c r="E74" s="364"/>
      <c r="F74" s="364"/>
      <c r="G74" s="364"/>
      <c r="H74" s="364"/>
      <c r="I74" s="364"/>
      <c r="J74" s="364"/>
      <c r="K74" s="364"/>
      <c r="L74" s="364"/>
      <c r="M74" s="364"/>
      <c r="N74" s="364"/>
      <c r="O74" s="364"/>
      <c r="P74" s="364"/>
      <c r="Q74" s="364"/>
      <c r="R74" s="364"/>
      <c r="S74" s="364"/>
      <c r="T74" s="364"/>
      <c r="U74" s="364"/>
      <c r="V74" s="364"/>
      <c r="W74" s="364"/>
      <c r="X74" s="365"/>
    </row>
    <row r="75" spans="2:24" x14ac:dyDescent="0.15">
      <c r="B75" s="268"/>
      <c r="C75" s="363"/>
      <c r="D75" s="366"/>
      <c r="E75" s="355"/>
      <c r="F75" s="355"/>
      <c r="G75" s="355"/>
      <c r="H75" s="355"/>
      <c r="I75" s="355"/>
      <c r="J75" s="355"/>
      <c r="K75" s="355"/>
      <c r="L75" s="355"/>
      <c r="M75" s="355"/>
      <c r="N75" s="355"/>
      <c r="O75" s="355"/>
      <c r="P75" s="355"/>
      <c r="Q75" s="355"/>
      <c r="R75" s="355"/>
      <c r="S75" s="355"/>
      <c r="T75" s="355"/>
      <c r="U75" s="355"/>
      <c r="V75" s="355"/>
      <c r="W75" s="355"/>
      <c r="X75" s="266"/>
    </row>
    <row r="76" spans="2:24" x14ac:dyDescent="0.15">
      <c r="B76" s="292" t="s">
        <v>259</v>
      </c>
      <c r="C76" s="244" t="s">
        <v>262</v>
      </c>
      <c r="D76" s="366"/>
      <c r="E76" s="356" t="s">
        <v>279</v>
      </c>
      <c r="F76" s="357"/>
      <c r="G76" s="357"/>
      <c r="H76" s="357"/>
      <c r="I76" s="357"/>
      <c r="J76" s="357"/>
      <c r="K76" s="357"/>
      <c r="L76" s="357"/>
      <c r="M76" s="357"/>
      <c r="N76" s="357"/>
      <c r="O76" s="357"/>
      <c r="P76" s="357"/>
      <c r="Q76" s="357"/>
      <c r="R76" s="357"/>
      <c r="S76" s="357"/>
      <c r="T76" s="357"/>
      <c r="U76" s="357"/>
      <c r="V76" s="357"/>
      <c r="W76" s="358"/>
      <c r="X76" s="266"/>
    </row>
    <row r="77" spans="2:24" x14ac:dyDescent="0.15">
      <c r="B77" s="268"/>
      <c r="C77" s="363"/>
      <c r="D77" s="366"/>
      <c r="E77" s="355"/>
      <c r="F77" s="355"/>
      <c r="G77" s="355"/>
      <c r="H77" s="355"/>
      <c r="I77" s="355"/>
      <c r="J77" s="355"/>
      <c r="K77" s="355"/>
      <c r="L77" s="355"/>
      <c r="M77" s="355"/>
      <c r="N77" s="355"/>
      <c r="O77" s="355"/>
      <c r="P77" s="355"/>
      <c r="Q77" s="355"/>
      <c r="R77" s="355"/>
      <c r="S77" s="355"/>
      <c r="T77" s="355"/>
      <c r="U77" s="355"/>
      <c r="V77" s="355"/>
      <c r="W77" s="355"/>
      <c r="X77" s="266"/>
    </row>
    <row r="78" spans="2:24" x14ac:dyDescent="0.15">
      <c r="B78" s="367" t="s">
        <v>263</v>
      </c>
      <c r="C78" s="368" t="s">
        <v>44</v>
      </c>
      <c r="D78" s="369"/>
      <c r="E78" s="370"/>
      <c r="F78" s="370"/>
      <c r="G78" s="370"/>
      <c r="H78" s="370"/>
      <c r="I78" s="370"/>
      <c r="J78" s="370"/>
      <c r="K78" s="370"/>
      <c r="L78" s="370"/>
      <c r="M78" s="370"/>
      <c r="N78" s="370"/>
      <c r="O78" s="370"/>
      <c r="P78" s="370"/>
      <c r="Q78" s="370"/>
      <c r="R78" s="370"/>
      <c r="S78" s="364"/>
      <c r="T78" s="364"/>
      <c r="U78" s="364"/>
      <c r="V78" s="364"/>
      <c r="W78" s="364"/>
      <c r="X78" s="365"/>
    </row>
    <row r="79" spans="2:24" x14ac:dyDescent="0.15">
      <c r="B79" s="284"/>
      <c r="C79" s="363"/>
      <c r="D79" s="366"/>
      <c r="E79" s="355"/>
      <c r="F79" s="355"/>
      <c r="G79" s="355"/>
      <c r="H79" s="355"/>
      <c r="I79" s="355"/>
      <c r="J79" s="355"/>
      <c r="K79" s="355"/>
      <c r="L79" s="355"/>
      <c r="M79" s="355"/>
      <c r="N79" s="355"/>
      <c r="O79" s="355"/>
      <c r="P79" s="355"/>
      <c r="Q79" s="355"/>
      <c r="R79" s="355"/>
      <c r="S79" s="355"/>
      <c r="T79" s="355"/>
      <c r="U79" s="355"/>
      <c r="V79" s="355"/>
      <c r="W79" s="355"/>
      <c r="X79" s="266"/>
    </row>
    <row r="80" spans="2:24" x14ac:dyDescent="0.15">
      <c r="B80" s="372" t="s">
        <v>51</v>
      </c>
      <c r="C80" s="241"/>
      <c r="D80" s="355"/>
      <c r="E80" s="373">
        <v>0.25</v>
      </c>
      <c r="F80" s="357" t="s">
        <v>443</v>
      </c>
      <c r="G80" s="357"/>
      <c r="H80" s="357"/>
      <c r="I80" s="357"/>
      <c r="J80" s="357"/>
      <c r="K80" s="357"/>
      <c r="L80" s="357"/>
      <c r="M80" s="357"/>
      <c r="N80" s="357"/>
      <c r="O80" s="357"/>
      <c r="P80" s="357"/>
      <c r="Q80" s="357"/>
      <c r="R80" s="357"/>
      <c r="S80" s="357"/>
      <c r="T80" s="357"/>
      <c r="U80" s="357"/>
      <c r="V80" s="357"/>
      <c r="W80" s="358"/>
      <c r="X80" s="266"/>
    </row>
    <row r="81" spans="2:24" x14ac:dyDescent="0.15">
      <c r="B81" s="268"/>
      <c r="C81" s="363"/>
      <c r="D81" s="366"/>
      <c r="E81" s="355"/>
      <c r="F81" s="355"/>
      <c r="G81" s="355"/>
      <c r="H81" s="355"/>
      <c r="I81" s="355"/>
      <c r="J81" s="355"/>
      <c r="K81" s="355"/>
      <c r="L81" s="355"/>
      <c r="M81" s="355"/>
      <c r="N81" s="355"/>
      <c r="O81" s="355"/>
      <c r="P81" s="355"/>
      <c r="Q81" s="355"/>
      <c r="R81" s="355"/>
      <c r="S81" s="355"/>
      <c r="T81" s="355"/>
      <c r="U81" s="355"/>
      <c r="V81" s="355"/>
      <c r="W81" s="355"/>
      <c r="X81" s="266"/>
    </row>
    <row r="82" spans="2:24" x14ac:dyDescent="0.15">
      <c r="B82" s="367" t="s">
        <v>264</v>
      </c>
      <c r="C82" s="368"/>
      <c r="D82" s="369"/>
      <c r="E82" s="370"/>
      <c r="F82" s="370"/>
      <c r="G82" s="370"/>
      <c r="H82" s="370"/>
      <c r="I82" s="370"/>
      <c r="J82" s="370"/>
      <c r="K82" s="370"/>
      <c r="L82" s="370"/>
      <c r="M82" s="370"/>
      <c r="N82" s="370"/>
      <c r="O82" s="370"/>
      <c r="P82" s="370"/>
      <c r="Q82" s="370"/>
      <c r="R82" s="370"/>
      <c r="S82" s="370"/>
      <c r="T82" s="370"/>
      <c r="U82" s="370"/>
      <c r="V82" s="370"/>
      <c r="W82" s="370"/>
      <c r="X82" s="371"/>
    </row>
    <row r="83" spans="2:24" x14ac:dyDescent="0.15">
      <c r="B83" s="268"/>
      <c r="C83" s="363"/>
      <c r="D83" s="366"/>
      <c r="E83" s="355"/>
      <c r="F83" s="355"/>
      <c r="G83" s="355"/>
      <c r="H83" s="355"/>
      <c r="I83" s="355"/>
      <c r="J83" s="355"/>
      <c r="K83" s="355"/>
      <c r="L83" s="355"/>
      <c r="M83" s="355"/>
      <c r="N83" s="355"/>
      <c r="O83" s="355"/>
      <c r="P83" s="355"/>
      <c r="Q83" s="355"/>
      <c r="R83" s="355"/>
      <c r="S83" s="355"/>
      <c r="T83" s="355"/>
      <c r="U83" s="355"/>
      <c r="V83" s="355"/>
      <c r="W83" s="355"/>
      <c r="X83" s="266"/>
    </row>
    <row r="84" spans="2:24" x14ac:dyDescent="0.15">
      <c r="B84" s="287" t="str">
        <f>B57</f>
        <v>Salarisschaal</v>
      </c>
      <c r="C84" s="374"/>
      <c r="D84" s="285">
        <f>IF(D61="","",D57)</f>
        <v>10</v>
      </c>
      <c r="E84" s="285">
        <f t="shared" ref="E84:R84" si="23">IF(E61="","",E57)</f>
        <v>15</v>
      </c>
      <c r="F84" s="285">
        <f t="shared" si="23"/>
        <v>20</v>
      </c>
      <c r="G84" s="285">
        <f t="shared" si="23"/>
        <v>25</v>
      </c>
      <c r="H84" s="285">
        <f t="shared" si="23"/>
        <v>30</v>
      </c>
      <c r="I84" s="285">
        <f t="shared" si="23"/>
        <v>35</v>
      </c>
      <c r="J84" s="285">
        <f t="shared" si="23"/>
        <v>40</v>
      </c>
      <c r="K84" s="285">
        <f t="shared" si="23"/>
        <v>45</v>
      </c>
      <c r="L84" s="285">
        <f t="shared" si="23"/>
        <v>50</v>
      </c>
      <c r="M84" s="285">
        <f t="shared" si="23"/>
        <v>55</v>
      </c>
      <c r="N84" s="285">
        <f t="shared" si="23"/>
        <v>60</v>
      </c>
      <c r="O84" s="285">
        <f t="shared" si="23"/>
        <v>65</v>
      </c>
      <c r="P84" s="285">
        <f t="shared" si="23"/>
        <v>70</v>
      </c>
      <c r="Q84" s="285">
        <f t="shared" si="23"/>
        <v>70</v>
      </c>
      <c r="R84" s="285">
        <f t="shared" si="23"/>
        <v>80</v>
      </c>
      <c r="S84" s="268"/>
      <c r="T84" s="262"/>
      <c r="U84" s="262"/>
      <c r="V84" s="262"/>
      <c r="W84" s="262"/>
      <c r="X84" s="266"/>
    </row>
    <row r="85" spans="2:24" x14ac:dyDescent="0.15">
      <c r="B85" s="287" t="str">
        <f>B58</f>
        <v>Periodiek (gewogen gemiddelde)</v>
      </c>
      <c r="C85" s="374"/>
      <c r="D85" s="285">
        <f>IF(D61="","",D58)</f>
        <v>3</v>
      </c>
      <c r="E85" s="285">
        <f t="shared" ref="E85:R85" si="24">IF(E61="","",E58)</f>
        <v>7</v>
      </c>
      <c r="F85" s="285">
        <f t="shared" si="24"/>
        <v>5</v>
      </c>
      <c r="G85" s="285">
        <f t="shared" si="24"/>
        <v>5</v>
      </c>
      <c r="H85" s="285">
        <f t="shared" si="24"/>
        <v>5</v>
      </c>
      <c r="I85" s="285">
        <f t="shared" si="24"/>
        <v>5</v>
      </c>
      <c r="J85" s="285">
        <f t="shared" si="24"/>
        <v>6</v>
      </c>
      <c r="K85" s="285">
        <f t="shared" si="24"/>
        <v>5</v>
      </c>
      <c r="L85" s="285">
        <f t="shared" si="24"/>
        <v>5</v>
      </c>
      <c r="M85" s="285">
        <f t="shared" si="24"/>
        <v>5</v>
      </c>
      <c r="N85" s="285">
        <f t="shared" si="24"/>
        <v>5</v>
      </c>
      <c r="O85" s="285">
        <f t="shared" si="24"/>
        <v>5</v>
      </c>
      <c r="P85" s="285">
        <f t="shared" si="24"/>
        <v>5</v>
      </c>
      <c r="Q85" s="285">
        <f t="shared" si="24"/>
        <v>5</v>
      </c>
      <c r="R85" s="285">
        <f t="shared" si="24"/>
        <v>5</v>
      </c>
      <c r="S85" s="355"/>
      <c r="T85" s="355"/>
      <c r="U85" s="355"/>
      <c r="V85" s="355"/>
      <c r="W85" s="262"/>
      <c r="X85" s="266"/>
    </row>
    <row r="86" spans="2:24" x14ac:dyDescent="0.15">
      <c r="B86" s="287"/>
      <c r="C86" s="375"/>
      <c r="D86" s="289"/>
      <c r="E86" s="289"/>
      <c r="F86" s="289"/>
      <c r="G86" s="289"/>
      <c r="H86" s="289"/>
      <c r="I86" s="289"/>
      <c r="J86" s="289"/>
      <c r="K86" s="289"/>
      <c r="L86" s="289"/>
      <c r="M86" s="289"/>
      <c r="N86" s="289"/>
      <c r="O86" s="289"/>
      <c r="P86" s="289"/>
      <c r="Q86" s="289"/>
      <c r="R86" s="289"/>
      <c r="S86" s="355"/>
      <c r="T86" s="355"/>
      <c r="U86" s="355"/>
      <c r="V86" s="355"/>
      <c r="W86" s="262"/>
      <c r="X86" s="266"/>
    </row>
    <row r="87" spans="2:24" x14ac:dyDescent="0.15">
      <c r="B87" s="292" t="s">
        <v>265</v>
      </c>
      <c r="C87" s="376"/>
      <c r="D87" s="377">
        <f>IF(D61="","",D25*CAO_GGZ!$D$9)</f>
        <v>25852.015900000002</v>
      </c>
      <c r="E87" s="377">
        <f>IF(E61="","",E25*CAO_GGZ!$D$9)</f>
        <v>29703.210034615386</v>
      </c>
      <c r="F87" s="377">
        <f>IF(F61="","",F25*CAO_GGZ!$D$9)</f>
        <v>28806.932126923079</v>
      </c>
      <c r="G87" s="377">
        <f>IF(G61="","",G25*CAO_GGZ!$D$9)</f>
        <v>30697.518338461537</v>
      </c>
      <c r="H87" s="377">
        <f>IF(H61="","",H25*CAO_GGZ!$D$9)</f>
        <v>32644.121919230769</v>
      </c>
      <c r="I87" s="377">
        <f>IF(I61="","",I25*CAO_GGZ!$D$9)</f>
        <v>34548.712473076921</v>
      </c>
      <c r="J87" s="377">
        <f>IF(J61="","",J25*CAO_GGZ!$D$9)</f>
        <v>37489.624357692308</v>
      </c>
      <c r="K87" s="377">
        <f>IF(K61="","",K25*CAO_GGZ!$D$9)</f>
        <v>40388.523215384615</v>
      </c>
      <c r="L87" s="377">
        <f>IF(L61="","",L25*CAO_GGZ!$D$9)</f>
        <v>46508.420803846158</v>
      </c>
      <c r="M87" s="377">
        <f>IF(M61="","",M25*CAO_GGZ!$D$9)</f>
        <v>52586.305365384615</v>
      </c>
      <c r="N87" s="377">
        <f>IF(N61="","",N25*CAO_GGZ!$D$9)</f>
        <v>60148.650211538457</v>
      </c>
      <c r="O87" s="377">
        <f>IF(O61="","",O25*CAO_GGZ!$D$9)</f>
        <v>68033.094930769235</v>
      </c>
      <c r="P87" s="377">
        <f>IF(P61="","",P25*CAO_GGZ!$D$9)</f>
        <v>81673.324338461534</v>
      </c>
      <c r="Q87" s="377">
        <f>IF(Q61="","",Q25*CAO_GGZ!$D$9)</f>
        <v>81673.324338461534</v>
      </c>
      <c r="R87" s="377">
        <f>IF(R61="","",R25*CAO_GGZ!$D$9)</f>
        <v>113449.17703461541</v>
      </c>
      <c r="S87" s="262"/>
      <c r="T87" s="262"/>
      <c r="U87" s="262"/>
      <c r="V87" s="262"/>
      <c r="W87" s="262"/>
      <c r="X87" s="266"/>
    </row>
    <row r="88" spans="2:24" x14ac:dyDescent="0.15">
      <c r="B88" s="292" t="s">
        <v>411</v>
      </c>
      <c r="C88" s="252"/>
      <c r="D88" s="378">
        <f>IF(D61="","",$C88)</f>
        <v>0</v>
      </c>
      <c r="E88" s="378">
        <f t="shared" ref="E88:R88" si="25">IF(E61="","",$C88)</f>
        <v>0</v>
      </c>
      <c r="F88" s="378">
        <f t="shared" si="25"/>
        <v>0</v>
      </c>
      <c r="G88" s="378">
        <f t="shared" si="25"/>
        <v>0</v>
      </c>
      <c r="H88" s="378">
        <f t="shared" si="25"/>
        <v>0</v>
      </c>
      <c r="I88" s="378">
        <f t="shared" si="25"/>
        <v>0</v>
      </c>
      <c r="J88" s="378">
        <f t="shared" si="25"/>
        <v>0</v>
      </c>
      <c r="K88" s="378">
        <f t="shared" si="25"/>
        <v>0</v>
      </c>
      <c r="L88" s="378">
        <f t="shared" si="25"/>
        <v>0</v>
      </c>
      <c r="M88" s="378">
        <f t="shared" si="25"/>
        <v>0</v>
      </c>
      <c r="N88" s="378">
        <f t="shared" si="25"/>
        <v>0</v>
      </c>
      <c r="O88" s="378">
        <f t="shared" si="25"/>
        <v>0</v>
      </c>
      <c r="P88" s="378">
        <f t="shared" si="25"/>
        <v>0</v>
      </c>
      <c r="Q88" s="378">
        <f t="shared" si="25"/>
        <v>0</v>
      </c>
      <c r="R88" s="378">
        <f t="shared" si="25"/>
        <v>0</v>
      </c>
      <c r="S88" s="262"/>
      <c r="T88" s="262"/>
      <c r="U88" s="262"/>
      <c r="V88" s="262"/>
      <c r="W88" s="262"/>
      <c r="X88" s="266"/>
    </row>
    <row r="89" spans="2:24" x14ac:dyDescent="0.15">
      <c r="B89" s="292" t="s">
        <v>414</v>
      </c>
      <c r="C89" s="253"/>
      <c r="D89" s="379">
        <f>IF(D61="","",$C89)</f>
        <v>0</v>
      </c>
      <c r="E89" s="379">
        <f t="shared" ref="E89:R89" si="26">IF(E61="","",$C89)</f>
        <v>0</v>
      </c>
      <c r="F89" s="379">
        <f t="shared" si="26"/>
        <v>0</v>
      </c>
      <c r="G89" s="379">
        <f t="shared" si="26"/>
        <v>0</v>
      </c>
      <c r="H89" s="379">
        <f t="shared" si="26"/>
        <v>0</v>
      </c>
      <c r="I89" s="379">
        <f t="shared" si="26"/>
        <v>0</v>
      </c>
      <c r="J89" s="379">
        <f t="shared" si="26"/>
        <v>0</v>
      </c>
      <c r="K89" s="379">
        <f t="shared" si="26"/>
        <v>0</v>
      </c>
      <c r="L89" s="379">
        <f t="shared" si="26"/>
        <v>0</v>
      </c>
      <c r="M89" s="379">
        <f t="shared" si="26"/>
        <v>0</v>
      </c>
      <c r="N89" s="379">
        <f t="shared" si="26"/>
        <v>0</v>
      </c>
      <c r="O89" s="379">
        <f t="shared" si="26"/>
        <v>0</v>
      </c>
      <c r="P89" s="379">
        <f t="shared" si="26"/>
        <v>0</v>
      </c>
      <c r="Q89" s="379">
        <f t="shared" si="26"/>
        <v>0</v>
      </c>
      <c r="R89" s="379">
        <f t="shared" si="26"/>
        <v>0</v>
      </c>
      <c r="S89" s="262"/>
      <c r="T89" s="262"/>
      <c r="U89" s="262"/>
      <c r="V89" s="262"/>
      <c r="W89" s="262"/>
      <c r="X89" s="266"/>
    </row>
    <row r="90" spans="2:24" ht="11.25" thickBot="1" x14ac:dyDescent="0.2">
      <c r="B90" s="292" t="s">
        <v>266</v>
      </c>
      <c r="C90" s="376"/>
      <c r="D90" s="377">
        <f>IF(D61="","",(D87-D89)*D88)</f>
        <v>0</v>
      </c>
      <c r="E90" s="377">
        <f t="shared" ref="E90:R90" si="27">IF(E61="","",(E87-E89)*E88)</f>
        <v>0</v>
      </c>
      <c r="F90" s="377">
        <f t="shared" si="27"/>
        <v>0</v>
      </c>
      <c r="G90" s="377">
        <f t="shared" si="27"/>
        <v>0</v>
      </c>
      <c r="H90" s="377">
        <f t="shared" si="27"/>
        <v>0</v>
      </c>
      <c r="I90" s="377">
        <f t="shared" si="27"/>
        <v>0</v>
      </c>
      <c r="J90" s="377">
        <f t="shared" si="27"/>
        <v>0</v>
      </c>
      <c r="K90" s="377">
        <f t="shared" si="27"/>
        <v>0</v>
      </c>
      <c r="L90" s="377">
        <f t="shared" si="27"/>
        <v>0</v>
      </c>
      <c r="M90" s="377">
        <f t="shared" si="27"/>
        <v>0</v>
      </c>
      <c r="N90" s="377">
        <f t="shared" si="27"/>
        <v>0</v>
      </c>
      <c r="O90" s="377">
        <f t="shared" si="27"/>
        <v>0</v>
      </c>
      <c r="P90" s="377">
        <f t="shared" si="27"/>
        <v>0</v>
      </c>
      <c r="Q90" s="377">
        <f t="shared" si="27"/>
        <v>0</v>
      </c>
      <c r="R90" s="377">
        <f t="shared" si="27"/>
        <v>0</v>
      </c>
      <c r="S90" s="262"/>
      <c r="T90" s="262"/>
      <c r="U90" s="262"/>
      <c r="V90" s="262"/>
      <c r="W90" s="262"/>
      <c r="X90" s="266"/>
    </row>
    <row r="91" spans="2:24" ht="12" thickTop="1" thickBot="1" x14ac:dyDescent="0.2">
      <c r="B91" s="380" t="s">
        <v>300</v>
      </c>
      <c r="C91" s="381">
        <f>Data_overig!B48</f>
        <v>0.5</v>
      </c>
      <c r="D91" s="382">
        <f>IF(D61="","",(D90/D87)*$C91)</f>
        <v>0</v>
      </c>
      <c r="E91" s="382">
        <f t="shared" ref="E91:R91" si="28">IF(E61="","",(E90/E87)*$C91)</f>
        <v>0</v>
      </c>
      <c r="F91" s="382">
        <f t="shared" si="28"/>
        <v>0</v>
      </c>
      <c r="G91" s="382">
        <f t="shared" si="28"/>
        <v>0</v>
      </c>
      <c r="H91" s="382">
        <f t="shared" si="28"/>
        <v>0</v>
      </c>
      <c r="I91" s="382">
        <f t="shared" si="28"/>
        <v>0</v>
      </c>
      <c r="J91" s="382">
        <f t="shared" si="28"/>
        <v>0</v>
      </c>
      <c r="K91" s="382">
        <f t="shared" si="28"/>
        <v>0</v>
      </c>
      <c r="L91" s="382">
        <f t="shared" si="28"/>
        <v>0</v>
      </c>
      <c r="M91" s="382">
        <f t="shared" si="28"/>
        <v>0</v>
      </c>
      <c r="N91" s="382">
        <f t="shared" si="28"/>
        <v>0</v>
      </c>
      <c r="O91" s="382">
        <f t="shared" si="28"/>
        <v>0</v>
      </c>
      <c r="P91" s="382">
        <f t="shared" si="28"/>
        <v>0</v>
      </c>
      <c r="Q91" s="382">
        <f t="shared" si="28"/>
        <v>0</v>
      </c>
      <c r="R91" s="382">
        <f t="shared" si="28"/>
        <v>0</v>
      </c>
      <c r="S91" s="262"/>
      <c r="T91" s="262"/>
      <c r="U91" s="262"/>
      <c r="V91" s="262"/>
      <c r="W91" s="262"/>
      <c r="X91" s="266"/>
    </row>
    <row r="92" spans="2:24" ht="11.25" thickTop="1" x14ac:dyDescent="0.15">
      <c r="B92" s="292" t="s">
        <v>417</v>
      </c>
      <c r="C92" s="252"/>
      <c r="D92" s="378">
        <f>IF(D61="","",$C92)</f>
        <v>0</v>
      </c>
      <c r="E92" s="378">
        <f t="shared" ref="E92:R92" si="29">IF(E61="","",$C92)</f>
        <v>0</v>
      </c>
      <c r="F92" s="378">
        <f t="shared" si="29"/>
        <v>0</v>
      </c>
      <c r="G92" s="378">
        <f t="shared" si="29"/>
        <v>0</v>
      </c>
      <c r="H92" s="378">
        <f t="shared" si="29"/>
        <v>0</v>
      </c>
      <c r="I92" s="378">
        <f t="shared" si="29"/>
        <v>0</v>
      </c>
      <c r="J92" s="378">
        <f t="shared" si="29"/>
        <v>0</v>
      </c>
      <c r="K92" s="378">
        <f t="shared" si="29"/>
        <v>0</v>
      </c>
      <c r="L92" s="378">
        <f t="shared" si="29"/>
        <v>0</v>
      </c>
      <c r="M92" s="378">
        <f t="shared" si="29"/>
        <v>0</v>
      </c>
      <c r="N92" s="378">
        <f t="shared" si="29"/>
        <v>0</v>
      </c>
      <c r="O92" s="378">
        <f t="shared" si="29"/>
        <v>0</v>
      </c>
      <c r="P92" s="378">
        <f t="shared" si="29"/>
        <v>0</v>
      </c>
      <c r="Q92" s="378">
        <f t="shared" si="29"/>
        <v>0</v>
      </c>
      <c r="R92" s="378">
        <f t="shared" si="29"/>
        <v>0</v>
      </c>
      <c r="S92" s="262"/>
      <c r="T92" s="262"/>
      <c r="U92" s="262"/>
      <c r="V92" s="262"/>
      <c r="W92" s="262"/>
      <c r="X92" s="266"/>
    </row>
    <row r="93" spans="2:24" x14ac:dyDescent="0.15">
      <c r="B93" s="292" t="s">
        <v>420</v>
      </c>
      <c r="C93" s="253"/>
      <c r="D93" s="379">
        <f>IF(D61="","",$C93)</f>
        <v>0</v>
      </c>
      <c r="E93" s="379">
        <f t="shared" ref="E93:R93" si="30">IF(E61="","",$C93)</f>
        <v>0</v>
      </c>
      <c r="F93" s="379">
        <f t="shared" si="30"/>
        <v>0</v>
      </c>
      <c r="G93" s="379">
        <f t="shared" si="30"/>
        <v>0</v>
      </c>
      <c r="H93" s="379">
        <f t="shared" si="30"/>
        <v>0</v>
      </c>
      <c r="I93" s="379">
        <f t="shared" si="30"/>
        <v>0</v>
      </c>
      <c r="J93" s="379">
        <f t="shared" si="30"/>
        <v>0</v>
      </c>
      <c r="K93" s="379">
        <f t="shared" si="30"/>
        <v>0</v>
      </c>
      <c r="L93" s="379">
        <f t="shared" si="30"/>
        <v>0</v>
      </c>
      <c r="M93" s="379">
        <f t="shared" si="30"/>
        <v>0</v>
      </c>
      <c r="N93" s="379">
        <f t="shared" si="30"/>
        <v>0</v>
      </c>
      <c r="O93" s="379">
        <f t="shared" si="30"/>
        <v>0</v>
      </c>
      <c r="P93" s="379">
        <f t="shared" si="30"/>
        <v>0</v>
      </c>
      <c r="Q93" s="379">
        <f t="shared" si="30"/>
        <v>0</v>
      </c>
      <c r="R93" s="379">
        <f t="shared" si="30"/>
        <v>0</v>
      </c>
      <c r="S93" s="262"/>
      <c r="T93" s="262"/>
      <c r="U93" s="262"/>
      <c r="V93" s="262"/>
      <c r="W93" s="262"/>
      <c r="X93" s="266"/>
    </row>
    <row r="94" spans="2:24" ht="11.25" thickBot="1" x14ac:dyDescent="0.2">
      <c r="B94" s="383" t="s">
        <v>267</v>
      </c>
      <c r="C94" s="384"/>
      <c r="D94" s="385">
        <f>IF(D61="","",(D87-D93)*D92)</f>
        <v>0</v>
      </c>
      <c r="E94" s="385">
        <f t="shared" ref="E94:R94" si="31">IF(E61="","",(E87-E93)*E92)</f>
        <v>0</v>
      </c>
      <c r="F94" s="385">
        <f t="shared" si="31"/>
        <v>0</v>
      </c>
      <c r="G94" s="385">
        <f t="shared" si="31"/>
        <v>0</v>
      </c>
      <c r="H94" s="385">
        <f t="shared" si="31"/>
        <v>0</v>
      </c>
      <c r="I94" s="385">
        <f t="shared" si="31"/>
        <v>0</v>
      </c>
      <c r="J94" s="385">
        <f t="shared" si="31"/>
        <v>0</v>
      </c>
      <c r="K94" s="385">
        <f t="shared" si="31"/>
        <v>0</v>
      </c>
      <c r="L94" s="385">
        <f t="shared" si="31"/>
        <v>0</v>
      </c>
      <c r="M94" s="385">
        <f t="shared" si="31"/>
        <v>0</v>
      </c>
      <c r="N94" s="385">
        <f t="shared" si="31"/>
        <v>0</v>
      </c>
      <c r="O94" s="385">
        <f t="shared" si="31"/>
        <v>0</v>
      </c>
      <c r="P94" s="385">
        <f t="shared" si="31"/>
        <v>0</v>
      </c>
      <c r="Q94" s="385">
        <f t="shared" si="31"/>
        <v>0</v>
      </c>
      <c r="R94" s="385">
        <f t="shared" si="31"/>
        <v>0</v>
      </c>
      <c r="S94" s="262"/>
      <c r="T94" s="262"/>
      <c r="U94" s="262"/>
      <c r="V94" s="262"/>
      <c r="W94" s="262"/>
      <c r="X94" s="266"/>
    </row>
    <row r="95" spans="2:24" ht="12" thickTop="1" thickBot="1" x14ac:dyDescent="0.2">
      <c r="B95" s="380" t="s">
        <v>301</v>
      </c>
      <c r="C95" s="381">
        <f>Data_overig!B51</f>
        <v>0.5</v>
      </c>
      <c r="D95" s="382">
        <f>IF(D61="","",(D94/D87)*$C95)</f>
        <v>0</v>
      </c>
      <c r="E95" s="382">
        <f t="shared" ref="E95:R95" si="32">IF(E61="","",(E94/E87)*$C95)</f>
        <v>0</v>
      </c>
      <c r="F95" s="382">
        <f t="shared" si="32"/>
        <v>0</v>
      </c>
      <c r="G95" s="382">
        <f t="shared" si="32"/>
        <v>0</v>
      </c>
      <c r="H95" s="382">
        <f t="shared" si="32"/>
        <v>0</v>
      </c>
      <c r="I95" s="382">
        <f t="shared" si="32"/>
        <v>0</v>
      </c>
      <c r="J95" s="382">
        <f t="shared" si="32"/>
        <v>0</v>
      </c>
      <c r="K95" s="382">
        <f t="shared" si="32"/>
        <v>0</v>
      </c>
      <c r="L95" s="382">
        <f t="shared" si="32"/>
        <v>0</v>
      </c>
      <c r="M95" s="382">
        <f t="shared" si="32"/>
        <v>0</v>
      </c>
      <c r="N95" s="382">
        <f t="shared" si="32"/>
        <v>0</v>
      </c>
      <c r="O95" s="382">
        <f t="shared" si="32"/>
        <v>0</v>
      </c>
      <c r="P95" s="382">
        <f t="shared" si="32"/>
        <v>0</v>
      </c>
      <c r="Q95" s="382">
        <f t="shared" si="32"/>
        <v>0</v>
      </c>
      <c r="R95" s="382">
        <f t="shared" si="32"/>
        <v>0</v>
      </c>
      <c r="S95" s="262"/>
      <c r="T95" s="262"/>
      <c r="U95" s="262"/>
      <c r="V95" s="262"/>
      <c r="W95" s="262"/>
      <c r="X95" s="266"/>
    </row>
    <row r="96" spans="2:24" ht="11.25" thickTop="1" x14ac:dyDescent="0.15">
      <c r="B96" s="302" t="s">
        <v>268</v>
      </c>
      <c r="C96" s="386"/>
      <c r="D96" s="387">
        <f>IF(D61="","",D95+D91)</f>
        <v>0</v>
      </c>
      <c r="E96" s="387">
        <f t="shared" ref="E96:R96" si="33">IF(E61="","",E95+E91)</f>
        <v>0</v>
      </c>
      <c r="F96" s="387">
        <f t="shared" si="33"/>
        <v>0</v>
      </c>
      <c r="G96" s="387">
        <f t="shared" si="33"/>
        <v>0</v>
      </c>
      <c r="H96" s="387">
        <f t="shared" si="33"/>
        <v>0</v>
      </c>
      <c r="I96" s="387">
        <f t="shared" si="33"/>
        <v>0</v>
      </c>
      <c r="J96" s="387">
        <f t="shared" si="33"/>
        <v>0</v>
      </c>
      <c r="K96" s="387">
        <f t="shared" si="33"/>
        <v>0</v>
      </c>
      <c r="L96" s="387">
        <f t="shared" si="33"/>
        <v>0</v>
      </c>
      <c r="M96" s="387">
        <f t="shared" si="33"/>
        <v>0</v>
      </c>
      <c r="N96" s="387">
        <f t="shared" si="33"/>
        <v>0</v>
      </c>
      <c r="O96" s="387">
        <f t="shared" si="33"/>
        <v>0</v>
      </c>
      <c r="P96" s="387">
        <f t="shared" si="33"/>
        <v>0</v>
      </c>
      <c r="Q96" s="387">
        <f t="shared" si="33"/>
        <v>0</v>
      </c>
      <c r="R96" s="387">
        <f t="shared" si="33"/>
        <v>0</v>
      </c>
      <c r="S96" s="262"/>
      <c r="T96" s="262"/>
      <c r="U96" s="262"/>
      <c r="V96" s="262"/>
      <c r="W96" s="262"/>
      <c r="X96" s="266"/>
    </row>
    <row r="97" spans="2:28" x14ac:dyDescent="0.15">
      <c r="B97" s="268"/>
      <c r="C97" s="363"/>
      <c r="D97" s="366"/>
      <c r="E97" s="355"/>
      <c r="F97" s="355"/>
      <c r="G97" s="355"/>
      <c r="H97" s="355"/>
      <c r="I97" s="355"/>
      <c r="J97" s="355"/>
      <c r="K97" s="355"/>
      <c r="L97" s="355"/>
      <c r="M97" s="355"/>
      <c r="N97" s="355"/>
      <c r="O97" s="355"/>
      <c r="P97" s="355"/>
      <c r="Q97" s="355"/>
      <c r="R97" s="355"/>
      <c r="S97" s="262"/>
      <c r="T97" s="262"/>
      <c r="U97" s="262"/>
      <c r="V97" s="262"/>
      <c r="W97" s="262"/>
      <c r="X97" s="266"/>
    </row>
    <row r="98" spans="2:28" x14ac:dyDescent="0.15">
      <c r="B98" s="292" t="s">
        <v>270</v>
      </c>
      <c r="C98" s="241"/>
      <c r="D98" s="366"/>
      <c r="E98" s="138">
        <v>7.5300000000000006E-2</v>
      </c>
      <c r="F98" s="16" t="s">
        <v>457</v>
      </c>
      <c r="G98" s="16"/>
      <c r="H98" s="357"/>
      <c r="I98" s="357"/>
      <c r="J98" s="357"/>
      <c r="K98" s="357"/>
      <c r="L98" s="357"/>
      <c r="M98" s="357"/>
      <c r="N98" s="357"/>
      <c r="O98" s="357"/>
      <c r="P98" s="357"/>
      <c r="Q98" s="357"/>
      <c r="R98" s="357"/>
      <c r="S98" s="357"/>
      <c r="T98" s="357"/>
      <c r="U98" s="357"/>
      <c r="V98" s="357"/>
      <c r="W98" s="358"/>
      <c r="X98" s="266"/>
    </row>
    <row r="99" spans="2:28" x14ac:dyDescent="0.15">
      <c r="B99" s="292" t="s">
        <v>250</v>
      </c>
      <c r="C99" s="241"/>
      <c r="D99" s="366"/>
      <c r="E99" s="504" t="s">
        <v>422</v>
      </c>
      <c r="F99" s="16"/>
      <c r="G99" s="16"/>
      <c r="H99" s="357"/>
      <c r="I99" s="357"/>
      <c r="J99" s="357"/>
      <c r="K99" s="357"/>
      <c r="L99" s="357"/>
      <c r="M99" s="357"/>
      <c r="N99" s="357"/>
      <c r="O99" s="357"/>
      <c r="P99" s="357"/>
      <c r="Q99" s="357"/>
      <c r="R99" s="357"/>
      <c r="S99" s="357"/>
      <c r="T99" s="357"/>
      <c r="U99" s="357"/>
      <c r="V99" s="357"/>
      <c r="W99" s="358"/>
      <c r="X99" s="266"/>
    </row>
    <row r="100" spans="2:28" x14ac:dyDescent="0.15">
      <c r="B100" s="292" t="s">
        <v>252</v>
      </c>
      <c r="C100" s="241"/>
      <c r="D100" s="366"/>
      <c r="E100" s="373">
        <v>7.0000000000000007E-2</v>
      </c>
      <c r="F100" s="357" t="s">
        <v>423</v>
      </c>
      <c r="G100" s="16"/>
      <c r="H100" s="357"/>
      <c r="I100" s="357"/>
      <c r="J100" s="357"/>
      <c r="K100" s="357"/>
      <c r="L100" s="357"/>
      <c r="M100" s="357"/>
      <c r="N100" s="357"/>
      <c r="O100" s="357"/>
      <c r="P100" s="357"/>
      <c r="Q100" s="357"/>
      <c r="R100" s="357"/>
      <c r="S100" s="357"/>
      <c r="T100" s="357"/>
      <c r="U100" s="357"/>
      <c r="V100" s="357"/>
      <c r="W100" s="358"/>
      <c r="X100" s="266"/>
    </row>
    <row r="101" spans="2:28" x14ac:dyDescent="0.15">
      <c r="B101" s="292" t="s">
        <v>253</v>
      </c>
      <c r="C101" s="241"/>
      <c r="D101" s="366"/>
      <c r="E101" s="137" t="s">
        <v>302</v>
      </c>
      <c r="F101" s="16"/>
      <c r="G101" s="16"/>
      <c r="H101" s="357"/>
      <c r="I101" s="357"/>
      <c r="J101" s="357"/>
      <c r="K101" s="357"/>
      <c r="L101" s="357"/>
      <c r="M101" s="357"/>
      <c r="N101" s="357"/>
      <c r="O101" s="357"/>
      <c r="P101" s="357"/>
      <c r="Q101" s="357"/>
      <c r="R101" s="357"/>
      <c r="S101" s="357"/>
      <c r="T101" s="357"/>
      <c r="U101" s="357"/>
      <c r="V101" s="357"/>
      <c r="W101" s="358"/>
      <c r="X101" s="266"/>
    </row>
    <row r="102" spans="2:28" ht="11.25" thickBot="1" x14ac:dyDescent="0.2">
      <c r="B102" s="383" t="s">
        <v>254</v>
      </c>
      <c r="C102" s="254"/>
      <c r="D102" s="366"/>
      <c r="E102" s="15" t="s">
        <v>362</v>
      </c>
      <c r="F102" s="16"/>
      <c r="G102" s="16"/>
      <c r="H102" s="357"/>
      <c r="I102" s="357"/>
      <c r="J102" s="357"/>
      <c r="K102" s="357"/>
      <c r="L102" s="357"/>
      <c r="M102" s="357"/>
      <c r="N102" s="357"/>
      <c r="O102" s="357"/>
      <c r="P102" s="357"/>
      <c r="Q102" s="357"/>
      <c r="R102" s="357"/>
      <c r="S102" s="357"/>
      <c r="T102" s="357"/>
      <c r="U102" s="357"/>
      <c r="V102" s="357"/>
      <c r="W102" s="358"/>
      <c r="X102" s="266"/>
    </row>
    <row r="103" spans="2:28" ht="11.25" thickTop="1" x14ac:dyDescent="0.15">
      <c r="B103" s="302" t="s">
        <v>280</v>
      </c>
      <c r="C103" s="388">
        <f>SUM(C98:C102)</f>
        <v>0</v>
      </c>
      <c r="D103" s="366"/>
      <c r="E103" s="355"/>
      <c r="F103" s="355"/>
      <c r="G103" s="355"/>
      <c r="H103" s="355"/>
      <c r="I103" s="355"/>
      <c r="J103" s="355"/>
      <c r="K103" s="355"/>
      <c r="L103" s="355"/>
      <c r="M103" s="355"/>
      <c r="N103" s="355"/>
      <c r="O103" s="355"/>
      <c r="P103" s="355"/>
      <c r="Q103" s="355"/>
      <c r="R103" s="355"/>
      <c r="S103" s="262"/>
      <c r="T103" s="262"/>
      <c r="U103" s="262"/>
      <c r="V103" s="262"/>
      <c r="W103" s="262"/>
      <c r="X103" s="266"/>
    </row>
    <row r="104" spans="2:28" x14ac:dyDescent="0.15">
      <c r="B104" s="268"/>
      <c r="C104" s="363"/>
      <c r="D104" s="366"/>
      <c r="E104" s="355"/>
      <c r="F104" s="355"/>
      <c r="G104" s="355"/>
      <c r="H104" s="355"/>
      <c r="I104" s="355"/>
      <c r="J104" s="355"/>
      <c r="K104" s="355"/>
      <c r="L104" s="355"/>
      <c r="M104" s="355"/>
      <c r="N104" s="355"/>
      <c r="O104" s="355"/>
      <c r="P104" s="355"/>
      <c r="Q104" s="355"/>
      <c r="R104" s="355"/>
      <c r="S104" s="262"/>
      <c r="T104" s="262"/>
      <c r="U104" s="262"/>
      <c r="V104" s="262"/>
      <c r="W104" s="262"/>
      <c r="X104" s="266"/>
    </row>
    <row r="105" spans="2:28" x14ac:dyDescent="0.15">
      <c r="B105" s="372" t="s">
        <v>80</v>
      </c>
      <c r="C105" s="389"/>
      <c r="D105" s="390">
        <f>IF(D61="",0%,D96+$C103)</f>
        <v>0</v>
      </c>
      <c r="E105" s="390">
        <f t="shared" ref="E105:R105" si="34">IF(E61="",0%,E96+$C103)</f>
        <v>0</v>
      </c>
      <c r="F105" s="390">
        <f t="shared" si="34"/>
        <v>0</v>
      </c>
      <c r="G105" s="390">
        <f t="shared" si="34"/>
        <v>0</v>
      </c>
      <c r="H105" s="390">
        <f t="shared" si="34"/>
        <v>0</v>
      </c>
      <c r="I105" s="390">
        <f t="shared" si="34"/>
        <v>0</v>
      </c>
      <c r="J105" s="390">
        <f t="shared" si="34"/>
        <v>0</v>
      </c>
      <c r="K105" s="390">
        <f t="shared" si="34"/>
        <v>0</v>
      </c>
      <c r="L105" s="390">
        <f t="shared" si="34"/>
        <v>0</v>
      </c>
      <c r="M105" s="390">
        <f t="shared" si="34"/>
        <v>0</v>
      </c>
      <c r="N105" s="390">
        <f t="shared" si="34"/>
        <v>0</v>
      </c>
      <c r="O105" s="390">
        <f t="shared" si="34"/>
        <v>0</v>
      </c>
      <c r="P105" s="390">
        <f t="shared" si="34"/>
        <v>0</v>
      </c>
      <c r="Q105" s="390">
        <f t="shared" si="34"/>
        <v>0</v>
      </c>
      <c r="R105" s="390">
        <f t="shared" si="34"/>
        <v>0</v>
      </c>
      <c r="S105" s="262"/>
      <c r="T105" s="262"/>
      <c r="U105" s="262"/>
      <c r="V105" s="262"/>
      <c r="W105" s="262"/>
      <c r="X105" s="266"/>
    </row>
    <row r="106" spans="2:28" x14ac:dyDescent="0.15">
      <c r="B106" s="284"/>
      <c r="C106" s="391"/>
      <c r="D106" s="392"/>
      <c r="E106" s="392"/>
      <c r="F106" s="392"/>
      <c r="G106" s="392"/>
      <c r="H106" s="392"/>
      <c r="I106" s="392"/>
      <c r="J106" s="355"/>
      <c r="K106" s="355"/>
      <c r="L106" s="355"/>
      <c r="M106" s="355"/>
      <c r="N106" s="355"/>
      <c r="O106" s="355"/>
      <c r="P106" s="355"/>
      <c r="Q106" s="355"/>
      <c r="R106" s="355"/>
      <c r="S106" s="262"/>
      <c r="T106" s="262"/>
      <c r="U106" s="262"/>
      <c r="V106" s="262"/>
      <c r="W106" s="262"/>
      <c r="X106" s="266"/>
    </row>
    <row r="107" spans="2:28" x14ac:dyDescent="0.15">
      <c r="B107" s="344" t="s">
        <v>278</v>
      </c>
      <c r="C107" s="393"/>
      <c r="D107" s="390">
        <f>IF($C$76="Opslag",$C$80,D105)</f>
        <v>0</v>
      </c>
      <c r="E107" s="390">
        <f t="shared" ref="E107:Q107" si="35">IF($C$76="Opslag",$C$80,E105)</f>
        <v>0</v>
      </c>
      <c r="F107" s="390">
        <f>IF($C$76="Opslag",$C$80,F105)</f>
        <v>0</v>
      </c>
      <c r="G107" s="390">
        <f>IF($C$76="Opslag",$C$80,G105)</f>
        <v>0</v>
      </c>
      <c r="H107" s="390">
        <f>IF($C$76="Opslag",$C$80,H105)</f>
        <v>0</v>
      </c>
      <c r="I107" s="390">
        <f t="shared" si="35"/>
        <v>0</v>
      </c>
      <c r="J107" s="390">
        <f t="shared" si="35"/>
        <v>0</v>
      </c>
      <c r="K107" s="390">
        <f t="shared" si="35"/>
        <v>0</v>
      </c>
      <c r="L107" s="390">
        <f t="shared" si="35"/>
        <v>0</v>
      </c>
      <c r="M107" s="390">
        <f t="shared" si="35"/>
        <v>0</v>
      </c>
      <c r="N107" s="390">
        <f t="shared" si="35"/>
        <v>0</v>
      </c>
      <c r="O107" s="390">
        <f t="shared" si="35"/>
        <v>0</v>
      </c>
      <c r="P107" s="390">
        <f t="shared" si="35"/>
        <v>0</v>
      </c>
      <c r="Q107" s="390">
        <f t="shared" si="35"/>
        <v>0</v>
      </c>
      <c r="R107" s="390">
        <f>IF($C$76="Opslag",$C$80,R105)</f>
        <v>0</v>
      </c>
      <c r="S107" s="262"/>
      <c r="T107" s="262"/>
      <c r="U107" s="262"/>
      <c r="V107" s="262"/>
      <c r="W107" s="262"/>
      <c r="X107" s="266"/>
    </row>
    <row r="108" spans="2:28" x14ac:dyDescent="0.15">
      <c r="B108" s="394"/>
      <c r="C108" s="355"/>
      <c r="D108" s="355"/>
      <c r="E108" s="355"/>
      <c r="H108" s="355"/>
      <c r="I108" s="355"/>
      <c r="J108" s="355"/>
      <c r="K108" s="355"/>
      <c r="L108" s="355"/>
      <c r="M108" s="355"/>
      <c r="N108" s="355"/>
      <c r="O108" s="355"/>
      <c r="P108" s="355"/>
      <c r="Q108" s="355"/>
      <c r="R108" s="355"/>
      <c r="S108" s="240"/>
      <c r="T108" s="240"/>
      <c r="U108" s="240"/>
      <c r="V108" s="240"/>
      <c r="W108" s="240"/>
      <c r="X108" s="269"/>
    </row>
    <row r="109" spans="2:28" x14ac:dyDescent="0.15">
      <c r="B109" s="264"/>
      <c r="C109" s="264"/>
      <c r="D109" s="264"/>
      <c r="E109" s="264"/>
      <c r="F109" s="264"/>
      <c r="G109" s="264"/>
      <c r="H109" s="264"/>
      <c r="I109" s="264"/>
      <c r="J109" s="264"/>
      <c r="K109" s="264"/>
      <c r="L109" s="264"/>
      <c r="M109" s="264"/>
      <c r="N109" s="264"/>
      <c r="O109" s="264"/>
      <c r="P109" s="264"/>
      <c r="Q109" s="264"/>
      <c r="R109" s="264"/>
      <c r="S109" s="264"/>
    </row>
    <row r="110" spans="2:28" x14ac:dyDescent="0.15">
      <c r="B110" s="273" t="s">
        <v>323</v>
      </c>
      <c r="C110" s="274"/>
      <c r="D110" s="275"/>
      <c r="E110" s="275"/>
      <c r="F110" s="275"/>
      <c r="G110" s="275"/>
      <c r="H110" s="275"/>
      <c r="I110" s="275"/>
      <c r="J110" s="275"/>
      <c r="K110" s="275"/>
      <c r="L110" s="275"/>
      <c r="M110" s="275"/>
      <c r="N110" s="275"/>
      <c r="O110" s="275"/>
      <c r="P110" s="275"/>
      <c r="Q110" s="275"/>
      <c r="R110" s="275"/>
      <c r="S110" s="275"/>
      <c r="T110" s="275"/>
      <c r="U110" s="275"/>
      <c r="V110" s="275"/>
      <c r="W110" s="275"/>
      <c r="X110" s="276"/>
      <c r="Y110" s="395"/>
      <c r="Z110" s="395"/>
      <c r="AA110" s="395"/>
      <c r="AB110" s="395"/>
    </row>
    <row r="111" spans="2:28" x14ac:dyDescent="0.15">
      <c r="B111" s="343"/>
      <c r="C111" s="262"/>
      <c r="D111" s="262"/>
      <c r="E111" s="262"/>
      <c r="F111" s="262"/>
      <c r="G111" s="262"/>
      <c r="H111" s="262"/>
      <c r="I111" s="262"/>
      <c r="J111" s="262"/>
      <c r="K111" s="262"/>
      <c r="L111" s="262"/>
      <c r="M111" s="262"/>
      <c r="N111" s="262"/>
      <c r="O111" s="262"/>
      <c r="P111" s="262"/>
      <c r="Q111" s="262"/>
      <c r="R111" s="262"/>
      <c r="S111" s="262"/>
      <c r="T111" s="262"/>
      <c r="U111" s="262"/>
      <c r="V111" s="262"/>
      <c r="W111" s="262"/>
      <c r="X111" s="266"/>
      <c r="Y111" s="395"/>
      <c r="Z111" s="395"/>
      <c r="AA111" s="395"/>
      <c r="AB111" s="395"/>
    </row>
    <row r="112" spans="2:28" x14ac:dyDescent="0.15">
      <c r="B112" s="396"/>
      <c r="C112" s="279" t="s">
        <v>232</v>
      </c>
      <c r="D112" s="279" t="s">
        <v>233</v>
      </c>
      <c r="E112" s="279" t="s">
        <v>78</v>
      </c>
      <c r="F112" s="279"/>
      <c r="G112" s="279"/>
      <c r="H112" s="279"/>
      <c r="I112" s="279"/>
      <c r="J112" s="279"/>
      <c r="K112" s="279"/>
      <c r="L112" s="279"/>
      <c r="M112" s="279"/>
      <c r="N112" s="279"/>
      <c r="O112" s="279"/>
      <c r="P112" s="279"/>
      <c r="Q112" s="279"/>
      <c r="R112" s="279"/>
      <c r="S112" s="279"/>
      <c r="T112" s="279"/>
      <c r="U112" s="279"/>
      <c r="V112" s="279"/>
      <c r="W112" s="279"/>
      <c r="X112" s="281"/>
      <c r="Y112" s="395"/>
      <c r="Z112" s="395"/>
      <c r="AA112" s="395"/>
      <c r="AB112" s="395"/>
    </row>
    <row r="113" spans="1:28" x14ac:dyDescent="0.15">
      <c r="A113" s="395"/>
      <c r="B113" s="268"/>
      <c r="C113" s="262"/>
      <c r="D113" s="262"/>
      <c r="E113" s="262"/>
      <c r="F113" s="262"/>
      <c r="G113" s="262"/>
      <c r="H113" s="262"/>
      <c r="I113" s="262"/>
      <c r="J113" s="262"/>
      <c r="K113" s="262"/>
      <c r="L113" s="262"/>
      <c r="M113" s="262"/>
      <c r="N113" s="262"/>
      <c r="O113" s="262"/>
      <c r="P113" s="262"/>
      <c r="Q113" s="262"/>
      <c r="R113" s="262"/>
      <c r="S113" s="262"/>
      <c r="T113" s="262"/>
      <c r="U113" s="262"/>
      <c r="V113" s="262"/>
      <c r="W113" s="262"/>
      <c r="X113" s="266"/>
      <c r="Y113" s="395"/>
      <c r="Z113" s="395"/>
      <c r="AA113" s="395"/>
      <c r="AB113" s="395"/>
    </row>
    <row r="114" spans="1:28" x14ac:dyDescent="0.15">
      <c r="A114" s="395"/>
      <c r="B114" s="292" t="s">
        <v>324</v>
      </c>
      <c r="C114" s="464"/>
      <c r="D114" s="464"/>
      <c r="E114" s="267">
        <f>SUM(C114:D114)</f>
        <v>0</v>
      </c>
      <c r="F114" s="262"/>
      <c r="G114" s="262"/>
      <c r="H114" s="262"/>
      <c r="I114" s="262"/>
      <c r="J114" s="262"/>
      <c r="K114" s="262"/>
      <c r="L114" s="262"/>
      <c r="M114" s="262"/>
      <c r="N114" s="262"/>
      <c r="O114" s="262"/>
      <c r="P114" s="262"/>
      <c r="Q114" s="262"/>
      <c r="R114" s="262"/>
      <c r="S114" s="262"/>
      <c r="T114" s="262"/>
      <c r="U114" s="262"/>
      <c r="V114" s="262"/>
      <c r="W114" s="262"/>
      <c r="X114" s="266"/>
      <c r="Y114" s="395"/>
      <c r="Z114" s="395"/>
      <c r="AA114" s="395"/>
      <c r="AB114" s="395"/>
    </row>
    <row r="115" spans="1:28" x14ac:dyDescent="0.15">
      <c r="A115" s="395"/>
      <c r="B115" s="239"/>
      <c r="C115" s="240"/>
      <c r="D115" s="240"/>
      <c r="E115" s="240"/>
      <c r="F115" s="240"/>
      <c r="G115" s="240"/>
      <c r="H115" s="240"/>
      <c r="I115" s="240"/>
      <c r="J115" s="240"/>
      <c r="K115" s="240"/>
      <c r="L115" s="240"/>
      <c r="M115" s="240"/>
      <c r="N115" s="240"/>
      <c r="O115" s="240"/>
      <c r="P115" s="240"/>
      <c r="Q115" s="240"/>
      <c r="R115" s="240"/>
      <c r="S115" s="240"/>
      <c r="T115" s="240"/>
      <c r="U115" s="240"/>
      <c r="V115" s="240"/>
      <c r="W115" s="240"/>
      <c r="X115" s="269"/>
      <c r="Y115" s="395"/>
      <c r="Z115" s="395"/>
      <c r="AA115" s="395"/>
      <c r="AB115" s="395"/>
    </row>
    <row r="116" spans="1:28" x14ac:dyDescent="0.15">
      <c r="A116" s="395"/>
      <c r="B116" s="262"/>
      <c r="C116" s="262"/>
      <c r="D116" s="262"/>
      <c r="E116" s="262"/>
      <c r="F116" s="262"/>
      <c r="G116" s="262"/>
      <c r="H116" s="262"/>
      <c r="I116" s="262"/>
      <c r="J116" s="262"/>
      <c r="K116" s="262"/>
      <c r="L116" s="262"/>
      <c r="M116" s="262"/>
      <c r="N116" s="262"/>
      <c r="O116" s="262"/>
      <c r="P116" s="262"/>
      <c r="Q116" s="262"/>
      <c r="R116" s="262"/>
      <c r="S116" s="262"/>
      <c r="T116" s="262"/>
      <c r="U116" s="262"/>
      <c r="V116" s="262"/>
      <c r="W116" s="262"/>
      <c r="X116" s="262"/>
      <c r="Y116" s="395"/>
      <c r="Z116" s="395"/>
      <c r="AA116" s="395"/>
      <c r="AB116" s="395"/>
    </row>
    <row r="117" spans="1:28" x14ac:dyDescent="0.15">
      <c r="B117" s="273" t="s">
        <v>62</v>
      </c>
      <c r="C117" s="274"/>
      <c r="D117" s="275"/>
      <c r="E117" s="275"/>
      <c r="F117" s="275"/>
      <c r="G117" s="275"/>
      <c r="H117" s="275"/>
      <c r="I117" s="275"/>
      <c r="J117" s="275"/>
      <c r="K117" s="275"/>
      <c r="L117" s="275"/>
      <c r="M117" s="275"/>
      <c r="N117" s="275"/>
      <c r="O117" s="275"/>
      <c r="P117" s="275"/>
      <c r="Q117" s="275"/>
      <c r="R117" s="275"/>
      <c r="S117" s="275"/>
      <c r="T117" s="275"/>
      <c r="U117" s="275"/>
      <c r="V117" s="275"/>
      <c r="W117" s="275"/>
      <c r="X117" s="276"/>
    </row>
    <row r="118" spans="1:28" x14ac:dyDescent="0.15">
      <c r="B118" s="343" t="s">
        <v>186</v>
      </c>
      <c r="C118" s="262"/>
      <c r="D118" s="262"/>
      <c r="E118" s="262"/>
      <c r="F118" s="262"/>
      <c r="G118" s="262"/>
      <c r="H118" s="262"/>
      <c r="I118" s="262"/>
      <c r="J118" s="262"/>
      <c r="K118" s="262"/>
      <c r="L118" s="262"/>
      <c r="M118" s="262"/>
      <c r="N118" s="262"/>
      <c r="O118" s="262"/>
      <c r="P118" s="262"/>
      <c r="Q118" s="262"/>
      <c r="R118" s="262"/>
      <c r="S118" s="262"/>
      <c r="T118" s="262"/>
      <c r="U118" s="262"/>
      <c r="V118" s="262"/>
      <c r="W118" s="262"/>
      <c r="X118" s="266"/>
    </row>
    <row r="119" spans="1:28" x14ac:dyDescent="0.15">
      <c r="B119" s="396"/>
      <c r="C119" s="280"/>
      <c r="D119" s="279" t="s">
        <v>98</v>
      </c>
      <c r="E119" s="279" t="s">
        <v>98</v>
      </c>
      <c r="F119" s="279" t="s">
        <v>234</v>
      </c>
      <c r="G119" s="279" t="s">
        <v>235</v>
      </c>
      <c r="H119" s="279"/>
      <c r="I119" s="279"/>
      <c r="J119" s="279"/>
      <c r="K119" s="279"/>
      <c r="L119" s="279"/>
      <c r="M119" s="279"/>
      <c r="N119" s="279"/>
      <c r="O119" s="279"/>
      <c r="P119" s="279"/>
      <c r="Q119" s="279"/>
      <c r="R119" s="279"/>
      <c r="S119" s="279"/>
      <c r="T119" s="279"/>
      <c r="U119" s="279"/>
      <c r="V119" s="279"/>
      <c r="W119" s="279"/>
      <c r="X119" s="281"/>
    </row>
    <row r="120" spans="1:28" x14ac:dyDescent="0.15">
      <c r="B120" s="396"/>
      <c r="C120" s="279" t="s">
        <v>116</v>
      </c>
      <c r="D120" s="279" t="s">
        <v>43</v>
      </c>
      <c r="E120" s="279" t="s">
        <v>44</v>
      </c>
      <c r="F120" s="279"/>
      <c r="G120" s="279"/>
      <c r="H120" s="279"/>
      <c r="I120" s="279"/>
      <c r="J120" s="279"/>
      <c r="K120" s="279"/>
      <c r="L120" s="279"/>
      <c r="M120" s="279"/>
      <c r="N120" s="279"/>
      <c r="O120" s="279"/>
      <c r="P120" s="279"/>
      <c r="Q120" s="279"/>
      <c r="R120" s="279"/>
      <c r="S120" s="279"/>
      <c r="T120" s="279"/>
      <c r="U120" s="279"/>
      <c r="V120" s="279"/>
      <c r="W120" s="279"/>
      <c r="X120" s="281"/>
    </row>
    <row r="121" spans="1:28" x14ac:dyDescent="0.15">
      <c r="B121" s="268"/>
      <c r="D121" s="262"/>
      <c r="E121" s="262"/>
      <c r="F121" s="262"/>
      <c r="G121" s="262"/>
      <c r="H121" s="262"/>
      <c r="I121" s="262"/>
      <c r="J121" s="262"/>
      <c r="K121" s="262"/>
      <c r="L121" s="262"/>
      <c r="M121" s="262"/>
      <c r="N121" s="262"/>
      <c r="O121" s="262"/>
      <c r="P121" s="262"/>
      <c r="Q121" s="262"/>
      <c r="R121" s="262"/>
      <c r="S121" s="262"/>
      <c r="T121" s="262"/>
      <c r="U121" s="262"/>
      <c r="V121" s="262"/>
      <c r="W121" s="262"/>
      <c r="X121" s="266"/>
    </row>
    <row r="122" spans="1:28" ht="11.25" thickBot="1" x14ac:dyDescent="0.2">
      <c r="B122" s="397" t="s">
        <v>45</v>
      </c>
      <c r="C122" s="398"/>
      <c r="D122" s="399">
        <v>1878</v>
      </c>
      <c r="E122" s="473"/>
      <c r="F122" s="262"/>
      <c r="G122" s="262"/>
      <c r="I122" s="401" t="s">
        <v>176</v>
      </c>
      <c r="J122" s="357"/>
      <c r="K122" s="357"/>
      <c r="L122" s="357"/>
      <c r="M122" s="357"/>
      <c r="N122" s="357"/>
      <c r="O122" s="357"/>
      <c r="P122" s="357"/>
      <c r="Q122" s="357"/>
      <c r="R122" s="357"/>
      <c r="S122" s="357"/>
      <c r="T122" s="357"/>
      <c r="U122" s="357"/>
      <c r="V122" s="357"/>
      <c r="W122" s="358"/>
      <c r="X122" s="266"/>
    </row>
    <row r="123" spans="1:28" ht="11.25" thickTop="1" x14ac:dyDescent="0.15">
      <c r="B123" s="402" t="s">
        <v>46</v>
      </c>
      <c r="C123" s="465" t="s">
        <v>119</v>
      </c>
      <c r="D123" s="403">
        <f>D$122*E123</f>
        <v>0</v>
      </c>
      <c r="E123" s="467"/>
      <c r="F123" s="262"/>
      <c r="G123" s="262"/>
      <c r="I123" s="373">
        <f>(6.2%+6.23%+6.19%)/3</f>
        <v>6.2066666666666666E-2</v>
      </c>
      <c r="J123" s="357" t="s">
        <v>464</v>
      </c>
      <c r="K123" s="357"/>
      <c r="L123" s="357"/>
      <c r="M123" s="357"/>
      <c r="N123" s="357"/>
      <c r="O123" s="357"/>
      <c r="P123" s="357"/>
      <c r="Q123" s="357"/>
      <c r="R123" s="357"/>
      <c r="S123" s="357"/>
      <c r="T123" s="357"/>
      <c r="U123" s="357"/>
      <c r="V123" s="357"/>
      <c r="W123" s="358"/>
      <c r="X123" s="266"/>
    </row>
    <row r="124" spans="1:28" x14ac:dyDescent="0.15">
      <c r="B124" s="402" t="s">
        <v>47</v>
      </c>
      <c r="C124" s="465" t="s">
        <v>119</v>
      </c>
      <c r="D124" s="474">
        <f>7*7.2</f>
        <v>50.4</v>
      </c>
      <c r="E124" s="412"/>
      <c r="F124" s="262"/>
      <c r="G124" s="262"/>
      <c r="I124" s="411" t="s">
        <v>124</v>
      </c>
      <c r="J124" s="357"/>
      <c r="K124" s="357"/>
      <c r="L124" s="357"/>
      <c r="M124" s="357"/>
      <c r="N124" s="357"/>
      <c r="O124" s="357"/>
      <c r="P124" s="357"/>
      <c r="Q124" s="357"/>
      <c r="R124" s="357"/>
      <c r="S124" s="357"/>
      <c r="T124" s="357"/>
      <c r="U124" s="357"/>
      <c r="V124" s="357"/>
      <c r="W124" s="358"/>
      <c r="X124" s="266"/>
    </row>
    <row r="125" spans="1:28" x14ac:dyDescent="0.15">
      <c r="B125" s="404" t="s">
        <v>63</v>
      </c>
      <c r="C125" s="465" t="s">
        <v>119</v>
      </c>
      <c r="D125" s="405">
        <f>(144+22+35)</f>
        <v>201</v>
      </c>
      <c r="E125" s="475"/>
      <c r="F125" s="262"/>
      <c r="G125" s="262"/>
      <c r="I125" s="356" t="s">
        <v>207</v>
      </c>
      <c r="J125" s="357"/>
      <c r="K125" s="357"/>
      <c r="L125" s="357"/>
      <c r="M125" s="357"/>
      <c r="N125" s="357"/>
      <c r="O125" s="357"/>
      <c r="P125" s="357"/>
      <c r="Q125" s="357"/>
      <c r="R125" s="357"/>
      <c r="S125" s="357"/>
      <c r="T125" s="357"/>
      <c r="U125" s="357"/>
      <c r="V125" s="357"/>
      <c r="W125" s="358"/>
      <c r="X125" s="266"/>
    </row>
    <row r="126" spans="1:28" x14ac:dyDescent="0.15">
      <c r="B126" s="402" t="s">
        <v>247</v>
      </c>
      <c r="C126" s="465" t="s">
        <v>119</v>
      </c>
      <c r="D126" s="466"/>
      <c r="E126" s="407"/>
      <c r="F126" s="262"/>
      <c r="G126" s="262"/>
      <c r="I126" s="401" t="s">
        <v>326</v>
      </c>
      <c r="J126" s="357"/>
      <c r="K126" s="357"/>
      <c r="L126" s="357"/>
      <c r="M126" s="357"/>
      <c r="N126" s="357"/>
      <c r="O126" s="357"/>
      <c r="P126" s="357"/>
      <c r="Q126" s="357"/>
      <c r="R126" s="357"/>
      <c r="S126" s="357"/>
      <c r="T126" s="357"/>
      <c r="U126" s="357"/>
      <c r="V126" s="357"/>
      <c r="W126" s="358"/>
      <c r="X126" s="266"/>
    </row>
    <row r="127" spans="1:28" x14ac:dyDescent="0.15">
      <c r="B127" s="402" t="s">
        <v>149</v>
      </c>
      <c r="C127" s="465" t="s">
        <v>119</v>
      </c>
      <c r="D127" s="466"/>
      <c r="E127" s="408"/>
      <c r="F127" s="262"/>
      <c r="G127" s="262"/>
      <c r="I127" s="356" t="s">
        <v>355</v>
      </c>
      <c r="J127" s="357"/>
      <c r="K127" s="357"/>
      <c r="L127" s="357"/>
      <c r="M127" s="357"/>
      <c r="N127" s="357"/>
      <c r="O127" s="357"/>
      <c r="P127" s="357"/>
      <c r="Q127" s="357"/>
      <c r="R127" s="357"/>
      <c r="S127" s="357"/>
      <c r="T127" s="357"/>
      <c r="U127" s="357"/>
      <c r="V127" s="357"/>
      <c r="W127" s="358"/>
      <c r="X127" s="266"/>
    </row>
    <row r="128" spans="1:28" x14ac:dyDescent="0.15">
      <c r="B128" s="402" t="s">
        <v>48</v>
      </c>
      <c r="C128" s="465" t="s">
        <v>119</v>
      </c>
      <c r="D128" s="403">
        <f>D$122*E128</f>
        <v>0</v>
      </c>
      <c r="E128" s="467"/>
      <c r="F128" s="262"/>
      <c r="G128" s="262"/>
      <c r="I128" s="356"/>
      <c r="J128" s="357"/>
      <c r="K128" s="357"/>
      <c r="L128" s="357"/>
      <c r="M128" s="357"/>
      <c r="N128" s="357"/>
      <c r="O128" s="357"/>
      <c r="P128" s="357"/>
      <c r="Q128" s="357"/>
      <c r="R128" s="357"/>
      <c r="S128" s="357"/>
      <c r="T128" s="357"/>
      <c r="U128" s="357"/>
      <c r="V128" s="357"/>
      <c r="W128" s="358"/>
      <c r="X128" s="266"/>
    </row>
    <row r="129" spans="2:24" x14ac:dyDescent="0.15">
      <c r="B129" s="402" t="s">
        <v>129</v>
      </c>
      <c r="C129" s="465" t="s">
        <v>119</v>
      </c>
      <c r="D129" s="403">
        <f>D$122*E129</f>
        <v>0</v>
      </c>
      <c r="E129" s="467"/>
      <c r="F129" s="262"/>
      <c r="G129" s="262"/>
      <c r="I129" s="411" t="s">
        <v>364</v>
      </c>
      <c r="J129" s="357"/>
      <c r="K129" s="357"/>
      <c r="L129" s="357"/>
      <c r="M129" s="357"/>
      <c r="N129" s="357"/>
      <c r="O129" s="357"/>
      <c r="P129" s="357"/>
      <c r="Q129" s="357"/>
      <c r="R129" s="357"/>
      <c r="S129" s="357"/>
      <c r="T129" s="357"/>
      <c r="U129" s="357"/>
      <c r="V129" s="357"/>
      <c r="W129" s="358"/>
      <c r="X129" s="266"/>
    </row>
    <row r="130" spans="2:24" x14ac:dyDescent="0.15">
      <c r="B130" s="402" t="s">
        <v>237</v>
      </c>
      <c r="C130" s="465" t="s">
        <v>119</v>
      </c>
      <c r="D130" s="403">
        <f>(C114*F130+D114*G130)</f>
        <v>0</v>
      </c>
      <c r="E130" s="406"/>
      <c r="F130" s="468"/>
      <c r="G130" s="468"/>
      <c r="I130" s="15" t="s">
        <v>398</v>
      </c>
      <c r="J130" s="357"/>
      <c r="K130" s="357"/>
      <c r="L130" s="357"/>
      <c r="M130" s="357"/>
      <c r="N130" s="357"/>
      <c r="O130" s="357"/>
      <c r="P130" s="357"/>
      <c r="Q130" s="357"/>
      <c r="R130" s="357"/>
      <c r="S130" s="357"/>
      <c r="T130" s="357"/>
      <c r="U130" s="357"/>
      <c r="V130" s="357"/>
      <c r="W130" s="358"/>
      <c r="X130" s="266"/>
    </row>
    <row r="131" spans="2:24" x14ac:dyDescent="0.15">
      <c r="B131" s="11" t="s">
        <v>392</v>
      </c>
      <c r="C131" s="465" t="s">
        <v>119</v>
      </c>
      <c r="D131" s="403">
        <f>D$122*E131</f>
        <v>0</v>
      </c>
      <c r="E131" s="467"/>
      <c r="F131" s="262"/>
      <c r="G131" s="262"/>
      <c r="I131" s="356" t="s">
        <v>373</v>
      </c>
      <c r="J131" s="357"/>
      <c r="K131" s="357"/>
      <c r="L131" s="357"/>
      <c r="M131" s="357"/>
      <c r="N131" s="357"/>
      <c r="O131" s="357"/>
      <c r="P131" s="357"/>
      <c r="Q131" s="357"/>
      <c r="R131" s="357"/>
      <c r="S131" s="357"/>
      <c r="T131" s="357"/>
      <c r="U131" s="357"/>
      <c r="V131" s="357"/>
      <c r="W131" s="358"/>
      <c r="X131" s="266"/>
    </row>
    <row r="132" spans="2:24" ht="11.25" thickBot="1" x14ac:dyDescent="0.2">
      <c r="B132" s="413" t="s">
        <v>238</v>
      </c>
      <c r="C132" s="465" t="s">
        <v>119</v>
      </c>
      <c r="D132" s="414">
        <f>D$122*E132</f>
        <v>0</v>
      </c>
      <c r="E132" s="469"/>
      <c r="F132" s="262"/>
      <c r="G132" s="262"/>
      <c r="I132" s="356" t="s">
        <v>365</v>
      </c>
      <c r="J132" s="357"/>
      <c r="K132" s="357"/>
      <c r="L132" s="357"/>
      <c r="M132" s="357"/>
      <c r="N132" s="357"/>
      <c r="O132" s="357"/>
      <c r="P132" s="357"/>
      <c r="Q132" s="357"/>
      <c r="R132" s="357"/>
      <c r="S132" s="357"/>
      <c r="T132" s="357"/>
      <c r="U132" s="357"/>
      <c r="V132" s="357"/>
      <c r="W132" s="358"/>
      <c r="X132" s="266"/>
    </row>
    <row r="133" spans="2:24" ht="11.25" thickTop="1" x14ac:dyDescent="0.15">
      <c r="B133" s="352" t="s">
        <v>49</v>
      </c>
      <c r="C133" s="415"/>
      <c r="D133" s="248">
        <f>D122-SUMIFS(D123:D132,C123:C132,"Ja")</f>
        <v>1626.6</v>
      </c>
      <c r="E133" s="476"/>
      <c r="F133" s="262"/>
      <c r="G133" s="262"/>
      <c r="H133" s="417"/>
      <c r="I133" s="262"/>
      <c r="J133" s="262"/>
      <c r="K133" s="262"/>
      <c r="L133" s="262"/>
      <c r="M133" s="262"/>
      <c r="N133" s="262"/>
      <c r="O133" s="262"/>
      <c r="P133" s="262"/>
      <c r="Q133" s="262"/>
      <c r="R133" s="262"/>
      <c r="S133" s="262"/>
      <c r="T133" s="262"/>
      <c r="U133" s="262"/>
      <c r="V133" s="262"/>
      <c r="W133" s="262"/>
      <c r="X133" s="266"/>
    </row>
    <row r="134" spans="2:24" x14ac:dyDescent="0.15">
      <c r="B134" s="239"/>
      <c r="C134" s="288"/>
      <c r="D134" s="240"/>
      <c r="E134" s="240"/>
      <c r="F134" s="262"/>
      <c r="G134" s="262"/>
      <c r="H134" s="262"/>
      <c r="I134" s="262"/>
      <c r="J134" s="262"/>
      <c r="K134" s="262"/>
      <c r="L134" s="262"/>
      <c r="M134" s="262"/>
      <c r="N134" s="262"/>
      <c r="O134" s="262"/>
      <c r="P134" s="262"/>
      <c r="Q134" s="262"/>
      <c r="R134" s="262"/>
      <c r="S134" s="262"/>
      <c r="T134" s="262"/>
      <c r="U134" s="262"/>
      <c r="V134" s="262"/>
      <c r="W134" s="262"/>
      <c r="X134" s="266"/>
    </row>
    <row r="135" spans="2:24" x14ac:dyDescent="0.15">
      <c r="B135" s="287" t="s">
        <v>50</v>
      </c>
      <c r="C135" s="317"/>
      <c r="D135" s="560">
        <f>D133/D122</f>
        <v>0.86613418530351438</v>
      </c>
      <c r="E135" s="561"/>
      <c r="F135" s="262"/>
      <c r="G135" s="262"/>
      <c r="H135" s="262"/>
      <c r="I135" s="262"/>
      <c r="J135" s="262"/>
      <c r="K135" s="262"/>
      <c r="L135" s="262"/>
      <c r="M135" s="262"/>
      <c r="N135" s="262"/>
      <c r="O135" s="262"/>
      <c r="P135" s="262"/>
      <c r="Q135" s="262"/>
      <c r="R135" s="262"/>
      <c r="S135" s="262"/>
      <c r="T135" s="262"/>
      <c r="U135" s="262"/>
      <c r="V135" s="262"/>
      <c r="W135" s="262"/>
      <c r="X135" s="266"/>
    </row>
    <row r="136" spans="2:24" x14ac:dyDescent="0.15">
      <c r="B136" s="239"/>
      <c r="C136" s="418"/>
      <c r="D136" s="418"/>
      <c r="E136" s="240"/>
      <c r="F136" s="240"/>
      <c r="G136" s="240"/>
      <c r="H136" s="240"/>
      <c r="I136" s="240"/>
      <c r="J136" s="240"/>
      <c r="K136" s="240"/>
      <c r="L136" s="240"/>
      <c r="M136" s="240"/>
      <c r="N136" s="240"/>
      <c r="O136" s="240"/>
      <c r="P136" s="240"/>
      <c r="Q136" s="240"/>
      <c r="R136" s="240"/>
      <c r="S136" s="240"/>
      <c r="T136" s="240"/>
      <c r="U136" s="240"/>
      <c r="V136" s="240"/>
      <c r="W136" s="240"/>
      <c r="X136" s="269"/>
    </row>
    <row r="137" spans="2:24" x14ac:dyDescent="0.15">
      <c r="B137" s="262"/>
      <c r="C137" s="419"/>
      <c r="D137" s="419"/>
      <c r="E137" s="262"/>
      <c r="F137" s="262"/>
      <c r="G137" s="262"/>
      <c r="H137" s="262"/>
      <c r="I137" s="262"/>
      <c r="J137" s="262"/>
      <c r="K137" s="262"/>
      <c r="L137" s="262"/>
      <c r="M137" s="262"/>
      <c r="N137" s="262"/>
      <c r="O137" s="262"/>
      <c r="P137" s="262"/>
      <c r="Q137" s="262"/>
      <c r="R137" s="262"/>
      <c r="S137" s="262"/>
      <c r="T137" s="262"/>
      <c r="U137" s="262"/>
      <c r="V137" s="262"/>
      <c r="W137" s="262"/>
      <c r="X137" s="262"/>
    </row>
    <row r="138" spans="2:24" x14ac:dyDescent="0.15">
      <c r="B138" s="273" t="s">
        <v>76</v>
      </c>
      <c r="C138" s="274"/>
      <c r="D138" s="275"/>
      <c r="E138" s="275"/>
      <c r="F138" s="275"/>
      <c r="G138" s="275"/>
      <c r="H138" s="275"/>
      <c r="I138" s="275"/>
      <c r="J138" s="275"/>
      <c r="K138" s="275"/>
      <c r="L138" s="275"/>
      <c r="M138" s="275"/>
      <c r="N138" s="275"/>
      <c r="O138" s="275"/>
      <c r="P138" s="275"/>
      <c r="Q138" s="275"/>
      <c r="R138" s="275"/>
      <c r="S138" s="275"/>
      <c r="T138" s="275"/>
      <c r="U138" s="275"/>
      <c r="V138" s="275"/>
      <c r="W138" s="275"/>
      <c r="X138" s="276"/>
    </row>
    <row r="139" spans="2:24" ht="11.25" x14ac:dyDescent="0.2">
      <c r="B139" s="477"/>
      <c r="C139" s="420"/>
      <c r="D139" s="420"/>
      <c r="E139" s="264"/>
      <c r="F139" s="264"/>
      <c r="G139" s="264"/>
      <c r="H139" s="264"/>
      <c r="I139" s="264"/>
      <c r="J139" s="264"/>
      <c r="K139" s="264"/>
      <c r="L139" s="264"/>
      <c r="M139" s="264"/>
      <c r="N139" s="264"/>
      <c r="O139" s="264"/>
      <c r="P139" s="264"/>
      <c r="Q139" s="264"/>
      <c r="R139" s="264"/>
      <c r="S139" s="264"/>
      <c r="T139" s="264"/>
      <c r="U139" s="264"/>
      <c r="V139" s="264"/>
      <c r="W139" s="264"/>
      <c r="X139" s="265"/>
    </row>
    <row r="140" spans="2:24" x14ac:dyDescent="0.15">
      <c r="B140" s="396"/>
      <c r="C140" s="279" t="s">
        <v>66</v>
      </c>
      <c r="D140" s="279"/>
      <c r="E140" s="279"/>
      <c r="F140" s="279"/>
      <c r="G140" s="279"/>
      <c r="H140" s="279"/>
      <c r="I140" s="279"/>
      <c r="J140" s="279"/>
      <c r="K140" s="279"/>
      <c r="L140" s="279"/>
      <c r="M140" s="279"/>
      <c r="N140" s="279"/>
      <c r="O140" s="279"/>
      <c r="P140" s="279"/>
      <c r="Q140" s="279"/>
      <c r="R140" s="279"/>
      <c r="S140" s="279"/>
      <c r="T140" s="279"/>
      <c r="U140" s="279"/>
      <c r="V140" s="279"/>
      <c r="W140" s="279"/>
      <c r="X140" s="281"/>
    </row>
    <row r="141" spans="2:24" x14ac:dyDescent="0.15">
      <c r="B141" s="268"/>
      <c r="C141" s="419"/>
      <c r="E141" s="262"/>
      <c r="F141" s="262"/>
      <c r="G141" s="262"/>
      <c r="H141" s="262"/>
      <c r="I141" s="262"/>
      <c r="J141" s="262"/>
      <c r="K141" s="262"/>
      <c r="L141" s="262"/>
      <c r="M141" s="262"/>
      <c r="N141" s="262"/>
      <c r="O141" s="262"/>
      <c r="P141" s="262"/>
      <c r="Q141" s="262"/>
      <c r="R141" s="262"/>
      <c r="S141" s="262"/>
      <c r="T141" s="262"/>
      <c r="U141" s="262"/>
      <c r="V141" s="262"/>
      <c r="W141" s="262"/>
      <c r="X141" s="266"/>
    </row>
    <row r="142" spans="2:24" x14ac:dyDescent="0.15">
      <c r="B142" s="292" t="s">
        <v>241</v>
      </c>
      <c r="C142" s="255"/>
      <c r="E142" s="356"/>
      <c r="F142" s="357"/>
      <c r="G142" s="357"/>
      <c r="H142" s="357"/>
      <c r="I142" s="357"/>
      <c r="J142" s="357"/>
      <c r="K142" s="357"/>
      <c r="L142" s="357"/>
      <c r="M142" s="357"/>
      <c r="N142" s="357"/>
      <c r="O142" s="357"/>
      <c r="P142" s="357"/>
      <c r="Q142" s="357"/>
      <c r="R142" s="357"/>
      <c r="S142" s="357"/>
      <c r="T142" s="357"/>
      <c r="U142" s="357"/>
      <c r="V142" s="357"/>
      <c r="W142" s="358"/>
      <c r="X142" s="266"/>
    </row>
    <row r="143" spans="2:24" ht="11.25" thickBot="1" x14ac:dyDescent="0.2">
      <c r="B143" s="383" t="s">
        <v>242</v>
      </c>
      <c r="C143" s="256"/>
      <c r="E143" s="356"/>
      <c r="F143" s="357"/>
      <c r="G143" s="357"/>
      <c r="H143" s="357"/>
      <c r="I143" s="357"/>
      <c r="J143" s="357"/>
      <c r="K143" s="357"/>
      <c r="L143" s="357"/>
      <c r="M143" s="357"/>
      <c r="N143" s="357"/>
      <c r="O143" s="357"/>
      <c r="P143" s="357"/>
      <c r="Q143" s="357"/>
      <c r="R143" s="357"/>
      <c r="S143" s="357"/>
      <c r="T143" s="357"/>
      <c r="U143" s="357"/>
      <c r="V143" s="357"/>
      <c r="W143" s="358"/>
      <c r="X143" s="266"/>
    </row>
    <row r="144" spans="2:24" ht="11.25" thickTop="1" x14ac:dyDescent="0.15">
      <c r="B144" s="421" t="s">
        <v>67</v>
      </c>
      <c r="C144" s="422">
        <f>SUM(C142:C143)</f>
        <v>0</v>
      </c>
      <c r="E144" s="262"/>
      <c r="F144" s="262"/>
      <c r="G144" s="262"/>
      <c r="H144" s="262"/>
      <c r="I144" s="262"/>
      <c r="J144" s="262"/>
      <c r="K144" s="262"/>
      <c r="L144" s="262"/>
      <c r="M144" s="262"/>
      <c r="N144" s="262"/>
      <c r="O144" s="262"/>
      <c r="P144" s="262"/>
      <c r="Q144" s="262"/>
      <c r="R144" s="262"/>
      <c r="S144" s="262"/>
      <c r="T144" s="262"/>
      <c r="U144" s="262"/>
      <c r="V144" s="262"/>
      <c r="W144" s="262"/>
      <c r="X144" s="266"/>
    </row>
    <row r="145" spans="2:24" x14ac:dyDescent="0.15">
      <c r="B145" s="423"/>
      <c r="C145" s="359"/>
      <c r="D145" s="424"/>
      <c r="E145" s="240"/>
      <c r="F145" s="240"/>
      <c r="G145" s="240"/>
      <c r="H145" s="240"/>
      <c r="I145" s="240"/>
      <c r="J145" s="240"/>
      <c r="K145" s="240"/>
      <c r="L145" s="240"/>
      <c r="M145" s="240"/>
      <c r="N145" s="240"/>
      <c r="O145" s="240"/>
      <c r="P145" s="240"/>
      <c r="Q145" s="240"/>
      <c r="R145" s="240"/>
      <c r="S145" s="240"/>
      <c r="T145" s="240"/>
      <c r="U145" s="240"/>
      <c r="V145" s="240"/>
      <c r="W145" s="240"/>
      <c r="X145" s="269"/>
    </row>
    <row r="146" spans="2:24" x14ac:dyDescent="0.15">
      <c r="B146" s="264"/>
      <c r="C146" s="264"/>
      <c r="D146" s="264"/>
      <c r="E146" s="264"/>
      <c r="F146" s="264"/>
      <c r="G146" s="264"/>
      <c r="H146" s="264"/>
      <c r="I146" s="264"/>
      <c r="J146" s="264"/>
      <c r="K146" s="264"/>
      <c r="L146" s="264"/>
      <c r="M146" s="264"/>
      <c r="N146" s="264"/>
      <c r="O146" s="264"/>
      <c r="P146" s="264"/>
      <c r="Q146" s="264"/>
      <c r="R146" s="264"/>
      <c r="S146" s="264"/>
      <c r="T146" s="264"/>
      <c r="U146" s="264"/>
      <c r="V146" s="264"/>
      <c r="W146" s="264"/>
      <c r="X146" s="264"/>
    </row>
    <row r="147" spans="2:24" x14ac:dyDescent="0.15">
      <c r="B147" s="273" t="s">
        <v>64</v>
      </c>
      <c r="C147" s="274"/>
      <c r="D147" s="275"/>
      <c r="E147" s="275"/>
      <c r="F147" s="275"/>
      <c r="G147" s="275"/>
      <c r="H147" s="275"/>
      <c r="I147" s="275"/>
      <c r="J147" s="275"/>
      <c r="K147" s="275"/>
      <c r="L147" s="275"/>
      <c r="M147" s="275"/>
      <c r="N147" s="275"/>
      <c r="O147" s="275"/>
      <c r="P147" s="275"/>
      <c r="Q147" s="275"/>
      <c r="R147" s="275"/>
      <c r="S147" s="275"/>
      <c r="T147" s="275"/>
      <c r="U147" s="275"/>
      <c r="V147" s="275"/>
      <c r="W147" s="275"/>
      <c r="X147" s="276"/>
    </row>
    <row r="148" spans="2:24" ht="11.25" x14ac:dyDescent="0.2">
      <c r="B148" s="425" t="s">
        <v>445</v>
      </c>
      <c r="C148" s="419"/>
      <c r="D148" s="419"/>
      <c r="E148" s="262"/>
      <c r="F148" s="262"/>
      <c r="G148" s="262"/>
      <c r="H148" s="262"/>
      <c r="I148" s="262"/>
      <c r="J148" s="262"/>
      <c r="K148" s="262"/>
      <c r="L148" s="262"/>
      <c r="M148" s="262"/>
      <c r="N148" s="262"/>
      <c r="O148" s="262"/>
      <c r="P148" s="262"/>
      <c r="Q148" s="262"/>
      <c r="R148" s="262"/>
      <c r="S148" s="262"/>
      <c r="T148" s="262"/>
      <c r="U148" s="262"/>
      <c r="V148" s="262"/>
      <c r="W148" s="262"/>
      <c r="X148" s="266"/>
    </row>
    <row r="149" spans="2:24" x14ac:dyDescent="0.15">
      <c r="B149" s="396"/>
      <c r="C149" s="279" t="s">
        <v>98</v>
      </c>
      <c r="D149" s="279" t="s">
        <v>234</v>
      </c>
      <c r="E149" s="279" t="s">
        <v>235</v>
      </c>
      <c r="F149" s="279"/>
      <c r="G149" s="279"/>
      <c r="H149" s="279"/>
      <c r="I149" s="279"/>
      <c r="J149" s="279"/>
      <c r="K149" s="279"/>
      <c r="L149" s="279"/>
      <c r="M149" s="279"/>
      <c r="N149" s="279"/>
      <c r="O149" s="279"/>
      <c r="P149" s="279"/>
      <c r="Q149" s="279"/>
      <c r="R149" s="279"/>
      <c r="S149" s="279"/>
      <c r="T149" s="279"/>
      <c r="U149" s="279"/>
      <c r="V149" s="279"/>
      <c r="W149" s="279"/>
      <c r="X149" s="281"/>
    </row>
    <row r="150" spans="2:24" x14ac:dyDescent="0.15">
      <c r="B150" s="396"/>
      <c r="C150" s="279" t="s">
        <v>65</v>
      </c>
      <c r="D150" s="279" t="s">
        <v>65</v>
      </c>
      <c r="E150" s="279" t="s">
        <v>65</v>
      </c>
      <c r="F150" s="279"/>
      <c r="G150" s="279"/>
      <c r="H150" s="279"/>
      <c r="I150" s="279"/>
      <c r="J150" s="279"/>
      <c r="K150" s="279"/>
      <c r="L150" s="279"/>
      <c r="M150" s="279"/>
      <c r="N150" s="279"/>
      <c r="O150" s="279"/>
      <c r="P150" s="279"/>
      <c r="Q150" s="279"/>
      <c r="R150" s="279"/>
      <c r="S150" s="279"/>
      <c r="T150" s="279"/>
      <c r="U150" s="279"/>
      <c r="V150" s="279"/>
      <c r="W150" s="279"/>
      <c r="X150" s="281"/>
    </row>
    <row r="151" spans="2:24" x14ac:dyDescent="0.15">
      <c r="B151" s="268"/>
      <c r="C151" s="419"/>
      <c r="D151" s="419"/>
      <c r="E151" s="262"/>
      <c r="F151" s="262"/>
      <c r="G151" s="262"/>
      <c r="H151" s="262"/>
      <c r="I151" s="262"/>
      <c r="J151" s="262"/>
      <c r="K151" s="262"/>
      <c r="L151" s="262"/>
      <c r="M151" s="262"/>
      <c r="N151" s="262"/>
      <c r="O151" s="262"/>
      <c r="P151" s="262"/>
      <c r="Q151" s="262"/>
      <c r="R151" s="262"/>
      <c r="S151" s="262"/>
      <c r="T151" s="262"/>
      <c r="U151" s="262"/>
      <c r="V151" s="262"/>
      <c r="W151" s="262"/>
      <c r="X151" s="266"/>
    </row>
    <row r="152" spans="2:24" x14ac:dyDescent="0.15">
      <c r="B152" s="426" t="s">
        <v>139</v>
      </c>
      <c r="C152" s="19"/>
      <c r="D152" s="419"/>
      <c r="E152" s="512"/>
      <c r="F152" s="262"/>
      <c r="G152" s="410">
        <v>0.14000000000000001</v>
      </c>
      <c r="H152" s="357" t="s">
        <v>454</v>
      </c>
      <c r="I152" s="357"/>
      <c r="J152" s="357"/>
      <c r="K152" s="357"/>
      <c r="L152" s="357"/>
      <c r="M152" s="357"/>
      <c r="N152" s="357"/>
      <c r="O152" s="357"/>
      <c r="P152" s="357"/>
      <c r="Q152" s="357"/>
      <c r="R152" s="357"/>
      <c r="S152" s="357"/>
      <c r="T152" s="357"/>
      <c r="U152" s="357"/>
      <c r="V152" s="357"/>
      <c r="W152" s="358"/>
      <c r="X152" s="266"/>
    </row>
    <row r="153" spans="2:24" x14ac:dyDescent="0.15">
      <c r="B153" s="426" t="s">
        <v>140</v>
      </c>
      <c r="C153" s="19"/>
      <c r="D153" s="419"/>
      <c r="E153" s="512"/>
      <c r="F153" s="262"/>
      <c r="G153" s="410">
        <v>1.0999999999999999E-2</v>
      </c>
      <c r="H153" s="357" t="s">
        <v>454</v>
      </c>
      <c r="I153" s="357"/>
      <c r="J153" s="357"/>
      <c r="K153" s="357"/>
      <c r="L153" s="357"/>
      <c r="M153" s="357"/>
      <c r="N153" s="357"/>
      <c r="O153" s="357"/>
      <c r="P153" s="357"/>
      <c r="Q153" s="357"/>
      <c r="R153" s="357"/>
      <c r="S153" s="357"/>
      <c r="T153" s="357"/>
      <c r="U153" s="357"/>
      <c r="V153" s="357"/>
      <c r="W153" s="358"/>
      <c r="X153" s="266"/>
    </row>
    <row r="154" spans="2:24" ht="11.25" thickBot="1" x14ac:dyDescent="0.2">
      <c r="B154" s="427" t="s">
        <v>141</v>
      </c>
      <c r="C154" s="131">
        <f>($C$114*D154+$D$114*E154)</f>
        <v>0</v>
      </c>
      <c r="D154" s="509"/>
      <c r="E154" s="509"/>
      <c r="F154" s="262"/>
      <c r="G154" s="410">
        <v>6.9000000000000006E-2</v>
      </c>
      <c r="H154" s="357" t="s">
        <v>455</v>
      </c>
      <c r="I154" s="357"/>
      <c r="J154" s="357"/>
      <c r="K154" s="357"/>
      <c r="L154" s="357"/>
      <c r="M154" s="357"/>
      <c r="N154" s="357"/>
      <c r="O154" s="357"/>
      <c r="P154" s="357"/>
      <c r="Q154" s="357"/>
      <c r="R154" s="357"/>
      <c r="S154" s="357"/>
      <c r="T154" s="357"/>
      <c r="U154" s="357"/>
      <c r="V154" s="357"/>
      <c r="W154" s="358"/>
      <c r="X154" s="266"/>
    </row>
    <row r="155" spans="2:24" ht="11.25" thickTop="1" x14ac:dyDescent="0.15">
      <c r="B155" s="428" t="s">
        <v>142</v>
      </c>
      <c r="C155" s="429">
        <f>SUM(C152:C154)</f>
        <v>0</v>
      </c>
      <c r="D155" s="419"/>
      <c r="E155" s="512"/>
      <c r="F155" s="262"/>
      <c r="G155" s="366"/>
      <c r="H155" s="262"/>
      <c r="I155" s="262"/>
      <c r="J155" s="262"/>
      <c r="K155" s="262"/>
      <c r="L155" s="262"/>
      <c r="M155" s="262"/>
      <c r="N155" s="262"/>
      <c r="O155" s="262"/>
      <c r="P155" s="262"/>
      <c r="Q155" s="262"/>
      <c r="R155" s="262"/>
      <c r="S155" s="262"/>
      <c r="T155" s="262"/>
      <c r="U155" s="262"/>
      <c r="V155" s="262"/>
      <c r="W155" s="262"/>
      <c r="X155" s="266"/>
    </row>
    <row r="156" spans="2:24" x14ac:dyDescent="0.15">
      <c r="B156" s="315"/>
      <c r="C156" s="419"/>
      <c r="D156" s="419"/>
      <c r="E156" s="512"/>
      <c r="F156" s="262"/>
      <c r="G156" s="262"/>
      <c r="H156" s="262"/>
      <c r="I156" s="262"/>
      <c r="J156" s="262"/>
      <c r="K156" s="262"/>
      <c r="L156" s="262"/>
      <c r="M156" s="262"/>
      <c r="N156" s="262"/>
      <c r="O156" s="262"/>
      <c r="P156" s="262"/>
      <c r="Q156" s="262"/>
      <c r="R156" s="262"/>
      <c r="S156" s="262"/>
      <c r="T156" s="262"/>
      <c r="U156" s="262"/>
      <c r="V156" s="262"/>
      <c r="W156" s="262"/>
      <c r="X156" s="266"/>
    </row>
    <row r="157" spans="2:24" x14ac:dyDescent="0.15">
      <c r="B157" s="292" t="s">
        <v>143</v>
      </c>
      <c r="C157" s="513">
        <f>$C$114*D157+$D$114*E157</f>
        <v>0</v>
      </c>
      <c r="D157" s="509"/>
      <c r="E157" s="509"/>
      <c r="F157" s="262"/>
      <c r="G157" s="356" t="s">
        <v>405</v>
      </c>
      <c r="H157" s="356"/>
      <c r="I157" s="357"/>
      <c r="J157" s="357"/>
      <c r="K157" s="357"/>
      <c r="L157" s="357"/>
      <c r="M157" s="357"/>
      <c r="N157" s="357"/>
      <c r="O157" s="357"/>
      <c r="P157" s="357"/>
      <c r="Q157" s="357"/>
      <c r="R157" s="357"/>
      <c r="S157" s="357"/>
      <c r="T157" s="357"/>
      <c r="U157" s="357"/>
      <c r="V157" s="357"/>
      <c r="W157" s="358"/>
      <c r="X157" s="266"/>
    </row>
    <row r="158" spans="2:24" x14ac:dyDescent="0.15">
      <c r="B158" s="430"/>
      <c r="C158" s="419"/>
      <c r="D158" s="419"/>
      <c r="E158" s="512"/>
      <c r="F158" s="262"/>
      <c r="G158" s="262"/>
      <c r="H158" s="262"/>
      <c r="I158" s="262"/>
      <c r="J158" s="262"/>
      <c r="K158" s="262"/>
      <c r="L158" s="262"/>
      <c r="M158" s="262"/>
      <c r="N158" s="262"/>
      <c r="O158" s="262"/>
      <c r="P158" s="262"/>
      <c r="Q158" s="262"/>
      <c r="R158" s="262"/>
      <c r="S158" s="262"/>
      <c r="T158" s="262"/>
      <c r="U158" s="262"/>
      <c r="V158" s="262"/>
      <c r="W158" s="262"/>
      <c r="X158" s="266"/>
    </row>
    <row r="159" spans="2:24" x14ac:dyDescent="0.15">
      <c r="B159" s="292" t="s">
        <v>144</v>
      </c>
      <c r="C159" s="509"/>
      <c r="D159" s="419"/>
      <c r="E159" s="512"/>
      <c r="F159" s="262"/>
      <c r="G159" s="410">
        <v>3.5999999999999997E-2</v>
      </c>
      <c r="H159" s="478" t="s">
        <v>456</v>
      </c>
      <c r="I159" s="431"/>
      <c r="J159" s="431"/>
      <c r="K159" s="431"/>
      <c r="L159" s="431"/>
      <c r="M159" s="431"/>
      <c r="N159" s="431"/>
      <c r="O159" s="431"/>
      <c r="P159" s="431"/>
      <c r="Q159" s="431"/>
      <c r="R159" s="431"/>
      <c r="S159" s="431"/>
      <c r="T159" s="431"/>
      <c r="U159" s="431"/>
      <c r="V159" s="431"/>
      <c r="W159" s="432"/>
      <c r="X159" s="266"/>
    </row>
    <row r="160" spans="2:24" x14ac:dyDescent="0.15">
      <c r="B160" s="239"/>
      <c r="C160" s="359"/>
      <c r="D160" s="418"/>
      <c r="E160" s="240"/>
      <c r="F160" s="240"/>
      <c r="G160" s="433"/>
      <c r="H160" s="433"/>
      <c r="I160" s="433"/>
      <c r="J160" s="433"/>
      <c r="K160" s="433"/>
      <c r="L160" s="433"/>
      <c r="M160" s="433"/>
      <c r="N160" s="433"/>
      <c r="O160" s="433"/>
      <c r="P160" s="433"/>
      <c r="Q160" s="433"/>
      <c r="R160" s="433"/>
      <c r="S160" s="433"/>
      <c r="T160" s="433"/>
      <c r="U160" s="433"/>
      <c r="V160" s="433"/>
      <c r="W160" s="433"/>
      <c r="X160" s="269"/>
    </row>
    <row r="161" spans="2:24" x14ac:dyDescent="0.15">
      <c r="B161" s="264"/>
      <c r="C161" s="264"/>
      <c r="D161" s="264"/>
      <c r="E161" s="264"/>
      <c r="F161" s="264"/>
      <c r="G161" s="264"/>
      <c r="H161" s="264"/>
      <c r="I161" s="264"/>
      <c r="J161" s="264"/>
      <c r="K161" s="264"/>
      <c r="L161" s="264"/>
      <c r="M161" s="264"/>
      <c r="N161" s="264"/>
      <c r="O161" s="264"/>
      <c r="P161" s="264"/>
      <c r="Q161" s="264"/>
      <c r="R161" s="264"/>
      <c r="S161" s="264"/>
      <c r="T161" s="264"/>
      <c r="U161" s="264"/>
      <c r="V161" s="264"/>
      <c r="W161" s="264"/>
      <c r="X161" s="264"/>
    </row>
    <row r="162" spans="2:24" x14ac:dyDescent="0.15">
      <c r="B162" s="273" t="s">
        <v>327</v>
      </c>
      <c r="C162" s="274"/>
      <c r="D162" s="275"/>
      <c r="E162" s="275"/>
      <c r="F162" s="275"/>
      <c r="G162" s="275"/>
      <c r="H162" s="275"/>
      <c r="I162" s="275"/>
      <c r="J162" s="275"/>
      <c r="K162" s="275"/>
      <c r="L162" s="275"/>
      <c r="M162" s="275"/>
      <c r="N162" s="275"/>
      <c r="O162" s="275"/>
      <c r="P162" s="275"/>
      <c r="Q162" s="275"/>
      <c r="R162" s="275"/>
      <c r="S162" s="275"/>
      <c r="T162" s="275"/>
      <c r="U162" s="275"/>
      <c r="V162" s="275"/>
      <c r="W162" s="275"/>
      <c r="X162" s="276"/>
    </row>
    <row r="163" spans="2:24" ht="11.25" x14ac:dyDescent="0.2">
      <c r="B163" s="425"/>
      <c r="C163" s="434"/>
      <c r="D163" s="434"/>
      <c r="E163" s="261"/>
      <c r="F163" s="261"/>
      <c r="G163" s="261"/>
      <c r="H163" s="261"/>
      <c r="I163" s="261"/>
      <c r="J163" s="261"/>
      <c r="K163" s="261"/>
      <c r="L163" s="261"/>
      <c r="M163" s="261"/>
      <c r="N163" s="261"/>
      <c r="O163" s="261"/>
      <c r="P163" s="261"/>
      <c r="Q163" s="261"/>
      <c r="R163" s="261"/>
      <c r="S163" s="261"/>
      <c r="T163" s="261"/>
      <c r="U163" s="261"/>
      <c r="V163" s="261"/>
      <c r="W163" s="261"/>
      <c r="X163" s="266"/>
    </row>
    <row r="164" spans="2:24" x14ac:dyDescent="0.15">
      <c r="B164" s="396"/>
      <c r="C164" s="279" t="s">
        <v>331</v>
      </c>
      <c r="D164" s="279" t="s">
        <v>332</v>
      </c>
      <c r="E164" s="279" t="s">
        <v>333</v>
      </c>
      <c r="F164" s="279" t="s">
        <v>337</v>
      </c>
      <c r="G164" s="279" t="s">
        <v>336</v>
      </c>
      <c r="H164" s="279"/>
      <c r="I164" s="279"/>
      <c r="J164" s="279"/>
      <c r="K164" s="279"/>
      <c r="L164" s="279"/>
      <c r="M164" s="279"/>
      <c r="N164" s="279"/>
      <c r="O164" s="279"/>
      <c r="P164" s="279"/>
      <c r="Q164" s="279"/>
      <c r="R164" s="279"/>
      <c r="S164" s="279"/>
      <c r="T164" s="279"/>
      <c r="U164" s="279"/>
      <c r="V164" s="279"/>
      <c r="W164" s="279"/>
      <c r="X164" s="281"/>
    </row>
    <row r="165" spans="2:24" x14ac:dyDescent="0.15">
      <c r="B165" s="268"/>
      <c r="C165" s="434"/>
      <c r="D165" s="434"/>
      <c r="E165" s="261"/>
      <c r="F165" s="261"/>
      <c r="G165" s="261"/>
      <c r="H165" s="261"/>
      <c r="I165" s="261"/>
      <c r="J165" s="261"/>
      <c r="K165" s="261"/>
      <c r="L165" s="261"/>
      <c r="M165" s="261"/>
      <c r="N165" s="261"/>
      <c r="O165" s="261"/>
      <c r="P165" s="261"/>
      <c r="Q165" s="261"/>
      <c r="R165" s="261"/>
      <c r="S165" s="261"/>
      <c r="T165" s="261"/>
      <c r="U165" s="261"/>
      <c r="V165" s="261"/>
      <c r="W165" s="261"/>
      <c r="X165" s="266"/>
    </row>
    <row r="166" spans="2:24" x14ac:dyDescent="0.15">
      <c r="B166" s="292" t="s">
        <v>369</v>
      </c>
      <c r="C166" s="509"/>
      <c r="D166" s="509"/>
      <c r="E166" s="509"/>
      <c r="F166" s="509"/>
      <c r="G166" s="509"/>
      <c r="I166" s="356" t="s">
        <v>328</v>
      </c>
      <c r="J166" s="357"/>
      <c r="K166" s="357"/>
      <c r="L166" s="357"/>
      <c r="M166" s="357"/>
      <c r="N166" s="357"/>
      <c r="O166" s="357"/>
      <c r="P166" s="357"/>
      <c r="Q166" s="357"/>
      <c r="R166" s="357"/>
      <c r="S166" s="357"/>
      <c r="T166" s="357"/>
      <c r="U166" s="357"/>
      <c r="V166" s="357"/>
      <c r="W166" s="358"/>
      <c r="X166" s="266"/>
    </row>
    <row r="167" spans="2:24" x14ac:dyDescent="0.15">
      <c r="B167" s="292" t="s">
        <v>370</v>
      </c>
      <c r="C167" s="509"/>
      <c r="D167" s="509"/>
      <c r="E167" s="509"/>
      <c r="F167" s="509"/>
      <c r="G167" s="509"/>
      <c r="I167" s="356" t="s">
        <v>329</v>
      </c>
      <c r="J167" s="357"/>
      <c r="K167" s="357"/>
      <c r="L167" s="357"/>
      <c r="M167" s="357"/>
      <c r="N167" s="357"/>
      <c r="O167" s="357"/>
      <c r="P167" s="357"/>
      <c r="Q167" s="357"/>
      <c r="R167" s="357"/>
      <c r="S167" s="357"/>
      <c r="T167" s="357"/>
      <c r="U167" s="357"/>
      <c r="V167" s="357"/>
      <c r="W167" s="358"/>
      <c r="X167" s="266"/>
    </row>
    <row r="168" spans="2:24" x14ac:dyDescent="0.15">
      <c r="B168" s="239"/>
      <c r="C168" s="359"/>
      <c r="D168" s="418"/>
      <c r="E168" s="240"/>
      <c r="F168" s="240"/>
      <c r="G168" s="240"/>
      <c r="H168" s="240"/>
      <c r="I168" s="240"/>
      <c r="J168" s="240"/>
      <c r="K168" s="240"/>
      <c r="L168" s="240"/>
      <c r="M168" s="240"/>
      <c r="N168" s="240"/>
      <c r="O168" s="240"/>
      <c r="P168" s="240"/>
      <c r="Q168" s="240"/>
      <c r="R168" s="240"/>
      <c r="S168" s="240"/>
      <c r="T168" s="240"/>
      <c r="U168" s="240"/>
      <c r="V168" s="240"/>
      <c r="W168" s="240"/>
      <c r="X168" s="269"/>
    </row>
    <row r="169" spans="2:24" x14ac:dyDescent="0.15">
      <c r="B169" s="264"/>
      <c r="C169" s="264"/>
      <c r="D169" s="264"/>
      <c r="E169" s="264"/>
      <c r="F169" s="264"/>
      <c r="G169" s="264"/>
      <c r="H169" s="264"/>
      <c r="I169" s="264"/>
      <c r="J169" s="264"/>
      <c r="K169" s="264"/>
      <c r="L169" s="264"/>
      <c r="M169" s="264"/>
      <c r="N169" s="264"/>
      <c r="O169" s="264"/>
      <c r="P169" s="264"/>
      <c r="Q169" s="264"/>
      <c r="R169" s="264"/>
      <c r="S169" s="264"/>
      <c r="T169" s="264"/>
      <c r="U169" s="264"/>
      <c r="V169" s="264"/>
      <c r="W169" s="264"/>
      <c r="X169" s="264"/>
    </row>
    <row r="170" spans="2:24" x14ac:dyDescent="0.15">
      <c r="B170" s="273" t="s">
        <v>68</v>
      </c>
      <c r="C170" s="274"/>
      <c r="D170" s="275"/>
      <c r="E170" s="275"/>
      <c r="F170" s="275"/>
      <c r="G170" s="275"/>
      <c r="H170" s="275"/>
      <c r="I170" s="275"/>
      <c r="J170" s="275"/>
      <c r="K170" s="275"/>
      <c r="L170" s="275"/>
      <c r="M170" s="275"/>
      <c r="N170" s="275"/>
      <c r="O170" s="275"/>
      <c r="P170" s="275"/>
      <c r="Q170" s="275"/>
      <c r="R170" s="275"/>
      <c r="S170" s="275"/>
      <c r="T170" s="275"/>
      <c r="U170" s="275"/>
      <c r="V170" s="275"/>
      <c r="W170" s="275"/>
      <c r="X170" s="276"/>
    </row>
    <row r="171" spans="2:24" ht="11.25" x14ac:dyDescent="0.2">
      <c r="B171" s="425"/>
      <c r="C171" s="419"/>
      <c r="D171" s="419"/>
      <c r="E171" s="262"/>
      <c r="F171" s="262"/>
      <c r="G171" s="262"/>
      <c r="H171" s="262"/>
      <c r="I171" s="262"/>
      <c r="J171" s="262"/>
      <c r="K171" s="262"/>
      <c r="L171" s="262"/>
      <c r="M171" s="262"/>
      <c r="N171" s="262"/>
      <c r="O171" s="262"/>
      <c r="P171" s="262"/>
      <c r="Q171" s="262"/>
      <c r="R171" s="262"/>
      <c r="S171" s="262"/>
      <c r="T171" s="262"/>
      <c r="U171" s="262"/>
      <c r="V171" s="262"/>
      <c r="W171" s="262"/>
      <c r="X171" s="266"/>
    </row>
    <row r="172" spans="2:24" x14ac:dyDescent="0.15">
      <c r="B172" s="396"/>
      <c r="C172" s="279" t="s">
        <v>44</v>
      </c>
      <c r="D172" s="279"/>
      <c r="E172" s="279"/>
      <c r="F172" s="279"/>
      <c r="G172" s="279"/>
      <c r="H172" s="279"/>
      <c r="I172" s="279"/>
      <c r="J172" s="279"/>
      <c r="K172" s="279"/>
      <c r="L172" s="279"/>
      <c r="M172" s="279"/>
      <c r="N172" s="279"/>
      <c r="O172" s="279"/>
      <c r="P172" s="279"/>
      <c r="Q172" s="279"/>
      <c r="R172" s="279"/>
      <c r="S172" s="279"/>
      <c r="T172" s="279"/>
      <c r="U172" s="279"/>
      <c r="V172" s="279"/>
      <c r="W172" s="279"/>
      <c r="X172" s="281"/>
    </row>
    <row r="173" spans="2:24" x14ac:dyDescent="0.15">
      <c r="B173" s="268"/>
      <c r="C173" s="419"/>
      <c r="D173" s="419"/>
      <c r="E173" s="262"/>
      <c r="F173" s="262"/>
      <c r="G173" s="262"/>
      <c r="H173" s="262"/>
      <c r="I173" s="262"/>
      <c r="J173" s="262"/>
      <c r="K173" s="262"/>
      <c r="L173" s="262"/>
      <c r="M173" s="262"/>
      <c r="N173" s="262"/>
      <c r="O173" s="262"/>
      <c r="P173" s="262"/>
      <c r="Q173" s="262"/>
      <c r="R173" s="262"/>
      <c r="S173" s="262"/>
      <c r="T173" s="262"/>
      <c r="U173" s="262"/>
      <c r="V173" s="262"/>
      <c r="W173" s="262"/>
      <c r="X173" s="266"/>
    </row>
    <row r="174" spans="2:24" x14ac:dyDescent="0.15">
      <c r="B174" s="292" t="s">
        <v>69</v>
      </c>
      <c r="C174" s="509"/>
      <c r="D174" s="419"/>
      <c r="E174" s="262"/>
      <c r="F174" s="356" t="s">
        <v>70</v>
      </c>
      <c r="G174" s="356"/>
      <c r="H174" s="357"/>
      <c r="I174" s="357"/>
      <c r="J174" s="357"/>
      <c r="K174" s="357"/>
      <c r="L174" s="357"/>
      <c r="M174" s="357"/>
      <c r="N174" s="357"/>
      <c r="O174" s="357"/>
      <c r="P174" s="357"/>
      <c r="Q174" s="357"/>
      <c r="R174" s="357"/>
      <c r="S174" s="357"/>
      <c r="T174" s="357"/>
      <c r="U174" s="357"/>
      <c r="V174" s="357"/>
      <c r="W174" s="358"/>
      <c r="X174" s="266"/>
    </row>
    <row r="175" spans="2:24" x14ac:dyDescent="0.15">
      <c r="B175" s="239"/>
      <c r="C175" s="418"/>
      <c r="D175" s="418"/>
      <c r="E175" s="240"/>
      <c r="F175" s="240"/>
      <c r="G175" s="240"/>
      <c r="H175" s="240"/>
      <c r="I175" s="240"/>
      <c r="J175" s="240"/>
      <c r="K175" s="240"/>
      <c r="L175" s="240"/>
      <c r="M175" s="240"/>
      <c r="N175" s="240"/>
      <c r="O175" s="240"/>
      <c r="P175" s="240"/>
      <c r="Q175" s="240"/>
      <c r="R175" s="240"/>
      <c r="S175" s="240"/>
      <c r="T175" s="240"/>
      <c r="U175" s="240"/>
      <c r="V175" s="240"/>
      <c r="W175" s="240"/>
      <c r="X175" s="269"/>
    </row>
    <row r="176" spans="2:24" x14ac:dyDescent="0.15">
      <c r="B176" s="264"/>
      <c r="C176" s="518"/>
      <c r="D176" s="264"/>
      <c r="E176" s="264"/>
      <c r="F176" s="264"/>
      <c r="G176" s="264"/>
      <c r="H176" s="264"/>
      <c r="I176" s="264"/>
      <c r="J176" s="264"/>
      <c r="K176" s="264"/>
      <c r="L176" s="264"/>
      <c r="M176" s="264"/>
      <c r="N176" s="264"/>
      <c r="O176" s="264"/>
      <c r="P176" s="264"/>
      <c r="Q176" s="264"/>
      <c r="R176" s="264"/>
      <c r="S176" s="264"/>
      <c r="T176" s="264"/>
      <c r="U176" s="264"/>
      <c r="V176" s="264"/>
      <c r="W176" s="264"/>
      <c r="X176" s="264"/>
    </row>
    <row r="177" spans="2:24" x14ac:dyDescent="0.15">
      <c r="B177" s="273" t="s">
        <v>81</v>
      </c>
      <c r="C177" s="519"/>
      <c r="D177" s="275"/>
      <c r="E177" s="275"/>
      <c r="F177" s="275"/>
      <c r="G177" s="275"/>
      <c r="H177" s="275"/>
      <c r="I177" s="275"/>
      <c r="J177" s="275"/>
      <c r="K177" s="275"/>
      <c r="L177" s="275"/>
      <c r="M177" s="275"/>
      <c r="N177" s="275"/>
      <c r="O177" s="275"/>
      <c r="P177" s="275"/>
      <c r="Q177" s="275"/>
      <c r="R177" s="275"/>
      <c r="S177" s="275"/>
      <c r="T177" s="275"/>
      <c r="U177" s="275"/>
      <c r="V177" s="275"/>
      <c r="W177" s="275"/>
      <c r="X177" s="276"/>
    </row>
    <row r="178" spans="2:24" ht="11.25" x14ac:dyDescent="0.2">
      <c r="B178" s="425"/>
      <c r="C178" s="419"/>
      <c r="D178" s="419"/>
      <c r="E178" s="262"/>
      <c r="F178" s="262"/>
      <c r="G178" s="262"/>
      <c r="H178" s="262"/>
      <c r="I178" s="262"/>
      <c r="J178" s="262"/>
      <c r="K178" s="262"/>
      <c r="L178" s="262"/>
      <c r="M178" s="262"/>
      <c r="N178" s="262"/>
      <c r="O178" s="262"/>
      <c r="P178" s="262"/>
      <c r="Q178" s="262"/>
      <c r="R178" s="262"/>
      <c r="S178" s="262"/>
      <c r="T178" s="262"/>
      <c r="U178" s="262"/>
      <c r="V178" s="262"/>
      <c r="W178" s="262"/>
      <c r="X178" s="266"/>
    </row>
    <row r="179" spans="2:24" x14ac:dyDescent="0.15">
      <c r="B179" s="396"/>
      <c r="C179" s="520" t="s">
        <v>44</v>
      </c>
      <c r="D179" s="279"/>
      <c r="E179" s="279"/>
      <c r="F179" s="279"/>
      <c r="G179" s="279"/>
      <c r="H179" s="279"/>
      <c r="I179" s="279"/>
      <c r="J179" s="279"/>
      <c r="K179" s="279"/>
      <c r="L179" s="279"/>
      <c r="M179" s="279"/>
      <c r="N179" s="279"/>
      <c r="O179" s="279"/>
      <c r="P179" s="279"/>
      <c r="Q179" s="279"/>
      <c r="R179" s="279"/>
      <c r="S179" s="279"/>
      <c r="T179" s="279"/>
      <c r="U179" s="279"/>
      <c r="V179" s="279"/>
      <c r="W179" s="279"/>
      <c r="X179" s="281"/>
    </row>
    <row r="180" spans="2:24" x14ac:dyDescent="0.15">
      <c r="B180" s="268"/>
      <c r="C180" s="419"/>
      <c r="D180" s="419"/>
      <c r="E180" s="262"/>
      <c r="F180" s="262"/>
      <c r="G180" s="262"/>
      <c r="H180" s="262"/>
      <c r="I180" s="262"/>
      <c r="J180" s="262"/>
      <c r="K180" s="262"/>
      <c r="L180" s="262"/>
      <c r="M180" s="262"/>
      <c r="N180" s="262"/>
      <c r="O180" s="262"/>
      <c r="P180" s="262"/>
      <c r="Q180" s="262"/>
      <c r="R180" s="262"/>
      <c r="S180" s="262"/>
      <c r="T180" s="262"/>
      <c r="U180" s="262"/>
      <c r="V180" s="262"/>
      <c r="W180" s="262"/>
      <c r="X180" s="266"/>
    </row>
    <row r="181" spans="2:24" x14ac:dyDescent="0.15">
      <c r="B181" s="292" t="s">
        <v>71</v>
      </c>
      <c r="C181" s="509"/>
      <c r="D181" s="419"/>
      <c r="E181" s="262"/>
      <c r="F181" s="356" t="s">
        <v>374</v>
      </c>
      <c r="G181" s="357"/>
      <c r="H181" s="357"/>
      <c r="I181" s="357"/>
      <c r="J181" s="357"/>
      <c r="K181" s="357"/>
      <c r="L181" s="357"/>
      <c r="M181" s="357"/>
      <c r="N181" s="357"/>
      <c r="O181" s="357"/>
      <c r="P181" s="357"/>
      <c r="Q181" s="357"/>
      <c r="R181" s="357"/>
      <c r="S181" s="357"/>
      <c r="T181" s="357"/>
      <c r="U181" s="357"/>
      <c r="V181" s="357"/>
      <c r="W181" s="358"/>
      <c r="X181" s="266"/>
    </row>
    <row r="182" spans="2:24" x14ac:dyDescent="0.15">
      <c r="B182" s="292" t="s">
        <v>73</v>
      </c>
      <c r="C182" s="509"/>
      <c r="D182" s="419"/>
      <c r="E182" s="262"/>
      <c r="F182" s="356"/>
      <c r="G182" s="357"/>
      <c r="H182" s="357"/>
      <c r="I182" s="357"/>
      <c r="J182" s="357"/>
      <c r="K182" s="357"/>
      <c r="L182" s="357"/>
      <c r="M182" s="357"/>
      <c r="N182" s="357"/>
      <c r="O182" s="357"/>
      <c r="P182" s="357"/>
      <c r="Q182" s="357"/>
      <c r="R182" s="357"/>
      <c r="S182" s="357"/>
      <c r="T182" s="357"/>
      <c r="U182" s="357"/>
      <c r="V182" s="357"/>
      <c r="W182" s="358"/>
      <c r="X182" s="266"/>
    </row>
    <row r="183" spans="2:24" ht="11.25" thickBot="1" x14ac:dyDescent="0.2">
      <c r="B183" s="292" t="s">
        <v>72</v>
      </c>
      <c r="C183" s="509"/>
      <c r="D183" s="419"/>
      <c r="E183" s="262"/>
      <c r="F183" s="356"/>
      <c r="G183" s="357"/>
      <c r="H183" s="357"/>
      <c r="I183" s="357"/>
      <c r="J183" s="357"/>
      <c r="K183" s="357"/>
      <c r="L183" s="357"/>
      <c r="M183" s="357"/>
      <c r="N183" s="357"/>
      <c r="O183" s="357"/>
      <c r="P183" s="357"/>
      <c r="Q183" s="357"/>
      <c r="R183" s="357"/>
      <c r="S183" s="357"/>
      <c r="T183" s="357"/>
      <c r="U183" s="357"/>
      <c r="V183" s="357"/>
      <c r="W183" s="358"/>
      <c r="X183" s="266"/>
    </row>
    <row r="184" spans="2:24" ht="11.25" thickTop="1" x14ac:dyDescent="0.15">
      <c r="B184" s="421" t="s">
        <v>214</v>
      </c>
      <c r="C184" s="511">
        <f>SUM(C181:C183)</f>
        <v>0</v>
      </c>
      <c r="D184" s="419"/>
      <c r="E184" s="262"/>
      <c r="F184" s="262"/>
      <c r="G184" s="262"/>
      <c r="H184" s="262"/>
      <c r="I184" s="262"/>
      <c r="J184" s="262"/>
      <c r="K184" s="262"/>
      <c r="L184" s="262"/>
      <c r="M184" s="262"/>
      <c r="N184" s="262"/>
      <c r="O184" s="262"/>
      <c r="P184" s="262"/>
      <c r="Q184" s="262"/>
      <c r="R184" s="262"/>
      <c r="S184" s="262"/>
      <c r="T184" s="262"/>
      <c r="U184" s="262"/>
      <c r="V184" s="262"/>
      <c r="W184" s="262"/>
      <c r="X184" s="266"/>
    </row>
    <row r="185" spans="2:24" x14ac:dyDescent="0.15">
      <c r="B185" s="423"/>
      <c r="C185" s="435"/>
      <c r="D185" s="418"/>
      <c r="E185" s="240"/>
      <c r="F185" s="240"/>
      <c r="G185" s="240"/>
      <c r="H185" s="240"/>
      <c r="I185" s="240"/>
      <c r="J185" s="240"/>
      <c r="K185" s="240"/>
      <c r="L185" s="240"/>
      <c r="M185" s="240"/>
      <c r="N185" s="240"/>
      <c r="O185" s="240"/>
      <c r="P185" s="240"/>
      <c r="Q185" s="240"/>
      <c r="R185" s="240"/>
      <c r="S185" s="240"/>
      <c r="T185" s="240"/>
      <c r="U185" s="240"/>
      <c r="V185" s="240"/>
      <c r="W185" s="240"/>
      <c r="X185" s="269"/>
    </row>
    <row r="186" spans="2:24" x14ac:dyDescent="0.15">
      <c r="B186" s="436"/>
      <c r="C186" s="391"/>
      <c r="D186" s="419"/>
      <c r="E186" s="261"/>
      <c r="F186" s="261"/>
      <c r="G186" s="261"/>
      <c r="H186" s="261"/>
      <c r="I186" s="261"/>
      <c r="J186" s="261"/>
      <c r="K186" s="261"/>
      <c r="L186" s="261"/>
      <c r="M186" s="261"/>
      <c r="N186" s="261"/>
      <c r="O186" s="261"/>
      <c r="P186" s="261"/>
      <c r="Q186" s="261"/>
      <c r="R186" s="261"/>
      <c r="S186" s="261"/>
      <c r="T186" s="261"/>
      <c r="U186" s="261"/>
      <c r="V186" s="261"/>
      <c r="W186" s="261"/>
      <c r="X186" s="262"/>
    </row>
    <row r="187" spans="2:24" x14ac:dyDescent="0.15">
      <c r="B187" s="437" t="s">
        <v>53</v>
      </c>
      <c r="C187" s="438"/>
      <c r="D187" s="438"/>
      <c r="E187" s="438"/>
      <c r="F187" s="438"/>
      <c r="G187" s="438"/>
      <c r="H187" s="438"/>
      <c r="I187" s="438"/>
      <c r="J187" s="438"/>
      <c r="K187" s="438"/>
      <c r="L187" s="438"/>
      <c r="M187" s="438"/>
      <c r="N187" s="438"/>
      <c r="O187" s="438"/>
      <c r="P187" s="438"/>
      <c r="Q187" s="438"/>
      <c r="R187" s="438"/>
      <c r="S187" s="438"/>
      <c r="T187" s="438"/>
      <c r="U187" s="438"/>
      <c r="V187" s="438"/>
      <c r="W187" s="438"/>
      <c r="X187" s="439"/>
    </row>
    <row r="188" spans="2:24" x14ac:dyDescent="0.15">
      <c r="B188" s="268"/>
      <c r="C188" s="262"/>
      <c r="D188" s="262"/>
      <c r="E188" s="262"/>
      <c r="F188" s="262"/>
      <c r="G188" s="262"/>
      <c r="H188" s="262"/>
      <c r="I188" s="262"/>
      <c r="J188" s="262"/>
      <c r="K188" s="262"/>
      <c r="L188" s="262"/>
      <c r="M188" s="262"/>
      <c r="N188" s="262"/>
      <c r="O188" s="262"/>
      <c r="P188" s="262"/>
      <c r="Q188" s="262"/>
      <c r="R188" s="262"/>
      <c r="S188" s="262"/>
      <c r="T188" s="262"/>
      <c r="U188" s="262"/>
      <c r="V188" s="262"/>
      <c r="W188" s="262"/>
      <c r="X188" s="266"/>
    </row>
    <row r="189" spans="2:24" ht="31.5" x14ac:dyDescent="0.15">
      <c r="B189" s="233" t="s">
        <v>54</v>
      </c>
      <c r="C189" s="234" t="s">
        <v>55</v>
      </c>
      <c r="D189" s="235"/>
      <c r="E189" s="22" t="s">
        <v>402</v>
      </c>
      <c r="F189" s="237"/>
      <c r="G189" s="562"/>
      <c r="H189" s="562"/>
      <c r="I189" s="562"/>
      <c r="J189" s="237"/>
      <c r="K189" s="440"/>
      <c r="L189" s="237"/>
      <c r="M189" s="234"/>
      <c r="N189" s="237"/>
      <c r="O189" s="237"/>
      <c r="P189" s="237"/>
      <c r="Q189" s="237"/>
      <c r="R189" s="234"/>
      <c r="S189" s="237"/>
      <c r="T189" s="237"/>
      <c r="U189" s="237"/>
      <c r="V189" s="237"/>
      <c r="W189" s="237"/>
      <c r="X189" s="441"/>
    </row>
    <row r="190" spans="2:24" x14ac:dyDescent="0.15">
      <c r="B190" s="442" t="s">
        <v>52</v>
      </c>
      <c r="C190" s="236">
        <f>100%-SUM(C155,C157,C159)</f>
        <v>1</v>
      </c>
      <c r="D190" s="237"/>
      <c r="E190" s="238"/>
      <c r="F190" s="262"/>
      <c r="G190" s="563"/>
      <c r="H190" s="563"/>
      <c r="I190" s="563"/>
      <c r="J190" s="262"/>
      <c r="K190" s="23"/>
      <c r="L190" s="262"/>
      <c r="M190" s="23"/>
      <c r="N190" s="417"/>
      <c r="O190" s="417"/>
      <c r="P190" s="417"/>
      <c r="Q190" s="417"/>
      <c r="R190" s="23"/>
      <c r="S190" s="417"/>
      <c r="T190" s="417"/>
      <c r="U190" s="417"/>
      <c r="V190" s="417"/>
      <c r="W190" s="417"/>
      <c r="X190" s="266"/>
    </row>
    <row r="191" spans="2:24" x14ac:dyDescent="0.15">
      <c r="B191" s="442" t="str">
        <f>B155</f>
        <v>Totale overheadkosten (% van totale kosten)</v>
      </c>
      <c r="C191" s="236">
        <f>C155</f>
        <v>0</v>
      </c>
      <c r="D191" s="237"/>
      <c r="E191" s="236">
        <f>C191/$C$190</f>
        <v>0</v>
      </c>
      <c r="F191" s="262"/>
      <c r="G191" s="443"/>
      <c r="H191" s="443"/>
      <c r="I191" s="443"/>
      <c r="J191" s="262"/>
      <c r="K191" s="23"/>
      <c r="L191" s="262"/>
      <c r="M191" s="23"/>
      <c r="N191" s="417"/>
      <c r="O191" s="417"/>
      <c r="P191" s="417"/>
      <c r="Q191" s="417"/>
      <c r="R191" s="23"/>
      <c r="S191" s="417"/>
      <c r="T191" s="417"/>
      <c r="U191" s="417"/>
      <c r="V191" s="417"/>
      <c r="W191" s="417"/>
      <c r="X191" s="266"/>
    </row>
    <row r="192" spans="2:24" x14ac:dyDescent="0.15">
      <c r="B192" s="442" t="str">
        <f>B157</f>
        <v>Kosten voor vastgoed (% van totale kosten)</v>
      </c>
      <c r="C192" s="236">
        <f>C157</f>
        <v>0</v>
      </c>
      <c r="D192" s="237"/>
      <c r="E192" s="236">
        <f>C192/$C$190</f>
        <v>0</v>
      </c>
      <c r="F192" s="262"/>
      <c r="G192" s="366"/>
      <c r="H192" s="443"/>
      <c r="I192" s="443"/>
      <c r="J192" s="262"/>
      <c r="K192" s="23"/>
      <c r="L192" s="262"/>
      <c r="M192" s="23"/>
      <c r="N192" s="417"/>
      <c r="O192" s="417"/>
      <c r="P192" s="417"/>
      <c r="Q192" s="417"/>
      <c r="R192" s="23"/>
      <c r="S192" s="417"/>
      <c r="T192" s="417"/>
      <c r="U192" s="417"/>
      <c r="V192" s="417"/>
      <c r="W192" s="417"/>
      <c r="X192" s="266"/>
    </row>
    <row r="193" spans="2:24" x14ac:dyDescent="0.15">
      <c r="B193" s="442" t="str">
        <f>B159</f>
        <v>Overige personele kosten (% van totale kosten)</v>
      </c>
      <c r="C193" s="236">
        <f>C159</f>
        <v>0</v>
      </c>
      <c r="D193" s="237"/>
      <c r="E193" s="236">
        <f>C193/$C$190</f>
        <v>0</v>
      </c>
      <c r="F193" s="262"/>
      <c r="G193" s="443"/>
      <c r="H193" s="443"/>
      <c r="I193" s="443"/>
      <c r="J193" s="262"/>
      <c r="K193" s="23"/>
      <c r="L193" s="262"/>
      <c r="M193" s="23"/>
      <c r="N193" s="417"/>
      <c r="O193" s="417"/>
      <c r="P193" s="417"/>
      <c r="Q193" s="417"/>
      <c r="R193" s="23"/>
      <c r="S193" s="417"/>
      <c r="T193" s="417"/>
      <c r="U193" s="417"/>
      <c r="V193" s="417"/>
      <c r="W193" s="417"/>
      <c r="X193" s="266"/>
    </row>
    <row r="194" spans="2:24" x14ac:dyDescent="0.15">
      <c r="B194" s="239"/>
      <c r="C194" s="240"/>
      <c r="D194" s="240"/>
      <c r="E194" s="240"/>
      <c r="F194" s="240"/>
      <c r="G194" s="240"/>
      <c r="H194" s="240"/>
      <c r="I194" s="240"/>
      <c r="J194" s="240"/>
      <c r="K194" s="240"/>
      <c r="L194" s="240"/>
      <c r="M194" s="240"/>
      <c r="N194" s="240"/>
      <c r="O194" s="240"/>
      <c r="P194" s="240"/>
      <c r="Q194" s="240"/>
      <c r="R194" s="240"/>
      <c r="S194" s="240"/>
      <c r="T194" s="240"/>
      <c r="U194" s="240"/>
      <c r="V194" s="240"/>
      <c r="W194" s="240"/>
      <c r="X194" s="269"/>
    </row>
    <row r="195" spans="2:24" x14ac:dyDescent="0.15"/>
    <row r="196" spans="2:24" x14ac:dyDescent="0.15"/>
    <row r="197" spans="2:24" x14ac:dyDescent="0.15"/>
    <row r="198" spans="2:24" x14ac:dyDescent="0.15"/>
    <row r="199" spans="2:24" x14ac:dyDescent="0.15"/>
    <row r="200" spans="2:24" x14ac:dyDescent="0.15"/>
    <row r="201" spans="2:24" x14ac:dyDescent="0.15"/>
    <row r="202" spans="2:24" x14ac:dyDescent="0.15"/>
    <row r="203" spans="2:24" x14ac:dyDescent="0.15"/>
    <row r="204" spans="2:24" x14ac:dyDescent="0.15"/>
    <row r="205" spans="2:24" x14ac:dyDescent="0.15"/>
    <row r="206" spans="2:24" x14ac:dyDescent="0.15"/>
    <row r="207" spans="2:24" x14ac:dyDescent="0.15"/>
    <row r="208" spans="2:24" x14ac:dyDescent="0.15"/>
    <row r="209" x14ac:dyDescent="0.15"/>
    <row r="210" x14ac:dyDescent="0.15"/>
    <row r="211" x14ac:dyDescent="0.15"/>
    <row r="212" x14ac:dyDescent="0.15"/>
    <row r="213" x14ac:dyDescent="0.15"/>
    <row r="214" x14ac:dyDescent="0.15"/>
    <row r="215" x14ac:dyDescent="0.15"/>
    <row r="216" x14ac:dyDescent="0.15"/>
    <row r="217" x14ac:dyDescent="0.15"/>
    <row r="218" x14ac:dyDescent="0.15"/>
    <row r="219" x14ac:dyDescent="0.15"/>
    <row r="220" x14ac:dyDescent="0.15"/>
    <row r="221" x14ac:dyDescent="0.15"/>
    <row r="222" x14ac:dyDescent="0.15"/>
    <row r="223" x14ac:dyDescent="0.15"/>
    <row r="224" x14ac:dyDescent="0.15"/>
    <row r="225" spans="2:21" x14ac:dyDescent="0.15"/>
    <row r="226" spans="2:21" x14ac:dyDescent="0.15"/>
    <row r="227" spans="2:21" x14ac:dyDescent="0.15">
      <c r="B227" s="437" t="s">
        <v>90</v>
      </c>
      <c r="C227" s="444"/>
      <c r="D227" s="444"/>
      <c r="E227" s="444"/>
      <c r="F227" s="444"/>
      <c r="G227" s="444"/>
      <c r="H227" s="444"/>
      <c r="I227" s="444"/>
      <c r="J227" s="444"/>
      <c r="K227" s="444"/>
      <c r="L227" s="444"/>
      <c r="M227" s="444"/>
      <c r="N227" s="444"/>
      <c r="O227" s="444"/>
      <c r="P227" s="444"/>
      <c r="Q227" s="444"/>
      <c r="R227" s="444"/>
      <c r="S227" s="445"/>
    </row>
    <row r="228" spans="2:21" x14ac:dyDescent="0.15">
      <c r="B228" s="446"/>
      <c r="C228" s="447"/>
      <c r="D228" s="447"/>
      <c r="E228" s="447"/>
      <c r="F228" s="447"/>
      <c r="G228" s="447"/>
      <c r="H228" s="447"/>
      <c r="I228" s="447"/>
      <c r="J228" s="447"/>
      <c r="K228" s="447"/>
      <c r="L228" s="447"/>
      <c r="M228" s="447"/>
      <c r="N228" s="447"/>
      <c r="O228" s="447"/>
      <c r="P228" s="447"/>
      <c r="Q228" s="447"/>
      <c r="R228" s="447"/>
      <c r="S228" s="448"/>
    </row>
    <row r="229" spans="2:21" x14ac:dyDescent="0.15">
      <c r="B229" s="449"/>
      <c r="C229" s="347">
        <f t="shared" ref="C229:Q229" si="36">D18</f>
        <v>10</v>
      </c>
      <c r="D229" s="347">
        <f t="shared" si="36"/>
        <v>15</v>
      </c>
      <c r="E229" s="347">
        <f t="shared" si="36"/>
        <v>20</v>
      </c>
      <c r="F229" s="347">
        <f t="shared" si="36"/>
        <v>25</v>
      </c>
      <c r="G229" s="347">
        <f t="shared" si="36"/>
        <v>30</v>
      </c>
      <c r="H229" s="347">
        <f t="shared" si="36"/>
        <v>35</v>
      </c>
      <c r="I229" s="347">
        <f t="shared" si="36"/>
        <v>40</v>
      </c>
      <c r="J229" s="347">
        <f t="shared" si="36"/>
        <v>45</v>
      </c>
      <c r="K229" s="347">
        <f t="shared" si="36"/>
        <v>50</v>
      </c>
      <c r="L229" s="347">
        <f t="shared" si="36"/>
        <v>55</v>
      </c>
      <c r="M229" s="347">
        <f t="shared" si="36"/>
        <v>60</v>
      </c>
      <c r="N229" s="347">
        <f t="shared" si="36"/>
        <v>65</v>
      </c>
      <c r="O229" s="347">
        <f t="shared" si="36"/>
        <v>70</v>
      </c>
      <c r="P229" s="347">
        <f t="shared" si="36"/>
        <v>70</v>
      </c>
      <c r="Q229" s="347">
        <f t="shared" si="36"/>
        <v>80</v>
      </c>
      <c r="R229" s="347"/>
      <c r="S229" s="349"/>
    </row>
    <row r="230" spans="2:21" x14ac:dyDescent="0.15">
      <c r="B230" s="450"/>
      <c r="C230" s="347">
        <f t="shared" ref="C230:Q230" si="37">D19</f>
        <v>3</v>
      </c>
      <c r="D230" s="347">
        <f t="shared" si="37"/>
        <v>7</v>
      </c>
      <c r="E230" s="347">
        <f t="shared" si="37"/>
        <v>5</v>
      </c>
      <c r="F230" s="347">
        <f t="shared" si="37"/>
        <v>5</v>
      </c>
      <c r="G230" s="347">
        <f t="shared" si="37"/>
        <v>5</v>
      </c>
      <c r="H230" s="347">
        <f t="shared" si="37"/>
        <v>5</v>
      </c>
      <c r="I230" s="347">
        <f t="shared" si="37"/>
        <v>6</v>
      </c>
      <c r="J230" s="347">
        <f t="shared" si="37"/>
        <v>5</v>
      </c>
      <c r="K230" s="347">
        <f t="shared" si="37"/>
        <v>5</v>
      </c>
      <c r="L230" s="347">
        <f t="shared" si="37"/>
        <v>5</v>
      </c>
      <c r="M230" s="347">
        <f t="shared" si="37"/>
        <v>5</v>
      </c>
      <c r="N230" s="347">
        <f t="shared" si="37"/>
        <v>5</v>
      </c>
      <c r="O230" s="347">
        <f t="shared" si="37"/>
        <v>5</v>
      </c>
      <c r="P230" s="347">
        <f t="shared" si="37"/>
        <v>5</v>
      </c>
      <c r="Q230" s="347">
        <f t="shared" si="37"/>
        <v>5</v>
      </c>
      <c r="R230" s="347"/>
      <c r="S230" s="349"/>
    </row>
    <row r="231" spans="2:21" x14ac:dyDescent="0.15">
      <c r="B231" s="451" t="s">
        <v>87</v>
      </c>
      <c r="C231" s="452">
        <f t="shared" ref="C231:Q231" si="38">D20</f>
        <v>11.833333333333334</v>
      </c>
      <c r="D231" s="452">
        <f t="shared" si="38"/>
        <v>13.596153846153847</v>
      </c>
      <c r="E231" s="452">
        <f t="shared" si="38"/>
        <v>13.185897435897436</v>
      </c>
      <c r="F231" s="452">
        <f t="shared" si="38"/>
        <v>14.051282051282051</v>
      </c>
      <c r="G231" s="452">
        <f t="shared" si="38"/>
        <v>14.942307692307692</v>
      </c>
      <c r="H231" s="452">
        <f t="shared" si="38"/>
        <v>15.814102564102564</v>
      </c>
      <c r="I231" s="452">
        <f t="shared" si="38"/>
        <v>17.160256410256409</v>
      </c>
      <c r="J231" s="452">
        <f t="shared" si="38"/>
        <v>18.487179487179485</v>
      </c>
      <c r="K231" s="452">
        <f t="shared" si="38"/>
        <v>21.28846153846154</v>
      </c>
      <c r="L231" s="452">
        <f t="shared" si="38"/>
        <v>24.070512820512821</v>
      </c>
      <c r="M231" s="452">
        <f t="shared" si="38"/>
        <v>27.532051282051281</v>
      </c>
      <c r="N231" s="452">
        <f t="shared" si="38"/>
        <v>31.141025641025642</v>
      </c>
      <c r="O231" s="452">
        <f t="shared" si="38"/>
        <v>37.384615384615387</v>
      </c>
      <c r="P231" s="452">
        <f t="shared" si="38"/>
        <v>37.384615384615387</v>
      </c>
      <c r="Q231" s="452">
        <f t="shared" si="38"/>
        <v>51.929487179487182</v>
      </c>
      <c r="R231" s="453"/>
      <c r="S231" s="349"/>
      <c r="T231" s="261"/>
      <c r="U231" s="261"/>
    </row>
    <row r="232" spans="2:21" x14ac:dyDescent="0.15">
      <c r="B232" s="451" t="s">
        <v>84</v>
      </c>
      <c r="C232" s="454">
        <f t="shared" ref="C232:Q232" si="39">SUM(D21:D24)</f>
        <v>1.9323833333333336</v>
      </c>
      <c r="D232" s="454">
        <f t="shared" si="39"/>
        <v>2.2202519230769231</v>
      </c>
      <c r="E232" s="454">
        <f t="shared" si="39"/>
        <v>2.1532570512820515</v>
      </c>
      <c r="F232" s="454">
        <f t="shared" si="39"/>
        <v>2.294574358974359</v>
      </c>
      <c r="G232" s="454">
        <f t="shared" si="39"/>
        <v>2.4400788461538463</v>
      </c>
      <c r="H232" s="454">
        <f t="shared" si="39"/>
        <v>2.582442948717949</v>
      </c>
      <c r="I232" s="454">
        <f t="shared" si="39"/>
        <v>2.8022698717948717</v>
      </c>
      <c r="J232" s="454">
        <f t="shared" si="39"/>
        <v>3.0189564102564099</v>
      </c>
      <c r="K232" s="454">
        <f t="shared" si="39"/>
        <v>3.4764057692307695</v>
      </c>
      <c r="L232" s="454">
        <f t="shared" si="39"/>
        <v>3.9307147435897436</v>
      </c>
      <c r="M232" s="454">
        <f t="shared" si="39"/>
        <v>4.4959839743589747</v>
      </c>
      <c r="N232" s="454">
        <f t="shared" si="39"/>
        <v>5.0853294871794876</v>
      </c>
      <c r="O232" s="454">
        <f t="shared" si="39"/>
        <v>6.1049076923076928</v>
      </c>
      <c r="P232" s="454">
        <f t="shared" si="39"/>
        <v>6.1049076923076928</v>
      </c>
      <c r="Q232" s="454">
        <f t="shared" si="39"/>
        <v>8.4800852564102573</v>
      </c>
      <c r="R232" s="453"/>
      <c r="S232" s="349"/>
    </row>
    <row r="233" spans="2:21" x14ac:dyDescent="0.15">
      <c r="B233" s="451" t="s">
        <v>61</v>
      </c>
      <c r="C233" s="454">
        <f t="shared" ref="C233:Q233" si="40">D26</f>
        <v>0</v>
      </c>
      <c r="D233" s="454">
        <f t="shared" si="40"/>
        <v>0</v>
      </c>
      <c r="E233" s="454">
        <f t="shared" si="40"/>
        <v>0</v>
      </c>
      <c r="F233" s="454">
        <f t="shared" si="40"/>
        <v>0</v>
      </c>
      <c r="G233" s="454">
        <f t="shared" si="40"/>
        <v>0</v>
      </c>
      <c r="H233" s="454">
        <f t="shared" si="40"/>
        <v>0</v>
      </c>
      <c r="I233" s="454">
        <f t="shared" si="40"/>
        <v>0</v>
      </c>
      <c r="J233" s="454">
        <f t="shared" si="40"/>
        <v>0</v>
      </c>
      <c r="K233" s="454">
        <f t="shared" si="40"/>
        <v>0</v>
      </c>
      <c r="L233" s="454">
        <f t="shared" si="40"/>
        <v>0</v>
      </c>
      <c r="M233" s="454">
        <f t="shared" si="40"/>
        <v>0</v>
      </c>
      <c r="N233" s="454">
        <f t="shared" si="40"/>
        <v>0</v>
      </c>
      <c r="O233" s="454">
        <f t="shared" si="40"/>
        <v>0</v>
      </c>
      <c r="P233" s="454">
        <f t="shared" si="40"/>
        <v>0</v>
      </c>
      <c r="Q233" s="454">
        <f t="shared" si="40"/>
        <v>0</v>
      </c>
      <c r="R233" s="453"/>
      <c r="S233" s="349"/>
    </row>
    <row r="234" spans="2:21" x14ac:dyDescent="0.15">
      <c r="B234" s="455" t="s">
        <v>88</v>
      </c>
      <c r="C234" s="454">
        <f t="shared" ref="C234:Q234" si="41">D28-D27</f>
        <v>2.127567422845198</v>
      </c>
      <c r="D234" s="454">
        <f t="shared" si="41"/>
        <v>2.444512732315637</v>
      </c>
      <c r="E234" s="454">
        <f t="shared" si="41"/>
        <v>2.3707509148388795</v>
      </c>
      <c r="F234" s="454">
        <f t="shared" si="41"/>
        <v>2.5263422485789135</v>
      </c>
      <c r="G234" s="454">
        <f t="shared" si="41"/>
        <v>2.6865436959112436</v>
      </c>
      <c r="H234" s="454">
        <f t="shared" si="41"/>
        <v>2.8432875580493508</v>
      </c>
      <c r="I234" s="454">
        <f t="shared" si="41"/>
        <v>3.085318521644961</v>
      </c>
      <c r="J234" s="454">
        <f t="shared" si="41"/>
        <v>3.3238919000463447</v>
      </c>
      <c r="K234" s="454">
        <f t="shared" si="41"/>
        <v>3.8275468100048222</v>
      </c>
      <c r="L234" s="454">
        <f t="shared" si="41"/>
        <v>4.3277441347690768</v>
      </c>
      <c r="M234" s="454">
        <f t="shared" si="41"/>
        <v>4.9501094697292132</v>
      </c>
      <c r="N234" s="454">
        <f t="shared" si="41"/>
        <v>5.5989829578450596</v>
      </c>
      <c r="O234" s="454">
        <f t="shared" si="41"/>
        <v>6.721545617569447</v>
      </c>
      <c r="P234" s="454">
        <f t="shared" si="41"/>
        <v>6.721545617569447</v>
      </c>
      <c r="Q234" s="454">
        <f t="shared" si="41"/>
        <v>9.3366325528000829</v>
      </c>
      <c r="R234" s="453"/>
      <c r="S234" s="349"/>
    </row>
    <row r="235" spans="2:21" x14ac:dyDescent="0.15">
      <c r="B235" s="455" t="s">
        <v>76</v>
      </c>
      <c r="C235" s="454">
        <f t="shared" ref="C235:Q235" si="42">D29</f>
        <v>0</v>
      </c>
      <c r="D235" s="454">
        <f t="shared" si="42"/>
        <v>0</v>
      </c>
      <c r="E235" s="454">
        <f t="shared" si="42"/>
        <v>0</v>
      </c>
      <c r="F235" s="454">
        <f t="shared" si="42"/>
        <v>0</v>
      </c>
      <c r="G235" s="454">
        <f t="shared" si="42"/>
        <v>0</v>
      </c>
      <c r="H235" s="454">
        <f t="shared" si="42"/>
        <v>0</v>
      </c>
      <c r="I235" s="454">
        <f t="shared" si="42"/>
        <v>0</v>
      </c>
      <c r="J235" s="454">
        <f t="shared" si="42"/>
        <v>0</v>
      </c>
      <c r="K235" s="454">
        <f t="shared" si="42"/>
        <v>0</v>
      </c>
      <c r="L235" s="454">
        <f t="shared" si="42"/>
        <v>0</v>
      </c>
      <c r="M235" s="454">
        <f t="shared" si="42"/>
        <v>0</v>
      </c>
      <c r="N235" s="454">
        <f t="shared" si="42"/>
        <v>0</v>
      </c>
      <c r="O235" s="454">
        <f t="shared" si="42"/>
        <v>0</v>
      </c>
      <c r="P235" s="454">
        <f t="shared" si="42"/>
        <v>0</v>
      </c>
      <c r="Q235" s="454">
        <f t="shared" si="42"/>
        <v>0</v>
      </c>
      <c r="R235" s="453"/>
      <c r="S235" s="349"/>
    </row>
    <row r="236" spans="2:21" x14ac:dyDescent="0.15">
      <c r="B236" s="451" t="s">
        <v>85</v>
      </c>
      <c r="C236" s="454">
        <f t="shared" ref="C236:Q236" si="43">SUM(D32:D34)</f>
        <v>0</v>
      </c>
      <c r="D236" s="454">
        <f t="shared" si="43"/>
        <v>0</v>
      </c>
      <c r="E236" s="454">
        <f t="shared" si="43"/>
        <v>0</v>
      </c>
      <c r="F236" s="454">
        <f t="shared" si="43"/>
        <v>0</v>
      </c>
      <c r="G236" s="454">
        <f t="shared" si="43"/>
        <v>0</v>
      </c>
      <c r="H236" s="454">
        <f t="shared" si="43"/>
        <v>0</v>
      </c>
      <c r="I236" s="454">
        <f t="shared" si="43"/>
        <v>0</v>
      </c>
      <c r="J236" s="454">
        <f t="shared" si="43"/>
        <v>0</v>
      </c>
      <c r="K236" s="454">
        <f t="shared" si="43"/>
        <v>0</v>
      </c>
      <c r="L236" s="454">
        <f t="shared" si="43"/>
        <v>0</v>
      </c>
      <c r="M236" s="454">
        <f t="shared" si="43"/>
        <v>0</v>
      </c>
      <c r="N236" s="454">
        <f t="shared" si="43"/>
        <v>0</v>
      </c>
      <c r="O236" s="454">
        <f t="shared" si="43"/>
        <v>0</v>
      </c>
      <c r="P236" s="454">
        <f t="shared" si="43"/>
        <v>0</v>
      </c>
      <c r="Q236" s="454">
        <f t="shared" si="43"/>
        <v>0</v>
      </c>
      <c r="R236" s="453"/>
      <c r="S236" s="349"/>
    </row>
    <row r="237" spans="2:21" x14ac:dyDescent="0.15">
      <c r="B237" s="455" t="s">
        <v>89</v>
      </c>
      <c r="C237" s="452">
        <f t="shared" ref="C237:Q237" si="44">D36</f>
        <v>0</v>
      </c>
      <c r="D237" s="452">
        <f t="shared" si="44"/>
        <v>0</v>
      </c>
      <c r="E237" s="452">
        <f t="shared" si="44"/>
        <v>0</v>
      </c>
      <c r="F237" s="452">
        <f t="shared" si="44"/>
        <v>0</v>
      </c>
      <c r="G237" s="452">
        <f t="shared" si="44"/>
        <v>0</v>
      </c>
      <c r="H237" s="452">
        <f t="shared" si="44"/>
        <v>0</v>
      </c>
      <c r="I237" s="452">
        <f t="shared" si="44"/>
        <v>0</v>
      </c>
      <c r="J237" s="452">
        <f t="shared" si="44"/>
        <v>0</v>
      </c>
      <c r="K237" s="452">
        <f t="shared" si="44"/>
        <v>0</v>
      </c>
      <c r="L237" s="452">
        <f t="shared" si="44"/>
        <v>0</v>
      </c>
      <c r="M237" s="452">
        <f t="shared" si="44"/>
        <v>0</v>
      </c>
      <c r="N237" s="452">
        <f t="shared" si="44"/>
        <v>0</v>
      </c>
      <c r="O237" s="452">
        <f t="shared" si="44"/>
        <v>0</v>
      </c>
      <c r="P237" s="452">
        <f t="shared" si="44"/>
        <v>0</v>
      </c>
      <c r="Q237" s="452">
        <f t="shared" si="44"/>
        <v>0</v>
      </c>
      <c r="R237" s="453"/>
      <c r="S237" s="349"/>
    </row>
    <row r="238" spans="2:21" x14ac:dyDescent="0.15">
      <c r="B238" s="451" t="s">
        <v>86</v>
      </c>
      <c r="C238" s="454">
        <f t="shared" ref="C238:Q238" si="45">D37</f>
        <v>0</v>
      </c>
      <c r="D238" s="454">
        <f t="shared" si="45"/>
        <v>0</v>
      </c>
      <c r="E238" s="454">
        <f t="shared" si="45"/>
        <v>0</v>
      </c>
      <c r="F238" s="454">
        <f t="shared" si="45"/>
        <v>0</v>
      </c>
      <c r="G238" s="454">
        <f t="shared" si="45"/>
        <v>0</v>
      </c>
      <c r="H238" s="454">
        <f t="shared" si="45"/>
        <v>0</v>
      </c>
      <c r="I238" s="454">
        <f t="shared" si="45"/>
        <v>0</v>
      </c>
      <c r="J238" s="454">
        <f t="shared" si="45"/>
        <v>0</v>
      </c>
      <c r="K238" s="454">
        <f t="shared" si="45"/>
        <v>0</v>
      </c>
      <c r="L238" s="454">
        <f t="shared" si="45"/>
        <v>0</v>
      </c>
      <c r="M238" s="454">
        <f t="shared" si="45"/>
        <v>0</v>
      </c>
      <c r="N238" s="454">
        <f t="shared" si="45"/>
        <v>0</v>
      </c>
      <c r="O238" s="454">
        <f t="shared" si="45"/>
        <v>0</v>
      </c>
      <c r="P238" s="454">
        <f t="shared" si="45"/>
        <v>0</v>
      </c>
      <c r="Q238" s="454">
        <f t="shared" si="45"/>
        <v>0</v>
      </c>
      <c r="R238" s="453"/>
      <c r="S238" s="349"/>
    </row>
    <row r="239" spans="2:21" x14ac:dyDescent="0.15">
      <c r="B239" s="451" t="s">
        <v>10</v>
      </c>
      <c r="C239" s="456">
        <f t="shared" ref="C239:Q239" si="46">D40</f>
        <v>0.05</v>
      </c>
      <c r="D239" s="456">
        <f t="shared" si="46"/>
        <v>0.05</v>
      </c>
      <c r="E239" s="456">
        <f t="shared" si="46"/>
        <v>0.05</v>
      </c>
      <c r="F239" s="456">
        <f t="shared" si="46"/>
        <v>0.1</v>
      </c>
      <c r="G239" s="456">
        <f t="shared" si="46"/>
        <v>0.1</v>
      </c>
      <c r="H239" s="456">
        <f t="shared" si="46"/>
        <v>0.2</v>
      </c>
      <c r="I239" s="456">
        <f t="shared" si="46"/>
        <v>0.05</v>
      </c>
      <c r="J239" s="456">
        <f t="shared" si="46"/>
        <v>0.05</v>
      </c>
      <c r="K239" s="456">
        <f t="shared" si="46"/>
        <v>0.05</v>
      </c>
      <c r="L239" s="456">
        <f t="shared" si="46"/>
        <v>0.05</v>
      </c>
      <c r="M239" s="456">
        <f t="shared" si="46"/>
        <v>0.05</v>
      </c>
      <c r="N239" s="456">
        <f t="shared" si="46"/>
        <v>0.05</v>
      </c>
      <c r="O239" s="456">
        <f t="shared" si="46"/>
        <v>0.05</v>
      </c>
      <c r="P239" s="456">
        <f t="shared" si="46"/>
        <v>0.05</v>
      </c>
      <c r="Q239" s="456">
        <f t="shared" si="46"/>
        <v>0.05</v>
      </c>
      <c r="R239" s="453"/>
      <c r="S239" s="453"/>
    </row>
    <row r="240" spans="2:21" x14ac:dyDescent="0.15">
      <c r="B240" s="449"/>
      <c r="C240" s="453"/>
      <c r="D240" s="453"/>
      <c r="E240" s="453"/>
      <c r="F240" s="453"/>
      <c r="G240" s="453"/>
      <c r="H240" s="453"/>
      <c r="I240" s="453"/>
      <c r="J240" s="453"/>
      <c r="K240" s="453"/>
      <c r="L240" s="453"/>
      <c r="M240" s="453"/>
      <c r="N240" s="453"/>
      <c r="O240" s="453"/>
      <c r="P240" s="453"/>
      <c r="Q240" s="453"/>
      <c r="R240" s="453"/>
      <c r="S240" s="349"/>
    </row>
    <row r="241" spans="2:19" x14ac:dyDescent="0.15">
      <c r="B241" s="449"/>
      <c r="C241" s="347" t="s">
        <v>78</v>
      </c>
      <c r="D241" s="453"/>
      <c r="E241" s="453"/>
      <c r="F241" s="453"/>
      <c r="G241" s="453"/>
      <c r="H241" s="453"/>
      <c r="I241" s="453"/>
      <c r="J241" s="453"/>
      <c r="K241" s="453"/>
      <c r="L241" s="453"/>
      <c r="M241" s="453"/>
      <c r="N241" s="453"/>
      <c r="O241" s="453"/>
      <c r="P241" s="453"/>
      <c r="Q241" s="453"/>
      <c r="R241" s="453"/>
      <c r="S241" s="349"/>
    </row>
    <row r="242" spans="2:19" x14ac:dyDescent="0.15">
      <c r="B242" s="449"/>
      <c r="C242" s="453"/>
      <c r="D242" s="453"/>
      <c r="E242" s="453"/>
      <c r="F242" s="453"/>
      <c r="G242" s="453"/>
      <c r="H242" s="453"/>
      <c r="I242" s="453"/>
      <c r="J242" s="453"/>
      <c r="K242" s="453"/>
      <c r="L242" s="453"/>
      <c r="M242" s="453"/>
      <c r="N242" s="453"/>
      <c r="O242" s="453"/>
      <c r="P242" s="453"/>
      <c r="Q242" s="453"/>
      <c r="R242" s="453"/>
      <c r="S242" s="349"/>
    </row>
    <row r="243" spans="2:19" ht="21" x14ac:dyDescent="0.15">
      <c r="B243" s="457" t="s">
        <v>146</v>
      </c>
      <c r="C243" s="452">
        <f>SUMPRODUCT(C231:Q231,$C$239:$Q$239)</f>
        <v>21.311858974358973</v>
      </c>
      <c r="D243" s="453"/>
      <c r="E243" s="453"/>
      <c r="F243" s="452"/>
      <c r="G243" s="453"/>
      <c r="H243" s="453"/>
      <c r="I243" s="453"/>
      <c r="J243" s="453"/>
      <c r="K243" s="453"/>
      <c r="L243" s="453"/>
      <c r="M243" s="453"/>
      <c r="N243" s="453"/>
      <c r="O243" s="453"/>
      <c r="P243" s="453"/>
      <c r="Q243" s="453"/>
      <c r="R243" s="453"/>
      <c r="S243" s="349"/>
    </row>
    <row r="244" spans="2:19" ht="31.5" x14ac:dyDescent="0.15">
      <c r="B244" s="457" t="s">
        <v>293</v>
      </c>
      <c r="C244" s="452">
        <f>SUMPRODUCT(C232:Q232,$C$239:$Q$239)</f>
        <v>3.4802265705128206</v>
      </c>
      <c r="D244" s="453"/>
      <c r="E244" s="452"/>
      <c r="F244" s="453"/>
      <c r="G244" s="453"/>
      <c r="H244" s="453"/>
      <c r="I244" s="453"/>
      <c r="J244" s="453"/>
      <c r="K244" s="453"/>
      <c r="L244" s="453"/>
      <c r="M244" s="453"/>
      <c r="N244" s="453"/>
      <c r="O244" s="453"/>
      <c r="P244" s="453"/>
      <c r="Q244" s="453"/>
      <c r="R244" s="453"/>
      <c r="S244" s="349"/>
    </row>
    <row r="245" spans="2:19" ht="21" x14ac:dyDescent="0.15">
      <c r="B245" s="457" t="s">
        <v>147</v>
      </c>
      <c r="C245" s="452">
        <f>SUMPRODUCT(C233:Q233,$C$239:$Q$239)</f>
        <v>0</v>
      </c>
      <c r="D245" s="453"/>
      <c r="E245" s="454"/>
      <c r="F245" s="453"/>
      <c r="G245" s="453"/>
      <c r="H245" s="453"/>
      <c r="I245" s="453"/>
      <c r="J245" s="453"/>
      <c r="K245" s="453"/>
      <c r="L245" s="453"/>
      <c r="M245" s="453"/>
      <c r="N245" s="453"/>
      <c r="O245" s="453"/>
      <c r="P245" s="453"/>
      <c r="Q245" s="453"/>
      <c r="R245" s="453"/>
      <c r="S245" s="349"/>
    </row>
    <row r="246" spans="2:19" ht="21" x14ac:dyDescent="0.15">
      <c r="B246" s="458" t="s">
        <v>294</v>
      </c>
      <c r="C246" s="452">
        <f>SUMPRODUCT(C234:Q234,$C$239:$Q$239)</f>
        <v>3.8317535386577948</v>
      </c>
      <c r="D246" s="452"/>
      <c r="E246" s="453"/>
      <c r="F246" s="453"/>
      <c r="G246" s="453"/>
      <c r="H246" s="453"/>
      <c r="I246" s="453"/>
      <c r="J246" s="453"/>
      <c r="K246" s="453"/>
      <c r="L246" s="453"/>
      <c r="M246" s="453"/>
      <c r="N246" s="453"/>
      <c r="O246" s="453"/>
      <c r="P246" s="453"/>
      <c r="Q246" s="453"/>
      <c r="R246" s="453"/>
      <c r="S246" s="349"/>
    </row>
    <row r="247" spans="2:19" ht="21" x14ac:dyDescent="0.15">
      <c r="B247" s="459" t="s">
        <v>148</v>
      </c>
      <c r="C247" s="452">
        <f>SUM(C243:C246)</f>
        <v>28.623839083529589</v>
      </c>
      <c r="D247" s="452"/>
      <c r="E247" s="453"/>
      <c r="F247" s="453"/>
      <c r="G247" s="453"/>
      <c r="H247" s="453"/>
      <c r="I247" s="453"/>
      <c r="J247" s="453"/>
      <c r="K247" s="453"/>
      <c r="L247" s="453"/>
      <c r="M247" s="453"/>
      <c r="N247" s="453"/>
      <c r="O247" s="453"/>
      <c r="P247" s="453"/>
      <c r="Q247" s="453"/>
      <c r="R247" s="453"/>
      <c r="S247" s="349"/>
    </row>
    <row r="248" spans="2:19" x14ac:dyDescent="0.15">
      <c r="B248" s="455" t="s">
        <v>76</v>
      </c>
      <c r="C248" s="452">
        <f>SUMPRODUCT(C235:Q235,$C$239:$Q$239)</f>
        <v>0</v>
      </c>
      <c r="D248" s="453"/>
      <c r="E248" s="453"/>
      <c r="F248" s="453"/>
      <c r="G248" s="453"/>
      <c r="H248" s="453"/>
      <c r="I248" s="453"/>
      <c r="J248" s="453"/>
      <c r="K248" s="453"/>
      <c r="L248" s="453"/>
      <c r="M248" s="453"/>
      <c r="N248" s="453"/>
      <c r="O248" s="453"/>
      <c r="P248" s="453"/>
      <c r="Q248" s="453"/>
      <c r="R248" s="453"/>
      <c r="S248" s="349"/>
    </row>
    <row r="249" spans="2:19" ht="31.5" x14ac:dyDescent="0.15">
      <c r="B249" s="459" t="s">
        <v>292</v>
      </c>
      <c r="C249" s="452">
        <f>SUM(C247:C248)</f>
        <v>28.623839083529589</v>
      </c>
      <c r="D249" s="453"/>
      <c r="E249" s="453"/>
      <c r="F249" s="453"/>
      <c r="G249" s="453"/>
      <c r="H249" s="453"/>
      <c r="I249" s="453"/>
      <c r="J249" s="453"/>
      <c r="K249" s="453"/>
      <c r="L249" s="453"/>
      <c r="M249" s="453"/>
      <c r="N249" s="453"/>
      <c r="O249" s="453"/>
      <c r="P249" s="453"/>
      <c r="Q249" s="453"/>
      <c r="R249" s="453"/>
      <c r="S249" s="349"/>
    </row>
    <row r="250" spans="2:19" ht="21" x14ac:dyDescent="0.15">
      <c r="B250" s="457" t="s">
        <v>295</v>
      </c>
      <c r="C250" s="452">
        <f>SUMPRODUCT($C$236:$Q$236,C239:Q239)</f>
        <v>0</v>
      </c>
      <c r="D250" s="453"/>
      <c r="E250" s="453"/>
      <c r="F250" s="453"/>
      <c r="G250" s="453"/>
      <c r="H250" s="453"/>
      <c r="I250" s="453"/>
      <c r="J250" s="453"/>
      <c r="K250" s="453"/>
      <c r="L250" s="453"/>
      <c r="M250" s="453"/>
      <c r="N250" s="453"/>
      <c r="O250" s="453"/>
      <c r="P250" s="453"/>
      <c r="Q250" s="453"/>
      <c r="R250" s="453"/>
      <c r="S250" s="349"/>
    </row>
    <row r="251" spans="2:19" ht="21" x14ac:dyDescent="0.15">
      <c r="B251" s="457" t="s">
        <v>210</v>
      </c>
      <c r="C251" s="452">
        <f>SUM(C249:C250)</f>
        <v>28.623839083529589</v>
      </c>
      <c r="D251" s="453"/>
      <c r="E251" s="453"/>
      <c r="F251" s="453"/>
      <c r="G251" s="453"/>
      <c r="H251" s="453"/>
      <c r="I251" s="453"/>
      <c r="J251" s="453"/>
      <c r="K251" s="453"/>
      <c r="L251" s="453"/>
      <c r="M251" s="453"/>
      <c r="N251" s="453"/>
      <c r="O251" s="453"/>
      <c r="P251" s="453"/>
      <c r="Q251" s="453"/>
      <c r="R251" s="453"/>
      <c r="S251" s="349"/>
    </row>
    <row r="252" spans="2:19" ht="31.5" x14ac:dyDescent="0.15">
      <c r="B252" s="458" t="s">
        <v>296</v>
      </c>
      <c r="C252" s="452">
        <f>SUMPRODUCT($C$239:$Q$239,C237:Q237)</f>
        <v>0</v>
      </c>
      <c r="D252" s="453"/>
      <c r="E252" s="453"/>
      <c r="F252" s="453"/>
      <c r="G252" s="453"/>
      <c r="H252" s="453"/>
      <c r="I252" s="453"/>
      <c r="J252" s="453"/>
      <c r="K252" s="453"/>
      <c r="L252" s="453"/>
      <c r="M252" s="453"/>
      <c r="N252" s="453"/>
      <c r="O252" s="453"/>
      <c r="P252" s="453"/>
      <c r="Q252" s="453"/>
      <c r="R252" s="453"/>
      <c r="S252" s="349"/>
    </row>
    <row r="253" spans="2:19" x14ac:dyDescent="0.15">
      <c r="B253" s="451" t="s">
        <v>86</v>
      </c>
      <c r="C253" s="452">
        <f>SUMPRODUCT($C$239:$Q$239,C238:Q238)</f>
        <v>0</v>
      </c>
      <c r="D253" s="452"/>
      <c r="E253" s="453"/>
      <c r="F253" s="453"/>
      <c r="G253" s="453"/>
      <c r="H253" s="453"/>
      <c r="I253" s="453"/>
      <c r="J253" s="453"/>
      <c r="K253" s="453"/>
      <c r="L253" s="453"/>
      <c r="M253" s="453"/>
      <c r="N253" s="453"/>
      <c r="O253" s="453"/>
      <c r="P253" s="453"/>
      <c r="Q253" s="453"/>
      <c r="R253" s="453"/>
      <c r="S253" s="349"/>
    </row>
    <row r="254" spans="2:19" ht="21" x14ac:dyDescent="0.15">
      <c r="B254" s="458" t="s">
        <v>211</v>
      </c>
      <c r="C254" s="454">
        <f>SUM(C251:C253)</f>
        <v>28.623839083529589</v>
      </c>
      <c r="D254" s="452"/>
      <c r="E254" s="453"/>
      <c r="F254" s="453"/>
      <c r="G254" s="453"/>
      <c r="H254" s="453"/>
      <c r="I254" s="453"/>
      <c r="J254" s="453"/>
      <c r="K254" s="453"/>
      <c r="L254" s="453"/>
      <c r="M254" s="453"/>
      <c r="N254" s="453"/>
      <c r="O254" s="453"/>
      <c r="P254" s="453"/>
      <c r="Q254" s="453"/>
      <c r="R254" s="453"/>
      <c r="S254" s="349"/>
    </row>
    <row r="255" spans="2:19" x14ac:dyDescent="0.15">
      <c r="B255" s="455"/>
      <c r="C255" s="454"/>
      <c r="D255" s="452"/>
      <c r="E255" s="453"/>
      <c r="F255" s="453"/>
      <c r="G255" s="453"/>
      <c r="H255" s="453"/>
      <c r="I255" s="453"/>
      <c r="J255" s="453"/>
      <c r="K255" s="453"/>
      <c r="L255" s="453"/>
      <c r="M255" s="453"/>
      <c r="N255" s="453"/>
      <c r="O255" s="453"/>
      <c r="P255" s="453"/>
      <c r="Q255" s="453"/>
      <c r="R255" s="453"/>
      <c r="S255" s="349"/>
    </row>
    <row r="256" spans="2:19" x14ac:dyDescent="0.15">
      <c r="B256" s="455"/>
      <c r="C256" s="454"/>
      <c r="D256" s="452"/>
      <c r="E256" s="453"/>
      <c r="F256" s="453"/>
      <c r="G256" s="453"/>
      <c r="H256" s="453"/>
      <c r="I256" s="453"/>
      <c r="J256" s="453"/>
      <c r="K256" s="453"/>
      <c r="L256" s="453"/>
      <c r="M256" s="453"/>
      <c r="N256" s="453"/>
      <c r="O256" s="453"/>
      <c r="P256" s="453"/>
      <c r="Q256" s="453"/>
      <c r="R256" s="453"/>
      <c r="S256" s="349"/>
    </row>
    <row r="257" spans="2:19" x14ac:dyDescent="0.15">
      <c r="B257" s="460"/>
      <c r="C257" s="461"/>
      <c r="D257" s="461"/>
      <c r="E257" s="461"/>
      <c r="F257" s="461"/>
      <c r="G257" s="461"/>
      <c r="H257" s="461"/>
      <c r="I257" s="461"/>
      <c r="J257" s="461"/>
      <c r="K257" s="461"/>
      <c r="L257" s="461"/>
      <c r="M257" s="461"/>
      <c r="N257" s="461"/>
      <c r="O257" s="461"/>
      <c r="P257" s="461"/>
      <c r="Q257" s="461"/>
      <c r="R257" s="461"/>
      <c r="S257" s="462"/>
    </row>
    <row r="258" spans="2:19" x14ac:dyDescent="0.15"/>
    <row r="259" spans="2:19" x14ac:dyDescent="0.15"/>
    <row r="260" spans="2:19" x14ac:dyDescent="0.15"/>
    <row r="261" spans="2:19" x14ac:dyDescent="0.15"/>
  </sheetData>
  <protectedRanges>
    <protectedRange algorithmName="SHA-512" hashValue="n6RwP11KSexJQw3QYPO3wPLssl4QlDmpg0Y48SsVzSlQ5/qjWPrBazxTelNRSQFId3p852OXiJ3nxarrm5305A==" saltValue="VV6Ka6DGFJjln5D4DSpgQg==" spinCount="100000" sqref="D57:R58 D63:R63 C70 B72:C72 C76 C80 C99 C101:C102 C114:D114 D126:D127 E123 E128:E129 E131:E132 C142:C143 C152:C153 D154:E154 D157:E157 C159 C123:C132 F130:G130" name="Input"/>
    <protectedRange algorithmName="SHA-512" hashValue="zrr1YC170iD4z5ngO6i+dvye2WxwMuZwyCItKXOM0Fb0EC895yDhie8vErJXeoL6fSMcx6aoO1sn5XcoWfI8lg==" saltValue="T/jZUAo6mJPMXMKTIHv+sw==" spinCount="100000" sqref="C166:G167" name="Inputcellen_1"/>
  </protectedRanges>
  <mergeCells count="3">
    <mergeCell ref="G189:I189"/>
    <mergeCell ref="G190:I190"/>
    <mergeCell ref="D135:E135"/>
  </mergeCells>
  <conditionalFormatting sqref="C64">
    <cfRule type="cellIs" dxfId="25" priority="11" operator="greaterThan">
      <formula>1</formula>
    </cfRule>
    <cfRule type="cellIs" dxfId="24" priority="12" operator="lessThan">
      <formula>1</formula>
    </cfRule>
    <cfRule type="cellIs" dxfId="23" priority="13" operator="equal">
      <formula>1</formula>
    </cfRule>
  </conditionalFormatting>
  <conditionalFormatting sqref="E114">
    <cfRule type="cellIs" dxfId="22" priority="8" operator="greaterThan">
      <formula>1</formula>
    </cfRule>
    <cfRule type="cellIs" dxfId="21" priority="9" operator="lessThan">
      <formula>1</formula>
    </cfRule>
    <cfRule type="cellIs" dxfId="20" priority="10" operator="equal">
      <formula>1</formula>
    </cfRule>
  </conditionalFormatting>
  <conditionalFormatting sqref="C9">
    <cfRule type="cellIs" dxfId="19" priority="6" operator="lessThan">
      <formula>1</formula>
    </cfRule>
    <cfRule type="cellIs" dxfId="18" priority="7" operator="equal">
      <formula>1</formula>
    </cfRule>
  </conditionalFormatting>
  <conditionalFormatting sqref="C8">
    <cfRule type="cellIs" dxfId="17" priority="4" operator="lessThan">
      <formula>1</formula>
    </cfRule>
    <cfRule type="cellIs" dxfId="16" priority="5" operator="equal">
      <formula>1</formula>
    </cfRule>
  </conditionalFormatting>
  <conditionalFormatting sqref="C80">
    <cfRule type="expression" dxfId="15" priority="3">
      <formula>C76="Berekening"</formula>
    </cfRule>
  </conditionalFormatting>
  <conditionalFormatting sqref="C88:C89 C91:C93 C95 C98:C102">
    <cfRule type="expression" dxfId="14" priority="2">
      <formula>$C$76="Opslag"</formula>
    </cfRule>
  </conditionalFormatting>
  <conditionalFormatting sqref="D63:R63">
    <cfRule type="expression" dxfId="13" priority="1">
      <formula>OR(D57="",D58="")</formula>
    </cfRule>
  </conditionalFormatting>
  <dataValidations count="1">
    <dataValidation type="list" allowBlank="1" showInputMessage="1" showErrorMessage="1" sqref="C76" xr:uid="{04552061-78BC-496D-BDC8-45CC22827115}">
      <formula1>Pensioen_dropdown</formula1>
    </dataValidation>
  </dataValidations>
  <hyperlinks>
    <hyperlink ref="B14" location="'1. Integraal uurtarief-GGZ&amp;RIBW'!B42" display="Salarislasten per uur" xr:uid="{E4A466BC-DF94-450A-88AC-6FD93DB6F3BD}"/>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5E1D908-0436-497E-AE1E-11A284F10802}">
          <x14:formula1>
            <xm:f>Data_overig!$A$7:$A$8</xm:f>
          </x14:formula1>
          <xm:sqref>C123:C132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4B49B-7153-4DEC-8076-35683D77348D}">
  <sheetPr codeName="Blad7">
    <tabColor theme="7"/>
  </sheetPr>
  <dimension ref="A1:AF262"/>
  <sheetViews>
    <sheetView showGridLines="0" zoomScale="130" zoomScaleNormal="130" workbookViewId="0">
      <selection activeCell="A17" sqref="A17"/>
    </sheetView>
  </sheetViews>
  <sheetFormatPr defaultColWidth="0" defaultRowHeight="10.5" zeroHeight="1" x14ac:dyDescent="0.15"/>
  <cols>
    <col min="1" max="1" width="9" style="342" customWidth="1"/>
    <col min="2" max="2" width="46.125" style="342" customWidth="1"/>
    <col min="3" max="3" width="9" style="342" customWidth="1"/>
    <col min="4" max="4" width="11.25" style="342" bestFit="1" customWidth="1"/>
    <col min="5" max="32" width="9" style="342" customWidth="1"/>
    <col min="33" max="16384" width="9" style="342" hidden="1"/>
  </cols>
  <sheetData>
    <row r="1" spans="1:30" s="259" customFormat="1" ht="16.5" x14ac:dyDescent="0.3">
      <c r="A1" s="257" t="s">
        <v>360</v>
      </c>
      <c r="B1" s="258"/>
    </row>
    <row r="2" spans="1:30" s="261" customFormat="1" x14ac:dyDescent="0.15">
      <c r="A2" s="260"/>
    </row>
    <row r="3" spans="1:30" s="261" customFormat="1" x14ac:dyDescent="0.15">
      <c r="A3" s="260"/>
      <c r="B3" s="206" t="s">
        <v>40</v>
      </c>
      <c r="C3" s="170"/>
      <c r="D3" s="262"/>
      <c r="E3" s="262"/>
      <c r="F3" s="262"/>
      <c r="J3" s="262"/>
      <c r="K3" s="503"/>
      <c r="L3" s="491"/>
      <c r="M3" s="262"/>
      <c r="N3" s="262"/>
      <c r="O3" s="262"/>
      <c r="P3" s="262"/>
      <c r="Q3" s="262"/>
      <c r="R3" s="262"/>
      <c r="S3" s="262"/>
    </row>
    <row r="4" spans="1:30" s="261" customFormat="1" x14ac:dyDescent="0.15">
      <c r="A4" s="260"/>
      <c r="B4" s="13" t="s">
        <v>128</v>
      </c>
      <c r="C4" s="3"/>
      <c r="D4" s="262"/>
      <c r="E4" s="262"/>
      <c r="F4" s="262"/>
      <c r="J4" s="262"/>
      <c r="K4" s="491"/>
      <c r="L4" s="262"/>
      <c r="M4" s="262"/>
      <c r="N4" s="262"/>
      <c r="O4" s="262"/>
      <c r="P4" s="262"/>
      <c r="Q4" s="262"/>
      <c r="R4" s="262"/>
      <c r="S4" s="262"/>
    </row>
    <row r="5" spans="1:30" s="261" customFormat="1" x14ac:dyDescent="0.15">
      <c r="A5" s="260"/>
      <c r="B5" s="13" t="s">
        <v>103</v>
      </c>
      <c r="C5" s="135"/>
      <c r="D5" s="262"/>
      <c r="E5" s="262"/>
      <c r="F5" s="262"/>
      <c r="J5" s="262"/>
      <c r="K5" s="491"/>
      <c r="L5" s="262"/>
      <c r="M5" s="262"/>
      <c r="N5" s="262"/>
      <c r="O5" s="262"/>
      <c r="P5" s="262"/>
      <c r="Q5" s="262"/>
      <c r="R5" s="262"/>
      <c r="S5" s="262"/>
    </row>
    <row r="6" spans="1:30" s="261" customFormat="1" x14ac:dyDescent="0.15">
      <c r="A6" s="260"/>
      <c r="B6" s="13" t="s">
        <v>130</v>
      </c>
      <c r="C6" s="502"/>
      <c r="D6" s="262"/>
      <c r="E6" s="262"/>
      <c r="F6" s="262"/>
      <c r="J6" s="491"/>
      <c r="K6" s="491"/>
      <c r="L6" s="491"/>
      <c r="M6" s="262"/>
      <c r="N6" s="262"/>
      <c r="O6" s="262"/>
      <c r="P6" s="262"/>
      <c r="Q6" s="262"/>
      <c r="R6" s="262"/>
      <c r="S6" s="262"/>
    </row>
    <row r="7" spans="1:30" s="261" customFormat="1" x14ac:dyDescent="0.15">
      <c r="A7" s="260"/>
      <c r="B7" s="13" t="s">
        <v>41</v>
      </c>
      <c r="C7" s="136"/>
      <c r="D7" s="262"/>
      <c r="E7" s="262"/>
      <c r="F7" s="262"/>
      <c r="J7" s="491"/>
      <c r="K7" s="491"/>
      <c r="L7" s="491"/>
      <c r="M7" s="262"/>
      <c r="N7" s="262"/>
      <c r="O7" s="262"/>
      <c r="P7" s="262"/>
      <c r="Q7" s="262"/>
      <c r="R7" s="262"/>
      <c r="S7" s="262"/>
    </row>
    <row r="8" spans="1:30" s="261" customFormat="1" x14ac:dyDescent="0.15">
      <c r="A8" s="260"/>
      <c r="B8" s="13" t="s">
        <v>212</v>
      </c>
      <c r="C8" s="139">
        <v>1</v>
      </c>
      <c r="D8" s="262"/>
      <c r="E8" s="262"/>
      <c r="F8" s="262"/>
      <c r="J8" s="491"/>
      <c r="K8" s="491"/>
      <c r="L8" s="491"/>
      <c r="M8" s="262"/>
      <c r="N8" s="262"/>
      <c r="O8" s="262"/>
      <c r="P8" s="262"/>
      <c r="Q8" s="262"/>
      <c r="R8" s="262"/>
      <c r="S8" s="262"/>
    </row>
    <row r="9" spans="1:30" s="261" customFormat="1" x14ac:dyDescent="0.15">
      <c r="A9" s="260"/>
      <c r="B9" s="8" t="s">
        <v>213</v>
      </c>
      <c r="C9" s="139">
        <v>0.9</v>
      </c>
      <c r="D9" s="262"/>
      <c r="E9" s="262"/>
      <c r="F9" s="262"/>
      <c r="J9" s="491"/>
      <c r="K9" s="491"/>
      <c r="L9" s="491"/>
      <c r="M9" s="262"/>
      <c r="N9" s="262"/>
      <c r="O9" s="262"/>
      <c r="P9" s="262"/>
      <c r="Q9" s="262"/>
    </row>
    <row r="10" spans="1:30" s="261" customFormat="1" x14ac:dyDescent="0.15">
      <c r="A10" s="260"/>
      <c r="B10" s="262"/>
      <c r="C10" s="262"/>
      <c r="D10" s="262"/>
      <c r="E10" s="262"/>
      <c r="F10" s="262"/>
      <c r="J10" s="491"/>
      <c r="K10" s="491"/>
      <c r="L10" s="491"/>
      <c r="M10" s="262"/>
      <c r="N10" s="262"/>
      <c r="O10" s="262"/>
      <c r="P10" s="262"/>
      <c r="Q10" s="262"/>
    </row>
    <row r="11" spans="1:30" s="271" customFormat="1" ht="16.5" x14ac:dyDescent="0.3">
      <c r="A11" s="270" t="s">
        <v>208</v>
      </c>
      <c r="C11" s="270"/>
    </row>
    <row r="12" spans="1:30" s="261" customFormat="1" x14ac:dyDescent="0.15">
      <c r="A12" s="272"/>
      <c r="C12" s="272"/>
    </row>
    <row r="13" spans="1:30" s="261" customFormat="1" x14ac:dyDescent="0.15">
      <c r="A13" s="272"/>
      <c r="B13" s="273" t="s">
        <v>352</v>
      </c>
      <c r="C13" s="274"/>
      <c r="D13" s="275"/>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6"/>
    </row>
    <row r="14" spans="1:30" s="261" customFormat="1" x14ac:dyDescent="0.15">
      <c r="A14" s="272"/>
      <c r="B14" s="277" t="s">
        <v>42</v>
      </c>
      <c r="C14" s="278"/>
      <c r="D14" s="279"/>
      <c r="E14" s="279"/>
      <c r="F14" s="279"/>
      <c r="G14" s="279"/>
      <c r="H14" s="279"/>
      <c r="I14" s="279"/>
      <c r="J14" s="279"/>
      <c r="K14" s="279"/>
      <c r="L14" s="279"/>
      <c r="M14" s="279"/>
      <c r="N14" s="279"/>
      <c r="O14" s="279"/>
      <c r="P14" s="279"/>
      <c r="Q14" s="279"/>
      <c r="R14" s="279"/>
      <c r="S14" s="280"/>
      <c r="T14" s="280"/>
      <c r="U14" s="280"/>
      <c r="V14" s="280"/>
      <c r="W14" s="280"/>
      <c r="X14" s="280"/>
      <c r="Y14" s="280"/>
      <c r="Z14" s="280"/>
      <c r="AA14" s="280"/>
      <c r="AB14" s="280"/>
      <c r="AC14" s="280"/>
      <c r="AD14" s="281"/>
    </row>
    <row r="15" spans="1:30" s="261" customFormat="1" x14ac:dyDescent="0.15">
      <c r="A15" s="272"/>
      <c r="B15" s="282"/>
      <c r="C15" s="283"/>
      <c r="D15" s="283"/>
      <c r="E15" s="283"/>
      <c r="F15" s="283"/>
      <c r="G15" s="283"/>
      <c r="H15" s="283"/>
      <c r="I15" s="283"/>
      <c r="J15" s="283"/>
      <c r="K15" s="283"/>
      <c r="L15" s="283"/>
      <c r="M15" s="283"/>
      <c r="N15" s="283"/>
      <c r="O15" s="283"/>
      <c r="P15" s="283"/>
      <c r="Q15" s="283"/>
      <c r="R15" s="283"/>
      <c r="S15" s="283"/>
      <c r="AD15" s="266"/>
    </row>
    <row r="16" spans="1:30" s="261" customFormat="1" x14ac:dyDescent="0.15">
      <c r="A16" s="272"/>
      <c r="B16" s="284" t="s">
        <v>182</v>
      </c>
      <c r="C16" s="285" t="s">
        <v>245</v>
      </c>
      <c r="D16" s="286"/>
      <c r="E16" s="286"/>
      <c r="F16" s="262"/>
      <c r="G16" s="262"/>
      <c r="H16" s="262"/>
      <c r="I16" s="262"/>
      <c r="J16" s="262"/>
      <c r="K16" s="262"/>
      <c r="L16" s="262"/>
      <c r="M16" s="262"/>
      <c r="N16" s="262"/>
      <c r="O16" s="262"/>
      <c r="P16" s="262"/>
      <c r="Q16" s="262"/>
      <c r="R16" s="262"/>
      <c r="S16" s="262"/>
      <c r="AD16" s="266"/>
    </row>
    <row r="17" spans="1:30" s="261" customFormat="1" x14ac:dyDescent="0.15">
      <c r="A17" s="272"/>
      <c r="B17" s="268"/>
      <c r="C17" s="262"/>
      <c r="D17" s="262"/>
      <c r="E17" s="262"/>
      <c r="F17" s="262"/>
      <c r="G17" s="262"/>
      <c r="H17" s="262"/>
      <c r="I17" s="262"/>
      <c r="J17" s="262"/>
      <c r="K17" s="262"/>
      <c r="L17" s="262"/>
      <c r="M17" s="262"/>
      <c r="N17" s="262"/>
      <c r="O17" s="262"/>
      <c r="P17" s="262"/>
      <c r="Q17" s="262"/>
      <c r="R17" s="262"/>
      <c r="S17" s="262"/>
      <c r="AD17" s="266"/>
    </row>
    <row r="18" spans="1:30" s="261" customFormat="1" x14ac:dyDescent="0.15">
      <c r="A18" s="272"/>
      <c r="B18" s="287" t="s">
        <v>11</v>
      </c>
      <c r="C18" s="288"/>
      <c r="D18" s="289">
        <f>IF(D57="","",D57)</f>
        <v>1</v>
      </c>
      <c r="E18" s="289">
        <f t="shared" ref="E18:R18" si="0">IF(E57="","",E57)</f>
        <v>2</v>
      </c>
      <c r="F18" s="289">
        <f t="shared" si="0"/>
        <v>3</v>
      </c>
      <c r="G18" s="289">
        <f t="shared" si="0"/>
        <v>4</v>
      </c>
      <c r="H18" s="289">
        <f t="shared" si="0"/>
        <v>5</v>
      </c>
      <c r="I18" s="289">
        <f t="shared" si="0"/>
        <v>6</v>
      </c>
      <c r="J18" s="289">
        <f t="shared" si="0"/>
        <v>7</v>
      </c>
      <c r="K18" s="289">
        <f t="shared" si="0"/>
        <v>8</v>
      </c>
      <c r="L18" s="289">
        <f t="shared" si="0"/>
        <v>9</v>
      </c>
      <c r="M18" s="289">
        <f t="shared" si="0"/>
        <v>10</v>
      </c>
      <c r="N18" s="289">
        <f t="shared" si="0"/>
        <v>11</v>
      </c>
      <c r="O18" s="289">
        <f t="shared" si="0"/>
        <v>12</v>
      </c>
      <c r="P18" s="289">
        <f t="shared" si="0"/>
        <v>13</v>
      </c>
      <c r="Q18" s="289">
        <f t="shared" si="0"/>
        <v>14</v>
      </c>
      <c r="R18" s="290">
        <f t="shared" si="0"/>
        <v>15</v>
      </c>
      <c r="S18" s="291" t="s">
        <v>78</v>
      </c>
      <c r="AD18" s="266"/>
    </row>
    <row r="19" spans="1:30" s="261" customFormat="1" x14ac:dyDescent="0.15">
      <c r="A19" s="272"/>
      <c r="B19" s="287" t="s">
        <v>244</v>
      </c>
      <c r="C19" s="288"/>
      <c r="D19" s="289">
        <f t="shared" ref="D19:R19" si="1">IF(D58="","",D58)</f>
        <v>5</v>
      </c>
      <c r="E19" s="289">
        <f t="shared" si="1"/>
        <v>5</v>
      </c>
      <c r="F19" s="289">
        <f t="shared" si="1"/>
        <v>5</v>
      </c>
      <c r="G19" s="289">
        <f t="shared" si="1"/>
        <v>5</v>
      </c>
      <c r="H19" s="289">
        <f t="shared" si="1"/>
        <v>5</v>
      </c>
      <c r="I19" s="289">
        <f t="shared" si="1"/>
        <v>5</v>
      </c>
      <c r="J19" s="289">
        <f t="shared" si="1"/>
        <v>5</v>
      </c>
      <c r="K19" s="289">
        <f t="shared" si="1"/>
        <v>5</v>
      </c>
      <c r="L19" s="289">
        <f t="shared" si="1"/>
        <v>5</v>
      </c>
      <c r="M19" s="289">
        <f t="shared" si="1"/>
        <v>5</v>
      </c>
      <c r="N19" s="289">
        <f t="shared" si="1"/>
        <v>5</v>
      </c>
      <c r="O19" s="289">
        <f t="shared" si="1"/>
        <v>5</v>
      </c>
      <c r="P19" s="289">
        <f t="shared" si="1"/>
        <v>5</v>
      </c>
      <c r="Q19" s="289">
        <f t="shared" si="1"/>
        <v>5</v>
      </c>
      <c r="R19" s="290">
        <f t="shared" si="1"/>
        <v>5</v>
      </c>
      <c r="S19" s="291"/>
      <c r="AD19" s="266"/>
    </row>
    <row r="20" spans="1:30" s="261" customFormat="1" x14ac:dyDescent="0.15">
      <c r="A20" s="272"/>
      <c r="B20" s="292" t="s">
        <v>87</v>
      </c>
      <c r="C20" s="293"/>
      <c r="D20" s="295">
        <f>D61</f>
        <v>13.166666666666666</v>
      </c>
      <c r="E20" s="295">
        <f t="shared" ref="E20:R20" si="2">E61</f>
        <v>13.487179487179487</v>
      </c>
      <c r="F20" s="295">
        <f t="shared" si="2"/>
        <v>13.826923076923077</v>
      </c>
      <c r="G20" s="295">
        <f t="shared" si="2"/>
        <v>14.987179487179487</v>
      </c>
      <c r="H20" s="295">
        <f t="shared" si="2"/>
        <v>15.403846153846153</v>
      </c>
      <c r="I20" s="295">
        <f t="shared" si="2"/>
        <v>17.26923076923077</v>
      </c>
      <c r="J20" s="295">
        <f>J61</f>
        <v>18.46153846153846</v>
      </c>
      <c r="K20" s="295">
        <f t="shared" si="2"/>
        <v>19.993589743589745</v>
      </c>
      <c r="L20" s="295">
        <f t="shared" si="2"/>
        <v>21.455128205128204</v>
      </c>
      <c r="M20" s="295">
        <f t="shared" si="2"/>
        <v>23.160256410256409</v>
      </c>
      <c r="N20" s="295">
        <f t="shared" si="2"/>
        <v>25.576923076923077</v>
      </c>
      <c r="O20" s="295">
        <f>O61</f>
        <v>28.198717948717949</v>
      </c>
      <c r="P20" s="295">
        <f t="shared" si="2"/>
        <v>31.28846153846154</v>
      </c>
      <c r="Q20" s="295">
        <f t="shared" si="2"/>
        <v>33.493589743589745</v>
      </c>
      <c r="R20" s="295">
        <f t="shared" si="2"/>
        <v>35.916666666666664</v>
      </c>
      <c r="S20" s="296"/>
      <c r="AD20" s="266"/>
    </row>
    <row r="21" spans="1:30" s="261" customFormat="1" x14ac:dyDescent="0.15">
      <c r="A21" s="272"/>
      <c r="B21" s="292" t="s">
        <v>59</v>
      </c>
      <c r="C21" s="482">
        <f>C66</f>
        <v>8.3000000000000004E-2</v>
      </c>
      <c r="D21" s="295">
        <f>IFERROR(IF(D$20*$C21&lt;$C$68,$C$68,$C21*D$20),"")</f>
        <v>1.0928333333333333</v>
      </c>
      <c r="E21" s="295">
        <f t="shared" ref="E21:R21" si="3">IFERROR(IF(E$20*$C21&lt;$C$68,$C$68,$C21*E$20),"")</f>
        <v>1.1194358974358976</v>
      </c>
      <c r="F21" s="295">
        <f t="shared" si="3"/>
        <v>1.1476346153846155</v>
      </c>
      <c r="G21" s="295">
        <f t="shared" si="3"/>
        <v>1.2439358974358976</v>
      </c>
      <c r="H21" s="295">
        <f t="shared" si="3"/>
        <v>1.2785192307692308</v>
      </c>
      <c r="I21" s="295">
        <f t="shared" si="3"/>
        <v>1.433346153846154</v>
      </c>
      <c r="J21" s="295">
        <f t="shared" si="3"/>
        <v>1.5323076923076921</v>
      </c>
      <c r="K21" s="295">
        <f t="shared" si="3"/>
        <v>1.6594679487179489</v>
      </c>
      <c r="L21" s="295">
        <f t="shared" si="3"/>
        <v>1.780775641025641</v>
      </c>
      <c r="M21" s="295">
        <f t="shared" si="3"/>
        <v>1.9223012820512819</v>
      </c>
      <c r="N21" s="295">
        <f t="shared" si="3"/>
        <v>2.1228846153846153</v>
      </c>
      <c r="O21" s="295">
        <f t="shared" si="3"/>
        <v>2.3404935897435899</v>
      </c>
      <c r="P21" s="295">
        <f t="shared" si="3"/>
        <v>2.5969423076923079</v>
      </c>
      <c r="Q21" s="295">
        <f t="shared" si="3"/>
        <v>2.7799679487179487</v>
      </c>
      <c r="R21" s="295">
        <f t="shared" si="3"/>
        <v>2.9810833333333333</v>
      </c>
      <c r="S21" s="296"/>
      <c r="AD21" s="266"/>
    </row>
    <row r="22" spans="1:30" s="261" customFormat="1" x14ac:dyDescent="0.15">
      <c r="A22" s="272"/>
      <c r="B22" s="292" t="s">
        <v>58</v>
      </c>
      <c r="C22" s="483">
        <f>C70</f>
        <v>0.08</v>
      </c>
      <c r="D22" s="295">
        <f>IFERROR(IF(D20*$C22&lt;$C$72,$C$72,D20*$C22),"")</f>
        <v>1.1177635782747604</v>
      </c>
      <c r="E22" s="295">
        <f t="shared" ref="E22:R22" si="4">IFERROR(IF(E20*$C22&lt;$C$72,$C$72,E20*$C22),"")</f>
        <v>1.1177635782747604</v>
      </c>
      <c r="F22" s="295">
        <f t="shared" si="4"/>
        <v>1.1177635782747604</v>
      </c>
      <c r="G22" s="295">
        <f t="shared" si="4"/>
        <v>1.1989743589743591</v>
      </c>
      <c r="H22" s="295">
        <f t="shared" si="4"/>
        <v>1.2323076923076923</v>
      </c>
      <c r="I22" s="295">
        <f t="shared" si="4"/>
        <v>1.3815384615384616</v>
      </c>
      <c r="J22" s="295">
        <f t="shared" si="4"/>
        <v>1.4769230769230768</v>
      </c>
      <c r="K22" s="295">
        <f t="shared" si="4"/>
        <v>1.5994871794871797</v>
      </c>
      <c r="L22" s="295">
        <f t="shared" si="4"/>
        <v>1.7164102564102564</v>
      </c>
      <c r="M22" s="295">
        <f t="shared" si="4"/>
        <v>1.8528205128205126</v>
      </c>
      <c r="N22" s="295">
        <f t="shared" si="4"/>
        <v>2.046153846153846</v>
      </c>
      <c r="O22" s="295">
        <f t="shared" si="4"/>
        <v>2.255897435897436</v>
      </c>
      <c r="P22" s="295">
        <f t="shared" si="4"/>
        <v>2.5030769230769234</v>
      </c>
      <c r="Q22" s="295">
        <f t="shared" si="4"/>
        <v>2.6794871794871797</v>
      </c>
      <c r="R22" s="295">
        <f t="shared" si="4"/>
        <v>2.8733333333333331</v>
      </c>
      <c r="S22" s="298"/>
      <c r="AD22" s="266"/>
    </row>
    <row r="23" spans="1:30" s="261" customFormat="1" x14ac:dyDescent="0.15">
      <c r="A23" s="272"/>
      <c r="B23" s="299" t="s">
        <v>60</v>
      </c>
      <c r="C23" s="483">
        <f>C74</f>
        <v>0</v>
      </c>
      <c r="D23" s="300">
        <f>IFERROR(D$20*$C23,"")</f>
        <v>0</v>
      </c>
      <c r="E23" s="300">
        <f t="shared" ref="E23:R23" si="5">IFERROR(E$20*$C23,"")</f>
        <v>0</v>
      </c>
      <c r="F23" s="300">
        <f t="shared" si="5"/>
        <v>0</v>
      </c>
      <c r="G23" s="300">
        <f t="shared" si="5"/>
        <v>0</v>
      </c>
      <c r="H23" s="300">
        <f t="shared" si="5"/>
        <v>0</v>
      </c>
      <c r="I23" s="300">
        <f t="shared" si="5"/>
        <v>0</v>
      </c>
      <c r="J23" s="300">
        <f t="shared" si="5"/>
        <v>0</v>
      </c>
      <c r="K23" s="300">
        <f t="shared" si="5"/>
        <v>0</v>
      </c>
      <c r="L23" s="300">
        <f t="shared" si="5"/>
        <v>0</v>
      </c>
      <c r="M23" s="300">
        <f t="shared" si="5"/>
        <v>0</v>
      </c>
      <c r="N23" s="300">
        <f t="shared" si="5"/>
        <v>0</v>
      </c>
      <c r="O23" s="300">
        <f t="shared" si="5"/>
        <v>0</v>
      </c>
      <c r="P23" s="300">
        <f t="shared" si="5"/>
        <v>0</v>
      </c>
      <c r="Q23" s="300">
        <f t="shared" si="5"/>
        <v>0</v>
      </c>
      <c r="R23" s="300">
        <f t="shared" si="5"/>
        <v>0</v>
      </c>
      <c r="S23" s="298"/>
      <c r="AD23" s="266"/>
    </row>
    <row r="24" spans="1:30" s="261" customFormat="1" ht="11.25" thickBot="1" x14ac:dyDescent="0.2">
      <c r="A24" s="272"/>
      <c r="B24" s="301" t="s">
        <v>228</v>
      </c>
      <c r="C24" s="484"/>
      <c r="D24" s="297">
        <f>IF(D20="","",$C$76/CAO_SociaalWerk!$D$9)</f>
        <v>0</v>
      </c>
      <c r="E24" s="297">
        <f>IF(E20="","",$C$76/CAO_SociaalWerk!$D$9)</f>
        <v>0</v>
      </c>
      <c r="F24" s="297">
        <f>IF(F20="","",$C$76/CAO_SociaalWerk!$D$9)</f>
        <v>0</v>
      </c>
      <c r="G24" s="297">
        <f>IF(G20="","",$C$76/CAO_SociaalWerk!$D$9)</f>
        <v>0</v>
      </c>
      <c r="H24" s="297">
        <f>IF(H20="","",$C$76/CAO_SociaalWerk!$D$9)</f>
        <v>0</v>
      </c>
      <c r="I24" s="297">
        <f>IF(I20="","",$C$76/CAO_SociaalWerk!$D$9)</f>
        <v>0</v>
      </c>
      <c r="J24" s="297">
        <f>IF(J20="","",$C$76/CAO_SociaalWerk!$D$9)</f>
        <v>0</v>
      </c>
      <c r="K24" s="297">
        <f>IF(K20="","",$C$76/CAO_SociaalWerk!$D$9)</f>
        <v>0</v>
      </c>
      <c r="L24" s="297">
        <f>IF(L20="","",$C$76/CAO_SociaalWerk!$D$9)</f>
        <v>0</v>
      </c>
      <c r="M24" s="297">
        <f>IF(M20="","",$C$76/CAO_SociaalWerk!$D$9)</f>
        <v>0</v>
      </c>
      <c r="N24" s="297">
        <f>IF(N20="","",$C$76/CAO_SociaalWerk!$D$9)</f>
        <v>0</v>
      </c>
      <c r="O24" s="297">
        <f>IF(O20="","",$C$76/CAO_SociaalWerk!$D$9)</f>
        <v>0</v>
      </c>
      <c r="P24" s="297">
        <f>IF(P20="","",$C$76/CAO_SociaalWerk!$D$9)</f>
        <v>0</v>
      </c>
      <c r="Q24" s="297">
        <f>IF(Q20="","",$C$76/CAO_SociaalWerk!$D$9)</f>
        <v>0</v>
      </c>
      <c r="R24" s="297">
        <f>IF(R20="","",$C$76/CAO_SociaalWerk!$D$9)</f>
        <v>0</v>
      </c>
      <c r="S24" s="298"/>
      <c r="AD24" s="266"/>
    </row>
    <row r="25" spans="1:30" s="261" customFormat="1" ht="11.25" thickTop="1" x14ac:dyDescent="0.15">
      <c r="A25" s="272"/>
      <c r="B25" s="302" t="s">
        <v>75</v>
      </c>
      <c r="C25" s="303"/>
      <c r="D25" s="304">
        <f>SUM(D20:D24)</f>
        <v>15.377263578274759</v>
      </c>
      <c r="E25" s="304">
        <f>SUM(E20:E24)</f>
        <v>15.724378962890144</v>
      </c>
      <c r="F25" s="304">
        <f>SUM(F20:F24)</f>
        <v>16.092321270582453</v>
      </c>
      <c r="G25" s="304">
        <f>SUM(G20:G24)</f>
        <v>17.430089743589743</v>
      </c>
      <c r="H25" s="304">
        <f>SUM(H20:H24)</f>
        <v>17.914673076923076</v>
      </c>
      <c r="I25" s="304">
        <f t="shared" ref="I25:Q25" si="6">SUM(I20:I24)</f>
        <v>20.084115384615387</v>
      </c>
      <c r="J25" s="304">
        <f t="shared" si="6"/>
        <v>21.470769230769228</v>
      </c>
      <c r="K25" s="304">
        <f t="shared" si="6"/>
        <v>23.252544871794875</v>
      </c>
      <c r="L25" s="304">
        <f>SUM(L20:L24)</f>
        <v>24.952314102564102</v>
      </c>
      <c r="M25" s="304">
        <f t="shared" si="6"/>
        <v>26.935378205128202</v>
      </c>
      <c r="N25" s="304">
        <f t="shared" si="6"/>
        <v>29.74596153846154</v>
      </c>
      <c r="O25" s="304">
        <f t="shared" si="6"/>
        <v>32.795108974358975</v>
      </c>
      <c r="P25" s="304">
        <f t="shared" si="6"/>
        <v>36.388480769230775</v>
      </c>
      <c r="Q25" s="304">
        <f t="shared" si="6"/>
        <v>38.953044871794873</v>
      </c>
      <c r="R25" s="304">
        <f>SUM(R20:R24)</f>
        <v>41.77108333333333</v>
      </c>
      <c r="S25" s="296"/>
      <c r="AD25" s="266"/>
    </row>
    <row r="26" spans="1:30" s="261" customFormat="1" ht="11.25" thickBot="1" x14ac:dyDescent="0.2">
      <c r="A26" s="272"/>
      <c r="B26" s="305" t="s">
        <v>51</v>
      </c>
      <c r="C26" s="306"/>
      <c r="D26" s="307">
        <f>SUM(D20:D23)*D111</f>
        <v>0</v>
      </c>
      <c r="E26" s="307">
        <f t="shared" ref="E26:R26" si="7">SUM(E20:E23)*E111</f>
        <v>0</v>
      </c>
      <c r="F26" s="307">
        <f t="shared" si="7"/>
        <v>0</v>
      </c>
      <c r="G26" s="307">
        <f t="shared" si="7"/>
        <v>0</v>
      </c>
      <c r="H26" s="307">
        <f t="shared" si="7"/>
        <v>0</v>
      </c>
      <c r="I26" s="307">
        <f t="shared" si="7"/>
        <v>0</v>
      </c>
      <c r="J26" s="307">
        <f t="shared" si="7"/>
        <v>0</v>
      </c>
      <c r="K26" s="307">
        <f t="shared" si="7"/>
        <v>0</v>
      </c>
      <c r="L26" s="307">
        <f t="shared" si="7"/>
        <v>0</v>
      </c>
      <c r="M26" s="307">
        <f t="shared" si="7"/>
        <v>0</v>
      </c>
      <c r="N26" s="307">
        <f t="shared" si="7"/>
        <v>0</v>
      </c>
      <c r="O26" s="307">
        <f t="shared" si="7"/>
        <v>0</v>
      </c>
      <c r="P26" s="307">
        <f t="shared" si="7"/>
        <v>0</v>
      </c>
      <c r="Q26" s="307">
        <f t="shared" si="7"/>
        <v>0</v>
      </c>
      <c r="R26" s="307">
        <f t="shared" si="7"/>
        <v>0</v>
      </c>
      <c r="S26" s="298"/>
      <c r="AD26" s="266"/>
    </row>
    <row r="27" spans="1:30" s="261" customFormat="1" ht="12" thickTop="1" thickBot="1" x14ac:dyDescent="0.2">
      <c r="A27" s="272"/>
      <c r="B27" s="308" t="s">
        <v>77</v>
      </c>
      <c r="C27" s="309"/>
      <c r="D27" s="310">
        <f>SUM(D25:D26)</f>
        <v>15.377263578274759</v>
      </c>
      <c r="E27" s="310">
        <f>SUM(E25:E26)</f>
        <v>15.724378962890144</v>
      </c>
      <c r="F27" s="310">
        <f>SUM(F25:F26)</f>
        <v>16.092321270582453</v>
      </c>
      <c r="G27" s="310">
        <f>SUM(G25:G26)</f>
        <v>17.430089743589743</v>
      </c>
      <c r="H27" s="310">
        <f>SUM(H25:H26)</f>
        <v>17.914673076923076</v>
      </c>
      <c r="I27" s="310">
        <f t="shared" ref="I27" si="8">SUM(I25:I26)</f>
        <v>20.084115384615387</v>
      </c>
      <c r="J27" s="310">
        <f t="shared" ref="J27:O27" si="9">SUM(J25:J26)</f>
        <v>21.470769230769228</v>
      </c>
      <c r="K27" s="310">
        <f>SUM(K25:K26)</f>
        <v>23.252544871794875</v>
      </c>
      <c r="L27" s="310">
        <f>SUM(L25:L26)</f>
        <v>24.952314102564102</v>
      </c>
      <c r="M27" s="310">
        <f>SUM(M25:M26)</f>
        <v>26.935378205128202</v>
      </c>
      <c r="N27" s="310">
        <f>SUM(N25:N26)</f>
        <v>29.74596153846154</v>
      </c>
      <c r="O27" s="310">
        <f t="shared" si="9"/>
        <v>32.795108974358975</v>
      </c>
      <c r="P27" s="310">
        <f>SUM(P25:P26)</f>
        <v>36.388480769230775</v>
      </c>
      <c r="Q27" s="310">
        <f>SUM(Q25:Q26)</f>
        <v>38.953044871794873</v>
      </c>
      <c r="R27" s="310">
        <f>SUM(R25:R26)</f>
        <v>41.77108333333333</v>
      </c>
      <c r="S27" s="298"/>
      <c r="AD27" s="266"/>
    </row>
    <row r="28" spans="1:30" s="261" customFormat="1" ht="11.25" thickTop="1" x14ac:dyDescent="0.15">
      <c r="A28" s="272"/>
      <c r="B28" s="311" t="s">
        <v>339</v>
      </c>
      <c r="C28" s="508">
        <f>D139</f>
        <v>0.88264110756123526</v>
      </c>
      <c r="D28" s="304">
        <f>D27/$C28</f>
        <v>17.421875603281855</v>
      </c>
      <c r="E28" s="304">
        <f>E27/$C28</f>
        <v>17.815144602019604</v>
      </c>
      <c r="F28" s="304">
        <f>F27/$C28</f>
        <v>18.232009740681619</v>
      </c>
      <c r="G28" s="304">
        <f>G27/$C28</f>
        <v>19.747652351871103</v>
      </c>
      <c r="H28" s="304">
        <f>H27/$C28</f>
        <v>20.296667494245622</v>
      </c>
      <c r="I28" s="304">
        <f t="shared" ref="I28:M28" si="10">I27/$C28</f>
        <v>22.754566054722311</v>
      </c>
      <c r="J28" s="304">
        <f t="shared" si="10"/>
        <v>24.325594000594002</v>
      </c>
      <c r="K28" s="304">
        <f t="shared" si="10"/>
        <v>26.34428044717108</v>
      </c>
      <c r="L28" s="304">
        <f t="shared" si="10"/>
        <v>28.270056638884768</v>
      </c>
      <c r="M28" s="304">
        <f t="shared" si="10"/>
        <v>30.516795529217404</v>
      </c>
      <c r="N28" s="304">
        <f>N27/$C28</f>
        <v>33.701083354989613</v>
      </c>
      <c r="O28" s="304">
        <f>O27/$C28</f>
        <v>37.155655558546187</v>
      </c>
      <c r="P28" s="304">
        <f>P27/$C28</f>
        <v>41.226813998923383</v>
      </c>
      <c r="Q28" s="304">
        <f>Q27/$C28</f>
        <v>44.132371060105442</v>
      </c>
      <c r="R28" s="304">
        <f>R27/$C28</f>
        <v>47.325105272683402</v>
      </c>
      <c r="S28" s="262"/>
      <c r="AD28" s="266"/>
    </row>
    <row r="29" spans="1:30" s="261" customFormat="1" ht="11.25" thickBot="1" x14ac:dyDescent="0.2">
      <c r="A29" s="272"/>
      <c r="B29" s="313" t="s">
        <v>340</v>
      </c>
      <c r="C29" s="306"/>
      <c r="D29" s="321">
        <f>IF(D20="","",$C$148)</f>
        <v>0</v>
      </c>
      <c r="E29" s="321">
        <f t="shared" ref="E29:R29" si="11">IF(E20="","",$C$148)</f>
        <v>0</v>
      </c>
      <c r="F29" s="321">
        <f t="shared" si="11"/>
        <v>0</v>
      </c>
      <c r="G29" s="321">
        <f t="shared" si="11"/>
        <v>0</v>
      </c>
      <c r="H29" s="321">
        <f t="shared" si="11"/>
        <v>0</v>
      </c>
      <c r="I29" s="321">
        <f t="shared" si="11"/>
        <v>0</v>
      </c>
      <c r="J29" s="321">
        <f t="shared" si="11"/>
        <v>0</v>
      </c>
      <c r="K29" s="321">
        <f t="shared" si="11"/>
        <v>0</v>
      </c>
      <c r="L29" s="321">
        <f t="shared" si="11"/>
        <v>0</v>
      </c>
      <c r="M29" s="321">
        <f t="shared" si="11"/>
        <v>0</v>
      </c>
      <c r="N29" s="321">
        <f t="shared" si="11"/>
        <v>0</v>
      </c>
      <c r="O29" s="321">
        <f t="shared" si="11"/>
        <v>0</v>
      </c>
      <c r="P29" s="321">
        <f t="shared" si="11"/>
        <v>0</v>
      </c>
      <c r="Q29" s="321">
        <f t="shared" si="11"/>
        <v>0</v>
      </c>
      <c r="R29" s="321">
        <f t="shared" si="11"/>
        <v>0</v>
      </c>
      <c r="S29" s="262"/>
      <c r="AD29" s="266"/>
    </row>
    <row r="30" spans="1:30" s="261" customFormat="1" ht="11.25" thickTop="1" x14ac:dyDescent="0.15">
      <c r="A30" s="272"/>
      <c r="B30" s="308" t="s">
        <v>138</v>
      </c>
      <c r="C30" s="309"/>
      <c r="D30" s="310">
        <f>SUM(D28:D29)</f>
        <v>17.421875603281855</v>
      </c>
      <c r="E30" s="310">
        <f>SUM(E28:E29)</f>
        <v>17.815144602019604</v>
      </c>
      <c r="F30" s="310">
        <f t="shared" ref="F30:R30" si="12">SUM(F28:F29)</f>
        <v>18.232009740681619</v>
      </c>
      <c r="G30" s="310">
        <f t="shared" si="12"/>
        <v>19.747652351871103</v>
      </c>
      <c r="H30" s="310">
        <f>SUM(H28:H29)</f>
        <v>20.296667494245622</v>
      </c>
      <c r="I30" s="310">
        <f>SUM(I28:I29)</f>
        <v>22.754566054722311</v>
      </c>
      <c r="J30" s="310">
        <f t="shared" si="12"/>
        <v>24.325594000594002</v>
      </c>
      <c r="K30" s="310">
        <f t="shared" si="12"/>
        <v>26.34428044717108</v>
      </c>
      <c r="L30" s="310">
        <f t="shared" si="12"/>
        <v>28.270056638884768</v>
      </c>
      <c r="M30" s="310">
        <f t="shared" si="12"/>
        <v>30.516795529217404</v>
      </c>
      <c r="N30" s="310">
        <f t="shared" si="12"/>
        <v>33.701083354989613</v>
      </c>
      <c r="O30" s="310">
        <f t="shared" si="12"/>
        <v>37.155655558546187</v>
      </c>
      <c r="P30" s="310">
        <f t="shared" si="12"/>
        <v>41.226813998923383</v>
      </c>
      <c r="Q30" s="310">
        <f t="shared" si="12"/>
        <v>44.132371060105442</v>
      </c>
      <c r="R30" s="310">
        <f t="shared" si="12"/>
        <v>47.325105272683402</v>
      </c>
      <c r="S30" s="262"/>
      <c r="AD30" s="266"/>
    </row>
    <row r="31" spans="1:30" s="261" customFormat="1" x14ac:dyDescent="0.15">
      <c r="A31" s="272"/>
      <c r="B31" s="315"/>
      <c r="C31" s="316"/>
      <c r="D31" s="264"/>
      <c r="E31" s="264"/>
      <c r="F31" s="288"/>
      <c r="G31" s="288"/>
      <c r="H31" s="288"/>
      <c r="I31" s="288"/>
      <c r="J31" s="288"/>
      <c r="K31" s="288"/>
      <c r="L31" s="288"/>
      <c r="M31" s="288"/>
      <c r="N31" s="288"/>
      <c r="O31" s="288"/>
      <c r="P31" s="288"/>
      <c r="Q31" s="288"/>
      <c r="R31" s="317"/>
      <c r="S31" s="262"/>
      <c r="AD31" s="266"/>
    </row>
    <row r="32" spans="1:30" s="261" customFormat="1" x14ac:dyDescent="0.15">
      <c r="A32" s="272"/>
      <c r="B32" s="318" t="s">
        <v>341</v>
      </c>
      <c r="C32" s="406">
        <f>E195</f>
        <v>0</v>
      </c>
      <c r="D32" s="297">
        <f>$C32*D$30</f>
        <v>0</v>
      </c>
      <c r="E32" s="297">
        <f>$C32*E$30</f>
        <v>0</v>
      </c>
      <c r="F32" s="297">
        <f>$C32*F$30</f>
        <v>0</v>
      </c>
      <c r="G32" s="297">
        <f t="shared" ref="E32:Q34" si="13">$C32*G$30</f>
        <v>0</v>
      </c>
      <c r="H32" s="297">
        <f t="shared" ref="H32:I34" si="14">$C32*H$30</f>
        <v>0</v>
      </c>
      <c r="I32" s="297">
        <f t="shared" si="14"/>
        <v>0</v>
      </c>
      <c r="J32" s="297">
        <f t="shared" si="13"/>
        <v>0</v>
      </c>
      <c r="K32" s="297">
        <f t="shared" si="13"/>
        <v>0</v>
      </c>
      <c r="L32" s="297">
        <f>$C32*L$30</f>
        <v>0</v>
      </c>
      <c r="M32" s="297">
        <f t="shared" si="13"/>
        <v>0</v>
      </c>
      <c r="N32" s="297">
        <f t="shared" si="13"/>
        <v>0</v>
      </c>
      <c r="O32" s="297">
        <f t="shared" si="13"/>
        <v>0</v>
      </c>
      <c r="P32" s="297">
        <f t="shared" si="13"/>
        <v>0</v>
      </c>
      <c r="Q32" s="297">
        <f t="shared" si="13"/>
        <v>0</v>
      </c>
      <c r="R32" s="297">
        <f>$C32*R$30</f>
        <v>0</v>
      </c>
      <c r="S32" s="262"/>
      <c r="AD32" s="266"/>
    </row>
    <row r="33" spans="1:30" s="261" customFormat="1" x14ac:dyDescent="0.15">
      <c r="A33" s="272"/>
      <c r="B33" s="292" t="s">
        <v>342</v>
      </c>
      <c r="C33" s="406">
        <f>E196</f>
        <v>0</v>
      </c>
      <c r="D33" s="297">
        <f>$C33*D$30</f>
        <v>0</v>
      </c>
      <c r="E33" s="297">
        <f t="shared" si="13"/>
        <v>0</v>
      </c>
      <c r="F33" s="297">
        <f>$C33*F$30</f>
        <v>0</v>
      </c>
      <c r="G33" s="297">
        <f t="shared" si="13"/>
        <v>0</v>
      </c>
      <c r="H33" s="297">
        <f t="shared" si="14"/>
        <v>0</v>
      </c>
      <c r="I33" s="297">
        <f t="shared" si="14"/>
        <v>0</v>
      </c>
      <c r="J33" s="297">
        <f t="shared" si="13"/>
        <v>0</v>
      </c>
      <c r="K33" s="297">
        <f t="shared" si="13"/>
        <v>0</v>
      </c>
      <c r="L33" s="297">
        <f>$C33*L$30</f>
        <v>0</v>
      </c>
      <c r="M33" s="297">
        <f t="shared" si="13"/>
        <v>0</v>
      </c>
      <c r="N33" s="297">
        <f t="shared" si="13"/>
        <v>0</v>
      </c>
      <c r="O33" s="297">
        <f t="shared" si="13"/>
        <v>0</v>
      </c>
      <c r="P33" s="297">
        <f t="shared" si="13"/>
        <v>0</v>
      </c>
      <c r="Q33" s="297">
        <f t="shared" si="13"/>
        <v>0</v>
      </c>
      <c r="R33" s="297">
        <f>$C33*R$30</f>
        <v>0</v>
      </c>
      <c r="S33" s="262"/>
      <c r="AD33" s="266"/>
    </row>
    <row r="34" spans="1:30" s="261" customFormat="1" ht="11.25" thickBot="1" x14ac:dyDescent="0.2">
      <c r="A34" s="272"/>
      <c r="B34" s="292" t="s">
        <v>343</v>
      </c>
      <c r="C34" s="406">
        <f>E197</f>
        <v>0</v>
      </c>
      <c r="D34" s="297">
        <f>$C34*D$30</f>
        <v>0</v>
      </c>
      <c r="E34" s="297">
        <f t="shared" si="13"/>
        <v>0</v>
      </c>
      <c r="F34" s="297">
        <f>$C34*F$30</f>
        <v>0</v>
      </c>
      <c r="G34" s="297">
        <f t="shared" si="13"/>
        <v>0</v>
      </c>
      <c r="H34" s="297">
        <f t="shared" si="14"/>
        <v>0</v>
      </c>
      <c r="I34" s="297">
        <f t="shared" si="14"/>
        <v>0</v>
      </c>
      <c r="J34" s="297">
        <f t="shared" si="13"/>
        <v>0</v>
      </c>
      <c r="K34" s="297">
        <f t="shared" si="13"/>
        <v>0</v>
      </c>
      <c r="L34" s="297">
        <f>$C34*L$30</f>
        <v>0</v>
      </c>
      <c r="M34" s="297">
        <f t="shared" si="13"/>
        <v>0</v>
      </c>
      <c r="N34" s="297">
        <f t="shared" si="13"/>
        <v>0</v>
      </c>
      <c r="O34" s="297">
        <f t="shared" si="13"/>
        <v>0</v>
      </c>
      <c r="P34" s="297">
        <f t="shared" si="13"/>
        <v>0</v>
      </c>
      <c r="Q34" s="297">
        <f t="shared" si="13"/>
        <v>0</v>
      </c>
      <c r="R34" s="297">
        <f>$C34*R$30</f>
        <v>0</v>
      </c>
      <c r="S34" s="262"/>
      <c r="AD34" s="266"/>
    </row>
    <row r="35" spans="1:30" s="261" customFormat="1" ht="11.25" thickTop="1" x14ac:dyDescent="0.15">
      <c r="A35" s="319"/>
      <c r="B35" s="311" t="s">
        <v>349</v>
      </c>
      <c r="C35" s="485"/>
      <c r="D35" s="312">
        <f>SUM(D30,D32:D34)</f>
        <v>17.421875603281855</v>
      </c>
      <c r="E35" s="312">
        <f t="shared" ref="E35:Q35" si="15">SUM(E30,E32:E34)</f>
        <v>17.815144602019604</v>
      </c>
      <c r="F35" s="312">
        <f t="shared" si="15"/>
        <v>18.232009740681619</v>
      </c>
      <c r="G35" s="312">
        <f t="shared" si="15"/>
        <v>19.747652351871103</v>
      </c>
      <c r="H35" s="312">
        <f t="shared" si="15"/>
        <v>20.296667494245622</v>
      </c>
      <c r="I35" s="312">
        <f>SUM(I30,I32:I34)</f>
        <v>22.754566054722311</v>
      </c>
      <c r="J35" s="312">
        <f t="shared" si="15"/>
        <v>24.325594000594002</v>
      </c>
      <c r="K35" s="312">
        <f t="shared" si="15"/>
        <v>26.34428044717108</v>
      </c>
      <c r="L35" s="312">
        <f t="shared" si="15"/>
        <v>28.270056638884768</v>
      </c>
      <c r="M35" s="312">
        <f t="shared" si="15"/>
        <v>30.516795529217404</v>
      </c>
      <c r="N35" s="312">
        <f t="shared" si="15"/>
        <v>33.701083354989613</v>
      </c>
      <c r="O35" s="312">
        <f t="shared" si="15"/>
        <v>37.155655558546187</v>
      </c>
      <c r="P35" s="312">
        <f t="shared" si="15"/>
        <v>41.226813998923383</v>
      </c>
      <c r="Q35" s="312">
        <f t="shared" si="15"/>
        <v>44.132371060105442</v>
      </c>
      <c r="R35" s="312">
        <f>SUM(R30,R32:R34)</f>
        <v>47.325105272683402</v>
      </c>
      <c r="S35" s="262"/>
      <c r="AD35" s="266"/>
    </row>
    <row r="36" spans="1:30" s="261" customFormat="1" x14ac:dyDescent="0.15">
      <c r="A36" s="319"/>
      <c r="B36" s="320" t="str">
        <f>B178</f>
        <v>Opslag kosten gemeentelijke eisen</v>
      </c>
      <c r="C36" s="406">
        <f>C178</f>
        <v>0</v>
      </c>
      <c r="D36" s="321">
        <f>$C36*D$35</f>
        <v>0</v>
      </c>
      <c r="E36" s="321">
        <f t="shared" ref="E36:Q37" si="16">$C36*E$35</f>
        <v>0</v>
      </c>
      <c r="F36" s="321">
        <f t="shared" si="16"/>
        <v>0</v>
      </c>
      <c r="G36" s="321">
        <f t="shared" si="16"/>
        <v>0</v>
      </c>
      <c r="H36" s="321">
        <f>$C36*H$35</f>
        <v>0</v>
      </c>
      <c r="I36" s="321">
        <f>$C36*I$35</f>
        <v>0</v>
      </c>
      <c r="J36" s="321">
        <f t="shared" si="16"/>
        <v>0</v>
      </c>
      <c r="K36" s="321">
        <f t="shared" si="16"/>
        <v>0</v>
      </c>
      <c r="L36" s="321">
        <f>$C36*L$35</f>
        <v>0</v>
      </c>
      <c r="M36" s="321">
        <f t="shared" si="16"/>
        <v>0</v>
      </c>
      <c r="N36" s="321">
        <f t="shared" si="16"/>
        <v>0</v>
      </c>
      <c r="O36" s="321">
        <f t="shared" si="16"/>
        <v>0</v>
      </c>
      <c r="P36" s="321">
        <f t="shared" si="16"/>
        <v>0</v>
      </c>
      <c r="Q36" s="321">
        <f t="shared" si="16"/>
        <v>0</v>
      </c>
      <c r="R36" s="321">
        <f>$C36*R$35</f>
        <v>0</v>
      </c>
      <c r="S36" s="262"/>
      <c r="AD36" s="266"/>
    </row>
    <row r="37" spans="1:30" s="261" customFormat="1" ht="11.25" thickBot="1" x14ac:dyDescent="0.2">
      <c r="A37" s="319"/>
      <c r="B37" s="322" t="s">
        <v>82</v>
      </c>
      <c r="C37" s="486">
        <f>C188</f>
        <v>0</v>
      </c>
      <c r="D37" s="314">
        <f>$C37*D$35</f>
        <v>0</v>
      </c>
      <c r="E37" s="314">
        <f>$C37*E$35</f>
        <v>0</v>
      </c>
      <c r="F37" s="314">
        <f t="shared" si="16"/>
        <v>0</v>
      </c>
      <c r="G37" s="314">
        <f t="shared" si="16"/>
        <v>0</v>
      </c>
      <c r="H37" s="314">
        <f>$C37*H$35</f>
        <v>0</v>
      </c>
      <c r="I37" s="314">
        <f>$C37*I$35</f>
        <v>0</v>
      </c>
      <c r="J37" s="314">
        <f t="shared" si="16"/>
        <v>0</v>
      </c>
      <c r="K37" s="314">
        <f t="shared" si="16"/>
        <v>0</v>
      </c>
      <c r="L37" s="314">
        <f>$C37*L$35</f>
        <v>0</v>
      </c>
      <c r="M37" s="314">
        <f t="shared" si="16"/>
        <v>0</v>
      </c>
      <c r="N37" s="314">
        <f t="shared" si="16"/>
        <v>0</v>
      </c>
      <c r="O37" s="314">
        <f t="shared" si="16"/>
        <v>0</v>
      </c>
      <c r="P37" s="314">
        <f t="shared" si="16"/>
        <v>0</v>
      </c>
      <c r="Q37" s="314">
        <f t="shared" si="16"/>
        <v>0</v>
      </c>
      <c r="R37" s="314">
        <f>$C37*R$35</f>
        <v>0</v>
      </c>
      <c r="S37" s="262"/>
      <c r="AD37" s="266"/>
    </row>
    <row r="38" spans="1:30" s="261" customFormat="1" ht="11.25" thickTop="1" x14ac:dyDescent="0.15">
      <c r="A38" s="319"/>
      <c r="B38" s="311" t="s">
        <v>145</v>
      </c>
      <c r="C38" s="485"/>
      <c r="D38" s="312">
        <f>SUM(D35:D37)</f>
        <v>17.421875603281855</v>
      </c>
      <c r="E38" s="312">
        <f>SUM(E35:E37)</f>
        <v>17.815144602019604</v>
      </c>
      <c r="F38" s="312">
        <f t="shared" ref="F38:K38" si="17">SUM(F35:F37)</f>
        <v>18.232009740681619</v>
      </c>
      <c r="G38" s="312">
        <f t="shared" si="17"/>
        <v>19.747652351871103</v>
      </c>
      <c r="H38" s="312">
        <f>SUM(H35:H37)</f>
        <v>20.296667494245622</v>
      </c>
      <c r="I38" s="312">
        <f>SUM(I35:I37)</f>
        <v>22.754566054722311</v>
      </c>
      <c r="J38" s="312">
        <f>SUM(J35:J37)</f>
        <v>24.325594000594002</v>
      </c>
      <c r="K38" s="312">
        <f t="shared" si="17"/>
        <v>26.34428044717108</v>
      </c>
      <c r="L38" s="312">
        <f>SUM(L35:L37)</f>
        <v>28.270056638884768</v>
      </c>
      <c r="M38" s="312">
        <f t="shared" ref="M38:Q38" si="18">SUM(M35:M37)</f>
        <v>30.516795529217404</v>
      </c>
      <c r="N38" s="312">
        <f t="shared" si="18"/>
        <v>33.701083354989613</v>
      </c>
      <c r="O38" s="312">
        <f>SUM(O35:O37)</f>
        <v>37.155655558546187</v>
      </c>
      <c r="P38" s="312">
        <f t="shared" si="18"/>
        <v>41.226813998923383</v>
      </c>
      <c r="Q38" s="312">
        <f t="shared" si="18"/>
        <v>44.132371060105442</v>
      </c>
      <c r="R38" s="312">
        <f>SUM(R35:R37)</f>
        <v>47.325105272683402</v>
      </c>
      <c r="S38" s="262"/>
      <c r="AD38" s="266"/>
    </row>
    <row r="39" spans="1:30" s="261" customFormat="1" x14ac:dyDescent="0.15">
      <c r="A39" s="319"/>
      <c r="B39" s="323"/>
      <c r="C39" s="487"/>
      <c r="D39" s="324"/>
      <c r="E39" s="324"/>
      <c r="F39" s="324"/>
      <c r="G39" s="324"/>
      <c r="H39" s="324"/>
      <c r="I39" s="324"/>
      <c r="J39" s="324"/>
      <c r="K39" s="324"/>
      <c r="L39" s="324"/>
      <c r="M39" s="324"/>
      <c r="N39" s="324"/>
      <c r="O39" s="324"/>
      <c r="P39" s="324"/>
      <c r="Q39" s="324"/>
      <c r="R39" s="325"/>
      <c r="S39" s="262"/>
      <c r="AD39" s="266"/>
    </row>
    <row r="40" spans="1:30" s="261" customFormat="1" x14ac:dyDescent="0.15">
      <c r="A40" s="319"/>
      <c r="B40" s="292" t="s">
        <v>96</v>
      </c>
      <c r="C40" s="326"/>
      <c r="D40" s="327">
        <f>D63</f>
        <v>0.1</v>
      </c>
      <c r="E40" s="327">
        <f>E63</f>
        <v>0.05</v>
      </c>
      <c r="F40" s="327">
        <f t="shared" ref="F40:I40" si="19">F63</f>
        <v>0.15</v>
      </c>
      <c r="G40" s="327">
        <f t="shared" si="19"/>
        <v>0.05</v>
      </c>
      <c r="H40" s="327">
        <f>H63</f>
        <v>0.05</v>
      </c>
      <c r="I40" s="327">
        <f t="shared" si="19"/>
        <v>0.15</v>
      </c>
      <c r="J40" s="327">
        <f t="shared" ref="J40:O40" si="20">J63</f>
        <v>0.05</v>
      </c>
      <c r="K40" s="327">
        <f t="shared" si="20"/>
        <v>0.05</v>
      </c>
      <c r="L40" s="327">
        <f t="shared" si="20"/>
        <v>0.05</v>
      </c>
      <c r="M40" s="327">
        <f t="shared" si="20"/>
        <v>0.05</v>
      </c>
      <c r="N40" s="327">
        <f t="shared" si="20"/>
        <v>0.05</v>
      </c>
      <c r="O40" s="327">
        <f t="shared" si="20"/>
        <v>0.05</v>
      </c>
      <c r="P40" s="327">
        <f>P63</f>
        <v>0.05</v>
      </c>
      <c r="Q40" s="327">
        <f>Q63</f>
        <v>0.05</v>
      </c>
      <c r="R40" s="327">
        <f>R63</f>
        <v>0.05</v>
      </c>
      <c r="S40" s="328"/>
      <c r="AD40" s="266"/>
    </row>
    <row r="41" spans="1:30" s="261" customFormat="1" x14ac:dyDescent="0.15">
      <c r="A41" s="319"/>
      <c r="B41" s="329" t="s">
        <v>353</v>
      </c>
      <c r="C41" s="330"/>
      <c r="D41" s="240"/>
      <c r="E41" s="240"/>
      <c r="F41" s="240"/>
      <c r="G41" s="240"/>
      <c r="H41" s="288"/>
      <c r="I41" s="288"/>
      <c r="J41" s="288"/>
      <c r="K41" s="288"/>
      <c r="L41" s="288"/>
      <c r="M41" s="288"/>
      <c r="N41" s="288"/>
      <c r="O41" s="288"/>
      <c r="P41" s="288"/>
      <c r="Q41" s="288"/>
      <c r="R41" s="317"/>
      <c r="S41" s="331">
        <f>SUMPRODUCT(D38:R38,D40:R40)</f>
        <v>26.433034945101355</v>
      </c>
      <c r="AD41" s="266"/>
    </row>
    <row r="42" spans="1:30" s="261" customFormat="1" x14ac:dyDescent="0.15">
      <c r="A42" s="319"/>
      <c r="B42" s="284"/>
      <c r="C42" s="332"/>
      <c r="D42" s="262"/>
      <c r="E42" s="262"/>
      <c r="F42" s="262"/>
      <c r="G42" s="262"/>
      <c r="H42" s="262"/>
      <c r="I42" s="333"/>
      <c r="J42" s="262"/>
      <c r="K42" s="262"/>
      <c r="L42" s="262"/>
      <c r="M42" s="262"/>
      <c r="N42" s="262"/>
      <c r="O42" s="262"/>
      <c r="P42" s="262"/>
      <c r="Q42" s="262"/>
      <c r="R42" s="262"/>
      <c r="S42" s="262"/>
      <c r="T42" s="262"/>
      <c r="U42" s="262"/>
      <c r="V42" s="262"/>
      <c r="W42" s="262"/>
      <c r="X42" s="262"/>
      <c r="Y42" s="262"/>
      <c r="Z42" s="262"/>
      <c r="AA42" s="262"/>
      <c r="AB42" s="262"/>
      <c r="AC42" s="262"/>
      <c r="AD42" s="266"/>
    </row>
    <row r="43" spans="1:30" s="261" customFormat="1" x14ac:dyDescent="0.15">
      <c r="A43" s="272"/>
      <c r="B43" s="268"/>
      <c r="C43" s="33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6"/>
    </row>
    <row r="44" spans="1:30" s="261" customFormat="1" x14ac:dyDescent="0.15">
      <c r="A44" s="272"/>
      <c r="B44" s="273" t="s">
        <v>338</v>
      </c>
      <c r="C44" s="274"/>
      <c r="D44" s="275"/>
      <c r="E44" s="275"/>
      <c r="F44" s="275"/>
      <c r="G44" s="275"/>
      <c r="H44" s="275"/>
      <c r="I44" s="276"/>
      <c r="J44" s="262"/>
      <c r="K44" s="262"/>
      <c r="L44" s="262"/>
      <c r="M44" s="262"/>
      <c r="N44" s="262"/>
      <c r="O44" s="262"/>
      <c r="P44" s="262"/>
      <c r="Q44" s="262"/>
      <c r="R44" s="262"/>
      <c r="S44" s="262"/>
      <c r="T44" s="262"/>
      <c r="U44" s="262"/>
      <c r="V44" s="262"/>
      <c r="W44" s="262"/>
      <c r="X44" s="262"/>
      <c r="Y44" s="262"/>
      <c r="Z44" s="262"/>
      <c r="AA44" s="262"/>
      <c r="AB44" s="262"/>
      <c r="AC44" s="262"/>
      <c r="AD44" s="266"/>
    </row>
    <row r="45" spans="1:30" s="261" customFormat="1" x14ac:dyDescent="0.15">
      <c r="A45" s="319"/>
      <c r="B45" s="336"/>
      <c r="C45" s="288"/>
      <c r="D45" s="289" t="s">
        <v>330</v>
      </c>
      <c r="E45" s="289" t="s">
        <v>331</v>
      </c>
      <c r="F45" s="289" t="s">
        <v>332</v>
      </c>
      <c r="G45" s="289" t="s">
        <v>333</v>
      </c>
      <c r="H45" s="289" t="s">
        <v>337</v>
      </c>
      <c r="I45" s="290" t="s">
        <v>336</v>
      </c>
      <c r="J45" s="262"/>
      <c r="K45" s="262"/>
      <c r="L45" s="262"/>
      <c r="M45" s="262"/>
      <c r="N45" s="262"/>
      <c r="O45" s="262"/>
      <c r="P45" s="262"/>
      <c r="Q45" s="262"/>
      <c r="R45" s="262"/>
      <c r="S45" s="262"/>
      <c r="T45" s="262"/>
      <c r="U45" s="262"/>
      <c r="V45" s="262"/>
      <c r="W45" s="262"/>
      <c r="X45" s="262"/>
      <c r="Y45" s="262"/>
      <c r="Z45" s="262"/>
      <c r="AA45" s="262"/>
      <c r="AB45" s="262"/>
      <c r="AC45" s="262"/>
      <c r="AD45" s="266"/>
    </row>
    <row r="46" spans="1:30" s="261" customFormat="1" x14ac:dyDescent="0.15">
      <c r="A46" s="319"/>
      <c r="B46" s="337" t="s">
        <v>334</v>
      </c>
      <c r="C46" s="408"/>
      <c r="D46" s="338">
        <f>IF(C159=0,SUMPRODUCT(D28:R28,D40:R40),SUMPRODUCT(D28:R28,D40:R40)+(C156/C159)*SUMPRODUCT(D32:R32,D40:R40))</f>
        <v>26.433034945101355</v>
      </c>
      <c r="E46" s="338">
        <f t="shared" ref="E46:I47" si="21">D46*(1+C170)</f>
        <v>26.433034945101355</v>
      </c>
      <c r="F46" s="338">
        <f t="shared" si="21"/>
        <v>26.433034945101355</v>
      </c>
      <c r="G46" s="338">
        <f t="shared" si="21"/>
        <v>26.433034945101355</v>
      </c>
      <c r="H46" s="338">
        <f t="shared" si="21"/>
        <v>26.433034945101355</v>
      </c>
      <c r="I46" s="338">
        <f t="shared" si="21"/>
        <v>26.433034945101355</v>
      </c>
      <c r="J46" s="262"/>
      <c r="K46" s="262"/>
      <c r="L46" s="262"/>
      <c r="M46" s="262"/>
      <c r="N46" s="262"/>
      <c r="O46" s="262"/>
      <c r="P46" s="262"/>
      <c r="Q46" s="262"/>
      <c r="R46" s="262"/>
      <c r="S46" s="262"/>
      <c r="T46" s="262"/>
      <c r="U46" s="262"/>
      <c r="V46" s="262"/>
      <c r="W46" s="262"/>
      <c r="X46" s="262"/>
      <c r="Y46" s="262"/>
      <c r="Z46" s="262"/>
      <c r="AA46" s="262"/>
      <c r="AB46" s="262"/>
      <c r="AC46" s="262"/>
      <c r="AD46" s="266"/>
    </row>
    <row r="47" spans="1:30" s="261" customFormat="1" ht="11.25" thickBot="1" x14ac:dyDescent="0.2">
      <c r="A47" s="319"/>
      <c r="B47" s="292" t="s">
        <v>335</v>
      </c>
      <c r="C47" s="408"/>
      <c r="D47" s="297">
        <f>IF(C159=0,SUMPRODUCT(D29:R29,D40:R40)+SUMPRODUCT(D33:R33,D40:R40)+SUMPRODUCT(D34:R34,D40:R40),SUMPRODUCT(D29:R29,D40:R40)+SUMPRODUCT(D33:R33,D40:R40)+SUMPRODUCT(D34:R34,D40:R40)+((C157+C158)/C159)*SUMPRODUCT(D32:R32,D40:R40))</f>
        <v>0</v>
      </c>
      <c r="E47" s="338">
        <f t="shared" si="21"/>
        <v>0</v>
      </c>
      <c r="F47" s="338">
        <f t="shared" si="21"/>
        <v>0</v>
      </c>
      <c r="G47" s="338">
        <f t="shared" si="21"/>
        <v>0</v>
      </c>
      <c r="H47" s="338">
        <f t="shared" si="21"/>
        <v>0</v>
      </c>
      <c r="I47" s="338">
        <f t="shared" si="21"/>
        <v>0</v>
      </c>
      <c r="J47" s="262"/>
      <c r="K47" s="262"/>
      <c r="L47" s="262"/>
      <c r="M47" s="262"/>
      <c r="N47" s="262"/>
      <c r="O47" s="262"/>
      <c r="P47" s="262"/>
      <c r="Q47" s="262"/>
      <c r="R47" s="262"/>
      <c r="S47" s="262"/>
      <c r="T47" s="262"/>
      <c r="U47" s="262"/>
      <c r="V47" s="262"/>
      <c r="W47" s="262"/>
      <c r="X47" s="262"/>
      <c r="Y47" s="262"/>
      <c r="Z47" s="262"/>
      <c r="AA47" s="262"/>
      <c r="AB47" s="262"/>
      <c r="AC47" s="262"/>
      <c r="AD47" s="266"/>
    </row>
    <row r="48" spans="1:30" s="261" customFormat="1" ht="11.25" thickTop="1" x14ac:dyDescent="0.15">
      <c r="A48" s="319"/>
      <c r="B48" s="311" t="s">
        <v>350</v>
      </c>
      <c r="C48" s="485"/>
      <c r="D48" s="312">
        <f>SUM(D46:D47)</f>
        <v>26.433034945101355</v>
      </c>
      <c r="E48" s="312">
        <f t="shared" ref="E48:H48" si="22">SUM(E46:E47)</f>
        <v>26.433034945101355</v>
      </c>
      <c r="F48" s="312">
        <f t="shared" si="22"/>
        <v>26.433034945101355</v>
      </c>
      <c r="G48" s="312">
        <f>SUM(G46:G47)</f>
        <v>26.433034945101355</v>
      </c>
      <c r="H48" s="312">
        <f t="shared" si="22"/>
        <v>26.433034945101355</v>
      </c>
      <c r="I48" s="312">
        <f>SUM(I46:I47)</f>
        <v>26.433034945101355</v>
      </c>
      <c r="J48" s="262"/>
      <c r="K48" s="262"/>
      <c r="L48" s="262"/>
      <c r="M48" s="262"/>
      <c r="N48" s="262"/>
      <c r="O48" s="262"/>
      <c r="P48" s="262"/>
      <c r="Q48" s="262"/>
      <c r="R48" s="262"/>
      <c r="S48" s="262"/>
      <c r="T48" s="262"/>
      <c r="U48" s="262"/>
      <c r="V48" s="262"/>
      <c r="W48" s="262"/>
      <c r="X48" s="262"/>
      <c r="Y48" s="262"/>
      <c r="Z48" s="262"/>
      <c r="AA48" s="262"/>
      <c r="AB48" s="262"/>
      <c r="AC48" s="262"/>
      <c r="AD48" s="266"/>
    </row>
    <row r="49" spans="1:30" s="261" customFormat="1" ht="11.25" thickBot="1" x14ac:dyDescent="0.2">
      <c r="A49" s="319"/>
      <c r="B49" s="239" t="s">
        <v>348</v>
      </c>
      <c r="C49" s="412">
        <f>C36+C37</f>
        <v>0</v>
      </c>
      <c r="D49" s="338">
        <f>D48*$C49</f>
        <v>0</v>
      </c>
      <c r="E49" s="338">
        <f t="shared" ref="E49:H49" si="23">E48*$C49</f>
        <v>0</v>
      </c>
      <c r="F49" s="338">
        <f t="shared" si="23"/>
        <v>0</v>
      </c>
      <c r="G49" s="338">
        <f>G48*$C49</f>
        <v>0</v>
      </c>
      <c r="H49" s="338">
        <f t="shared" si="23"/>
        <v>0</v>
      </c>
      <c r="I49" s="338">
        <f>I48*$C49</f>
        <v>0</v>
      </c>
      <c r="J49" s="262"/>
      <c r="K49" s="262"/>
      <c r="L49" s="262"/>
      <c r="M49" s="262"/>
      <c r="N49" s="262"/>
      <c r="O49" s="262"/>
      <c r="P49" s="262"/>
      <c r="Q49" s="262"/>
      <c r="R49" s="262"/>
      <c r="S49" s="262"/>
      <c r="T49" s="262"/>
      <c r="U49" s="262"/>
      <c r="V49" s="262"/>
      <c r="W49" s="262"/>
      <c r="X49" s="262"/>
      <c r="Y49" s="262"/>
      <c r="Z49" s="262"/>
      <c r="AA49" s="262"/>
      <c r="AB49" s="262"/>
      <c r="AC49" s="262"/>
      <c r="AD49" s="266"/>
    </row>
    <row r="50" spans="1:30" s="261" customFormat="1" ht="11.25" thickTop="1" x14ac:dyDescent="0.15">
      <c r="A50" s="319"/>
      <c r="B50" s="311" t="s">
        <v>351</v>
      </c>
      <c r="C50" s="485"/>
      <c r="D50" s="312">
        <f>SUM(D48:D49)</f>
        <v>26.433034945101355</v>
      </c>
      <c r="E50" s="312">
        <f t="shared" ref="E50:H50" si="24">SUM(E48:E49)</f>
        <v>26.433034945101355</v>
      </c>
      <c r="F50" s="312">
        <f t="shared" si="24"/>
        <v>26.433034945101355</v>
      </c>
      <c r="G50" s="312">
        <f>SUM(G48:G49)</f>
        <v>26.433034945101355</v>
      </c>
      <c r="H50" s="312">
        <f t="shared" si="24"/>
        <v>26.433034945101355</v>
      </c>
      <c r="I50" s="312">
        <f>SUM(I48:I49)</f>
        <v>26.433034945101355</v>
      </c>
      <c r="J50" s="262"/>
      <c r="K50" s="262"/>
      <c r="L50" s="262"/>
      <c r="M50" s="262"/>
      <c r="N50" s="262"/>
      <c r="O50" s="262"/>
      <c r="P50" s="262"/>
      <c r="Q50" s="262"/>
      <c r="R50" s="262"/>
      <c r="S50" s="262"/>
      <c r="T50" s="262"/>
      <c r="U50" s="262"/>
      <c r="V50" s="262"/>
      <c r="W50" s="262"/>
      <c r="X50" s="262"/>
      <c r="Y50" s="262"/>
      <c r="Z50" s="262"/>
      <c r="AA50" s="262"/>
      <c r="AB50" s="262"/>
      <c r="AC50" s="262"/>
      <c r="AD50" s="266"/>
    </row>
    <row r="51" spans="1:30" s="261" customFormat="1" x14ac:dyDescent="0.15">
      <c r="A51" s="319"/>
      <c r="B51" s="339"/>
      <c r="C51" s="340"/>
      <c r="D51" s="340"/>
      <c r="E51" s="340"/>
      <c r="F51" s="340"/>
      <c r="G51" s="340"/>
      <c r="H51" s="340"/>
      <c r="I51" s="340"/>
      <c r="J51" s="240"/>
      <c r="K51" s="240"/>
      <c r="L51" s="240"/>
      <c r="M51" s="240"/>
      <c r="N51" s="240"/>
      <c r="O51" s="240"/>
      <c r="P51" s="240"/>
      <c r="Q51" s="240"/>
      <c r="R51" s="240"/>
      <c r="S51" s="240"/>
      <c r="T51" s="240"/>
      <c r="U51" s="240"/>
      <c r="V51" s="240"/>
      <c r="W51" s="240"/>
      <c r="X51" s="240"/>
      <c r="Y51" s="240"/>
      <c r="Z51" s="240"/>
      <c r="AA51" s="240"/>
      <c r="AB51" s="240"/>
      <c r="AC51" s="240"/>
      <c r="AD51" s="269"/>
    </row>
    <row r="52" spans="1:30" x14ac:dyDescent="0.15">
      <c r="A52" s="341"/>
    </row>
    <row r="53" spans="1:30" s="271" customFormat="1" ht="16.5" x14ac:dyDescent="0.3">
      <c r="A53" s="270" t="s">
        <v>39</v>
      </c>
    </row>
    <row r="54" spans="1:30" x14ac:dyDescent="0.15"/>
    <row r="55" spans="1:30" x14ac:dyDescent="0.15">
      <c r="B55" s="273" t="s">
        <v>57</v>
      </c>
      <c r="C55" s="274"/>
      <c r="D55" s="275"/>
      <c r="E55" s="275"/>
      <c r="F55" s="275"/>
      <c r="G55" s="275"/>
      <c r="H55" s="275"/>
      <c r="I55" s="275"/>
      <c r="J55" s="275"/>
      <c r="K55" s="275"/>
      <c r="L55" s="275"/>
      <c r="M55" s="275"/>
      <c r="N55" s="275"/>
      <c r="O55" s="275"/>
      <c r="P55" s="275"/>
      <c r="Q55" s="275"/>
      <c r="R55" s="275"/>
      <c r="S55" s="275"/>
      <c r="T55" s="275"/>
      <c r="U55" s="275"/>
      <c r="V55" s="275"/>
      <c r="W55" s="276"/>
    </row>
    <row r="56" spans="1:30" x14ac:dyDescent="0.15">
      <c r="B56" s="343" t="s">
        <v>444</v>
      </c>
      <c r="C56" s="261"/>
      <c r="D56" s="261"/>
      <c r="E56" s="261"/>
      <c r="F56" s="261"/>
      <c r="G56" s="261"/>
      <c r="H56" s="261"/>
      <c r="I56" s="261"/>
      <c r="J56" s="261"/>
      <c r="K56" s="261"/>
      <c r="L56" s="261"/>
      <c r="M56" s="261"/>
      <c r="N56" s="261"/>
      <c r="O56" s="261"/>
      <c r="P56" s="261"/>
      <c r="Q56" s="261"/>
      <c r="R56" s="261"/>
      <c r="S56" s="283"/>
      <c r="T56" s="283"/>
      <c r="U56" s="283"/>
      <c r="V56" s="283"/>
      <c r="W56" s="527"/>
    </row>
    <row r="57" spans="1:30" x14ac:dyDescent="0.15">
      <c r="B57" s="344" t="s">
        <v>91</v>
      </c>
      <c r="C57" s="345"/>
      <c r="D57" s="463">
        <v>1</v>
      </c>
      <c r="E57" s="463">
        <v>2</v>
      </c>
      <c r="F57" s="463">
        <v>3</v>
      </c>
      <c r="G57" s="463">
        <v>4</v>
      </c>
      <c r="H57" s="463">
        <v>5</v>
      </c>
      <c r="I57" s="463">
        <v>6</v>
      </c>
      <c r="J57" s="463">
        <v>7</v>
      </c>
      <c r="K57" s="463">
        <v>8</v>
      </c>
      <c r="L57" s="463">
        <v>9</v>
      </c>
      <c r="M57" s="463">
        <v>10</v>
      </c>
      <c r="N57" s="463">
        <v>11</v>
      </c>
      <c r="O57" s="463">
        <v>12</v>
      </c>
      <c r="P57" s="463">
        <v>13</v>
      </c>
      <c r="Q57" s="463">
        <v>14</v>
      </c>
      <c r="R57" s="463">
        <v>15</v>
      </c>
      <c r="S57" s="268"/>
      <c r="T57" s="262"/>
      <c r="U57" s="262"/>
      <c r="V57" s="262"/>
      <c r="W57" s="266"/>
    </row>
    <row r="58" spans="1:30" x14ac:dyDescent="0.15">
      <c r="B58" s="344" t="s">
        <v>244</v>
      </c>
      <c r="C58" s="345"/>
      <c r="D58" s="463">
        <v>5</v>
      </c>
      <c r="E58" s="463">
        <v>5</v>
      </c>
      <c r="F58" s="463">
        <v>5</v>
      </c>
      <c r="G58" s="463">
        <v>5</v>
      </c>
      <c r="H58" s="463">
        <v>5</v>
      </c>
      <c r="I58" s="463">
        <v>5</v>
      </c>
      <c r="J58" s="463">
        <v>5</v>
      </c>
      <c r="K58" s="463">
        <v>5</v>
      </c>
      <c r="L58" s="463">
        <v>5</v>
      </c>
      <c r="M58" s="463">
        <v>5</v>
      </c>
      <c r="N58" s="463">
        <v>5</v>
      </c>
      <c r="O58" s="463">
        <v>5</v>
      </c>
      <c r="P58" s="463">
        <v>5</v>
      </c>
      <c r="Q58" s="463">
        <v>5</v>
      </c>
      <c r="R58" s="463">
        <v>5</v>
      </c>
      <c r="S58" s="268"/>
      <c r="T58" s="262"/>
      <c r="U58" s="262"/>
      <c r="V58" s="262"/>
      <c r="W58" s="266"/>
    </row>
    <row r="59" spans="1:30" hidden="1" x14ac:dyDescent="0.15">
      <c r="B59" s="346"/>
      <c r="C59" s="347"/>
      <c r="D59" s="291" t="str">
        <f>D57&amp;"_"&amp;D58</f>
        <v>1_5</v>
      </c>
      <c r="E59" s="291" t="str">
        <f t="shared" ref="E59:R59" si="25">E57&amp;"_"&amp;E58</f>
        <v>2_5</v>
      </c>
      <c r="F59" s="291" t="str">
        <f t="shared" si="25"/>
        <v>3_5</v>
      </c>
      <c r="G59" s="291" t="str">
        <f t="shared" si="25"/>
        <v>4_5</v>
      </c>
      <c r="H59" s="291" t="str">
        <f t="shared" si="25"/>
        <v>5_5</v>
      </c>
      <c r="I59" s="291" t="str">
        <f t="shared" si="25"/>
        <v>6_5</v>
      </c>
      <c r="J59" s="291" t="str">
        <f t="shared" si="25"/>
        <v>7_5</v>
      </c>
      <c r="K59" s="291" t="str">
        <f t="shared" si="25"/>
        <v>8_5</v>
      </c>
      <c r="L59" s="291" t="str">
        <f t="shared" si="25"/>
        <v>9_5</v>
      </c>
      <c r="M59" s="291" t="str">
        <f t="shared" si="25"/>
        <v>10_5</v>
      </c>
      <c r="N59" s="291" t="str">
        <f t="shared" si="25"/>
        <v>11_5</v>
      </c>
      <c r="O59" s="291" t="str">
        <f t="shared" si="25"/>
        <v>12_5</v>
      </c>
      <c r="P59" s="291" t="str">
        <f t="shared" si="25"/>
        <v>13_5</v>
      </c>
      <c r="Q59" s="291" t="str">
        <f t="shared" si="25"/>
        <v>14_5</v>
      </c>
      <c r="R59" s="291" t="str">
        <f t="shared" si="25"/>
        <v>15_5</v>
      </c>
      <c r="S59" s="453"/>
      <c r="T59" s="453"/>
      <c r="U59" s="453"/>
      <c r="V59" s="453"/>
      <c r="W59" s="349"/>
    </row>
    <row r="60" spans="1:30" x14ac:dyDescent="0.15">
      <c r="B60" s="268"/>
      <c r="C60" s="262"/>
      <c r="D60" s="261"/>
      <c r="E60" s="261"/>
      <c r="F60" s="261"/>
      <c r="G60" s="261"/>
      <c r="H60" s="261"/>
      <c r="I60" s="261"/>
      <c r="J60" s="261"/>
      <c r="K60" s="261"/>
      <c r="L60" s="261"/>
      <c r="M60" s="261"/>
      <c r="N60" s="261"/>
      <c r="O60" s="261"/>
      <c r="P60" s="261"/>
      <c r="Q60" s="261"/>
      <c r="R60" s="261"/>
      <c r="S60" s="262"/>
      <c r="T60" s="262"/>
      <c r="U60" s="262"/>
      <c r="V60" s="262"/>
      <c r="W60" s="266"/>
    </row>
    <row r="61" spans="1:30" x14ac:dyDescent="0.15">
      <c r="B61" s="287" t="s">
        <v>433</v>
      </c>
      <c r="C61" s="317"/>
      <c r="D61" s="506">
        <f>IFERROR(INDEX(CAO_SociaalWerk!$V$17:$V$346,MATCH('1_Kostprijs_begeleiding_SW'!D59,CAO_SociaalWerk!$R$17:$R$346,0)),"")</f>
        <v>13.166666666666666</v>
      </c>
      <c r="E61" s="506">
        <f>IFERROR(INDEX(CAO_SociaalWerk!$V$17:$V$346,MATCH('1_Kostprijs_begeleiding_SW'!E59,CAO_SociaalWerk!$R$17:$R$346,0)),"")</f>
        <v>13.487179487179487</v>
      </c>
      <c r="F61" s="506">
        <f>IFERROR(INDEX(CAO_SociaalWerk!$V$17:$V$346,MATCH('1_Kostprijs_begeleiding_SW'!F59,CAO_SociaalWerk!$R$17:$R$346,0)),"")</f>
        <v>13.826923076923077</v>
      </c>
      <c r="G61" s="506">
        <f>IFERROR(INDEX(CAO_SociaalWerk!$V$17:$V$346,MATCH('1_Kostprijs_begeleiding_SW'!G59,CAO_SociaalWerk!$R$17:$R$346,0)),"")</f>
        <v>14.987179487179487</v>
      </c>
      <c r="H61" s="506">
        <f>IFERROR(INDEX(CAO_SociaalWerk!$V$17:$V$346,MATCH('1_Kostprijs_begeleiding_SW'!H59,CAO_SociaalWerk!$R$17:$R$346,0)),"")</f>
        <v>15.403846153846153</v>
      </c>
      <c r="I61" s="506">
        <f>IFERROR(INDEX(CAO_SociaalWerk!$V$17:$V$346,MATCH('1_Kostprijs_begeleiding_SW'!I59,CAO_SociaalWerk!$R$17:$R$346,0)),"")</f>
        <v>17.26923076923077</v>
      </c>
      <c r="J61" s="506">
        <f>IFERROR(INDEX(CAO_SociaalWerk!$V$17:$V$346,MATCH('1_Kostprijs_begeleiding_SW'!J59,CAO_SociaalWerk!$R$17:$R$346,0)),"")</f>
        <v>18.46153846153846</v>
      </c>
      <c r="K61" s="506">
        <f>IFERROR(INDEX(CAO_SociaalWerk!$V$17:$V$346,MATCH('1_Kostprijs_begeleiding_SW'!K59,CAO_SociaalWerk!$R$17:$R$346,0)),"")</f>
        <v>19.993589743589745</v>
      </c>
      <c r="L61" s="506">
        <f>IFERROR(INDEX(CAO_SociaalWerk!$V$17:$V$346,MATCH('1_Kostprijs_begeleiding_SW'!L59,CAO_SociaalWerk!$R$17:$R$346,0)),"")</f>
        <v>21.455128205128204</v>
      </c>
      <c r="M61" s="506">
        <f>IFERROR(INDEX(CAO_SociaalWerk!$V$17:$V$346,MATCH('1_Kostprijs_begeleiding_SW'!M59,CAO_SociaalWerk!$R$17:$R$346,0)),"")</f>
        <v>23.160256410256409</v>
      </c>
      <c r="N61" s="506">
        <f>IFERROR(INDEX(CAO_SociaalWerk!$V$17:$V$346,MATCH('1_Kostprijs_begeleiding_SW'!N59,CAO_SociaalWerk!$R$17:$R$346,0)),"")</f>
        <v>25.576923076923077</v>
      </c>
      <c r="O61" s="506">
        <f>IFERROR(INDEX(CAO_SociaalWerk!$V$17:$V$346,MATCH('1_Kostprijs_begeleiding_SW'!O59,CAO_SociaalWerk!$R$17:$R$346,0)),"")</f>
        <v>28.198717948717949</v>
      </c>
      <c r="P61" s="506">
        <f>IFERROR(INDEX(CAO_SociaalWerk!$V$17:$V$346,MATCH('1_Kostprijs_begeleiding_SW'!P59,CAO_SociaalWerk!$R$17:$R$346,0)),"")</f>
        <v>31.28846153846154</v>
      </c>
      <c r="Q61" s="506">
        <f>IFERROR(INDEX(CAO_SociaalWerk!$V$17:$V$346,MATCH('1_Kostprijs_begeleiding_SW'!Q59,CAO_SociaalWerk!$R$17:$R$346,0)),"")</f>
        <v>33.493589743589745</v>
      </c>
      <c r="R61" s="506">
        <f>IFERROR(INDEX(CAO_SociaalWerk!$V$17:$V$346,MATCH('1_Kostprijs_begeleiding_SW'!R59,CAO_SociaalWerk!$R$17:$R$346,0)),"")</f>
        <v>35.916666666666664</v>
      </c>
      <c r="S61" s="262"/>
      <c r="T61" s="262"/>
      <c r="U61" s="262"/>
      <c r="V61" s="262"/>
      <c r="W61" s="266"/>
    </row>
    <row r="62" spans="1:30" x14ac:dyDescent="0.15">
      <c r="B62" s="239"/>
      <c r="C62" s="240"/>
      <c r="D62" s="261"/>
      <c r="E62" s="261"/>
      <c r="F62" s="261"/>
      <c r="G62" s="261"/>
      <c r="H62" s="261"/>
      <c r="I62" s="261"/>
      <c r="J62" s="261"/>
      <c r="K62" s="261"/>
      <c r="L62" s="261"/>
      <c r="M62" s="261"/>
      <c r="N62" s="261"/>
      <c r="O62" s="261"/>
      <c r="P62" s="261"/>
      <c r="Q62" s="261"/>
      <c r="R62" s="261"/>
      <c r="S62" s="262"/>
      <c r="T62" s="262"/>
      <c r="U62" s="262"/>
      <c r="V62" s="262"/>
      <c r="W62" s="266"/>
    </row>
    <row r="63" spans="1:30" ht="11.25" thickBot="1" x14ac:dyDescent="0.2">
      <c r="B63" s="350" t="s">
        <v>96</v>
      </c>
      <c r="C63" s="351"/>
      <c r="D63" s="243">
        <v>0.1</v>
      </c>
      <c r="E63" s="243">
        <v>0.05</v>
      </c>
      <c r="F63" s="243">
        <v>0.15</v>
      </c>
      <c r="G63" s="243">
        <v>0.05</v>
      </c>
      <c r="H63" s="243">
        <v>0.05</v>
      </c>
      <c r="I63" s="243">
        <v>0.15</v>
      </c>
      <c r="J63" s="243">
        <v>0.05</v>
      </c>
      <c r="K63" s="243">
        <v>0.05</v>
      </c>
      <c r="L63" s="243">
        <v>0.05</v>
      </c>
      <c r="M63" s="243">
        <v>0.05</v>
      </c>
      <c r="N63" s="243">
        <v>0.05</v>
      </c>
      <c r="O63" s="243">
        <v>0.05</v>
      </c>
      <c r="P63" s="243">
        <v>0.05</v>
      </c>
      <c r="Q63" s="243">
        <v>0.05</v>
      </c>
      <c r="R63" s="243">
        <v>0.05</v>
      </c>
      <c r="S63" s="262"/>
      <c r="T63" s="262"/>
      <c r="U63" s="262"/>
      <c r="V63" s="262"/>
      <c r="W63" s="266"/>
    </row>
    <row r="64" spans="1:30" ht="11.25" thickTop="1" x14ac:dyDescent="0.15">
      <c r="B64" s="352" t="s">
        <v>97</v>
      </c>
      <c r="C64" s="267">
        <f>SUM(D63:R63)</f>
        <v>1.0000000000000004</v>
      </c>
      <c r="D64" s="353"/>
      <c r="E64" s="353"/>
      <c r="F64" s="353"/>
      <c r="G64" s="353"/>
      <c r="H64" s="353"/>
      <c r="I64" s="262"/>
      <c r="J64" s="262"/>
      <c r="K64" s="262"/>
      <c r="L64" s="262"/>
      <c r="M64" s="262"/>
      <c r="N64" s="262"/>
      <c r="O64" s="262"/>
      <c r="P64" s="262"/>
      <c r="Q64" s="262"/>
      <c r="R64" s="262"/>
      <c r="S64" s="262"/>
      <c r="T64" s="262"/>
      <c r="U64" s="262"/>
      <c r="V64" s="262"/>
      <c r="W64" s="266"/>
    </row>
    <row r="65" spans="2:23" x14ac:dyDescent="0.15">
      <c r="B65" s="239"/>
      <c r="C65" s="240"/>
      <c r="D65" s="261"/>
      <c r="E65" s="261"/>
      <c r="F65" s="261"/>
      <c r="G65" s="261"/>
      <c r="H65" s="261"/>
      <c r="I65" s="262"/>
      <c r="J65" s="262"/>
      <c r="K65" s="262"/>
      <c r="L65" s="262"/>
      <c r="M65" s="262"/>
      <c r="N65" s="262"/>
      <c r="O65" s="262"/>
      <c r="P65" s="262"/>
      <c r="Q65" s="262"/>
      <c r="R65" s="262"/>
      <c r="S65" s="262"/>
      <c r="T65" s="262"/>
      <c r="U65" s="262"/>
      <c r="V65" s="262"/>
      <c r="W65" s="266"/>
    </row>
    <row r="66" spans="2:23" x14ac:dyDescent="0.15">
      <c r="B66" s="292" t="s">
        <v>59</v>
      </c>
      <c r="C66" s="354">
        <v>8.3000000000000004E-2</v>
      </c>
      <c r="D66" s="355"/>
      <c r="E66" s="356" t="s">
        <v>123</v>
      </c>
      <c r="F66" s="357"/>
      <c r="G66" s="357"/>
      <c r="H66" s="357"/>
      <c r="I66" s="357"/>
      <c r="J66" s="357"/>
      <c r="K66" s="357"/>
      <c r="L66" s="357"/>
      <c r="M66" s="357"/>
      <c r="N66" s="357"/>
      <c r="O66" s="357"/>
      <c r="P66" s="357"/>
      <c r="Q66" s="357"/>
      <c r="R66" s="357"/>
      <c r="S66" s="357"/>
      <c r="T66" s="357"/>
      <c r="U66" s="357"/>
      <c r="V66" s="358"/>
      <c r="W66" s="266"/>
    </row>
    <row r="67" spans="2:23" x14ac:dyDescent="0.15">
      <c r="B67" s="239"/>
      <c r="C67" s="471"/>
      <c r="D67" s="262"/>
      <c r="E67" s="262"/>
      <c r="F67" s="262"/>
      <c r="G67" s="262"/>
      <c r="H67" s="262"/>
      <c r="I67" s="262"/>
      <c r="J67" s="262"/>
      <c r="K67" s="262"/>
      <c r="L67" s="262"/>
      <c r="M67" s="262"/>
      <c r="N67" s="262"/>
      <c r="O67" s="262"/>
      <c r="P67" s="262"/>
      <c r="Q67" s="262"/>
      <c r="R67" s="262"/>
      <c r="S67" s="355"/>
      <c r="T67" s="355"/>
      <c r="U67" s="355"/>
      <c r="V67" s="355"/>
      <c r="W67" s="266"/>
    </row>
    <row r="68" spans="2:23" x14ac:dyDescent="0.15">
      <c r="B68" s="239" t="s">
        <v>102</v>
      </c>
      <c r="C68" s="488">
        <f>104.38*12/CAO_SociaalWerk!$D$9</f>
        <v>0.66696485623003188</v>
      </c>
      <c r="D68" s="262"/>
      <c r="E68" s="356" t="s">
        <v>366</v>
      </c>
      <c r="F68" s="357"/>
      <c r="G68" s="357"/>
      <c r="H68" s="357"/>
      <c r="I68" s="357"/>
      <c r="J68" s="357"/>
      <c r="K68" s="357"/>
      <c r="L68" s="357"/>
      <c r="M68" s="357"/>
      <c r="N68" s="357"/>
      <c r="O68" s="357"/>
      <c r="P68" s="357"/>
      <c r="Q68" s="357"/>
      <c r="R68" s="357"/>
      <c r="S68" s="357"/>
      <c r="T68" s="357"/>
      <c r="U68" s="357"/>
      <c r="V68" s="358"/>
      <c r="W68" s="266"/>
    </row>
    <row r="69" spans="2:23" x14ac:dyDescent="0.15">
      <c r="B69" s="239"/>
      <c r="C69" s="471"/>
      <c r="D69" s="262"/>
      <c r="E69" s="262"/>
      <c r="F69" s="262"/>
      <c r="G69" s="262"/>
      <c r="H69" s="262"/>
      <c r="I69" s="262"/>
      <c r="J69" s="262"/>
      <c r="K69" s="262"/>
      <c r="L69" s="262"/>
      <c r="M69" s="262"/>
      <c r="N69" s="262"/>
      <c r="O69" s="262"/>
      <c r="P69" s="262"/>
      <c r="Q69" s="262"/>
      <c r="R69" s="262"/>
      <c r="S69" s="355"/>
      <c r="T69" s="355"/>
      <c r="U69" s="355"/>
      <c r="V69" s="355"/>
      <c r="W69" s="266"/>
    </row>
    <row r="70" spans="2:23" x14ac:dyDescent="0.15">
      <c r="B70" s="292" t="s">
        <v>58</v>
      </c>
      <c r="C70" s="354">
        <v>0.08</v>
      </c>
      <c r="D70" s="355"/>
      <c r="E70" s="356" t="s">
        <v>122</v>
      </c>
      <c r="F70" s="357"/>
      <c r="G70" s="357"/>
      <c r="H70" s="357"/>
      <c r="I70" s="357"/>
      <c r="J70" s="357"/>
      <c r="K70" s="357"/>
      <c r="L70" s="357"/>
      <c r="M70" s="357"/>
      <c r="N70" s="357"/>
      <c r="O70" s="357"/>
      <c r="P70" s="357"/>
      <c r="Q70" s="357"/>
      <c r="R70" s="357"/>
      <c r="S70" s="357"/>
      <c r="T70" s="357"/>
      <c r="U70" s="357"/>
      <c r="V70" s="358"/>
      <c r="W70" s="266"/>
    </row>
    <row r="71" spans="2:23" x14ac:dyDescent="0.15">
      <c r="B71" s="239"/>
      <c r="C71" s="362"/>
      <c r="D71" s="355"/>
      <c r="E71" s="355"/>
      <c r="F71" s="355"/>
      <c r="G71" s="355"/>
      <c r="H71" s="355"/>
      <c r="I71" s="355"/>
      <c r="J71" s="355"/>
      <c r="K71" s="355"/>
      <c r="L71" s="355"/>
      <c r="M71" s="355"/>
      <c r="N71" s="355"/>
      <c r="O71" s="355"/>
      <c r="P71" s="355"/>
      <c r="Q71" s="355"/>
      <c r="R71" s="355"/>
      <c r="S71" s="355"/>
      <c r="T71" s="355"/>
      <c r="U71" s="355"/>
      <c r="V71" s="355"/>
      <c r="W71" s="266"/>
    </row>
    <row r="72" spans="2:23" x14ac:dyDescent="0.15">
      <c r="B72" s="239" t="s">
        <v>101</v>
      </c>
      <c r="C72" s="488">
        <f>174.93*12/CAO_SociaalWerk!$D$9</f>
        <v>1.1177635782747604</v>
      </c>
      <c r="D72" s="355"/>
      <c r="E72" s="356" t="s">
        <v>367</v>
      </c>
      <c r="F72" s="357"/>
      <c r="G72" s="357"/>
      <c r="H72" s="357"/>
      <c r="I72" s="357"/>
      <c r="J72" s="357"/>
      <c r="K72" s="357"/>
      <c r="L72" s="357"/>
      <c r="M72" s="357"/>
      <c r="N72" s="357"/>
      <c r="O72" s="357"/>
      <c r="P72" s="357"/>
      <c r="Q72" s="357"/>
      <c r="R72" s="357"/>
      <c r="S72" s="357"/>
      <c r="T72" s="357"/>
      <c r="U72" s="357"/>
      <c r="V72" s="358"/>
      <c r="W72" s="266"/>
    </row>
    <row r="73" spans="2:23" x14ac:dyDescent="0.15">
      <c r="B73" s="239"/>
      <c r="C73" s="362"/>
      <c r="D73" s="355"/>
      <c r="E73" s="355"/>
      <c r="F73" s="355"/>
      <c r="G73" s="355"/>
      <c r="H73" s="355"/>
      <c r="I73" s="355"/>
      <c r="J73" s="355"/>
      <c r="K73" s="355"/>
      <c r="L73" s="355"/>
      <c r="M73" s="355"/>
      <c r="N73" s="355"/>
      <c r="O73" s="355"/>
      <c r="P73" s="355"/>
      <c r="Q73" s="355"/>
      <c r="R73" s="355"/>
      <c r="S73" s="355"/>
      <c r="T73" s="355"/>
      <c r="U73" s="355"/>
      <c r="V73" s="355"/>
      <c r="W73" s="266"/>
    </row>
    <row r="74" spans="2:23" x14ac:dyDescent="0.15">
      <c r="B74" s="292" t="s">
        <v>60</v>
      </c>
      <c r="C74" s="241"/>
      <c r="D74" s="355"/>
      <c r="E74" s="356" t="s">
        <v>345</v>
      </c>
      <c r="F74" s="357"/>
      <c r="G74" s="357"/>
      <c r="H74" s="357"/>
      <c r="I74" s="357"/>
      <c r="J74" s="357"/>
      <c r="K74" s="357"/>
      <c r="L74" s="357"/>
      <c r="M74" s="357"/>
      <c r="N74" s="357"/>
      <c r="O74" s="357"/>
      <c r="P74" s="357"/>
      <c r="Q74" s="357"/>
      <c r="R74" s="357"/>
      <c r="S74" s="357"/>
      <c r="T74" s="357"/>
      <c r="U74" s="357"/>
      <c r="V74" s="358"/>
      <c r="W74" s="266"/>
    </row>
    <row r="75" spans="2:23" x14ac:dyDescent="0.15">
      <c r="B75" s="239"/>
      <c r="C75" s="362"/>
      <c r="D75" s="355"/>
      <c r="E75" s="355"/>
      <c r="F75" s="355"/>
      <c r="G75" s="355"/>
      <c r="H75" s="355"/>
      <c r="I75" s="355"/>
      <c r="J75" s="355"/>
      <c r="K75" s="355"/>
      <c r="L75" s="355"/>
      <c r="M75" s="355"/>
      <c r="N75" s="355"/>
      <c r="O75" s="355"/>
      <c r="P75" s="355"/>
      <c r="Q75" s="355"/>
      <c r="R75" s="355"/>
      <c r="S75" s="355"/>
      <c r="T75" s="355"/>
      <c r="U75" s="355"/>
      <c r="V75" s="355"/>
      <c r="W75" s="266"/>
    </row>
    <row r="76" spans="2:23" x14ac:dyDescent="0.15">
      <c r="B76" s="292" t="s">
        <v>229</v>
      </c>
      <c r="C76" s="244"/>
      <c r="D76" s="355"/>
      <c r="E76" s="356" t="s">
        <v>382</v>
      </c>
      <c r="F76" s="357"/>
      <c r="G76" s="357"/>
      <c r="H76" s="357"/>
      <c r="I76" s="357"/>
      <c r="J76" s="357"/>
      <c r="K76" s="357"/>
      <c r="L76" s="357"/>
      <c r="M76" s="357"/>
      <c r="N76" s="357"/>
      <c r="O76" s="357"/>
      <c r="P76" s="357"/>
      <c r="Q76" s="357"/>
      <c r="R76" s="357"/>
      <c r="S76" s="357"/>
      <c r="T76" s="357"/>
      <c r="U76" s="357"/>
      <c r="V76" s="358"/>
      <c r="W76" s="266"/>
    </row>
    <row r="77" spans="2:23" x14ac:dyDescent="0.15">
      <c r="B77" s="268"/>
      <c r="C77" s="363"/>
      <c r="D77" s="355"/>
      <c r="E77" s="355"/>
      <c r="F77" s="355"/>
      <c r="G77" s="355"/>
      <c r="H77" s="355"/>
      <c r="I77" s="355"/>
      <c r="J77" s="355"/>
      <c r="K77" s="355"/>
      <c r="L77" s="355"/>
      <c r="M77" s="355"/>
      <c r="N77" s="355"/>
      <c r="O77" s="355"/>
      <c r="P77" s="355"/>
      <c r="Q77" s="355"/>
      <c r="R77" s="355"/>
      <c r="S77" s="355"/>
      <c r="T77" s="355"/>
      <c r="U77" s="355"/>
      <c r="V77" s="355"/>
      <c r="W77" s="266"/>
    </row>
    <row r="78" spans="2:23" x14ac:dyDescent="0.15">
      <c r="B78" s="344" t="s">
        <v>61</v>
      </c>
      <c r="C78" s="364"/>
      <c r="D78" s="364"/>
      <c r="E78" s="364"/>
      <c r="F78" s="364"/>
      <c r="G78" s="364"/>
      <c r="H78" s="364"/>
      <c r="I78" s="364"/>
      <c r="J78" s="364"/>
      <c r="K78" s="364"/>
      <c r="L78" s="364"/>
      <c r="M78" s="364"/>
      <c r="N78" s="364"/>
      <c r="O78" s="364"/>
      <c r="P78" s="364"/>
      <c r="Q78" s="364"/>
      <c r="R78" s="364"/>
      <c r="S78" s="364"/>
      <c r="T78" s="364"/>
      <c r="U78" s="364"/>
      <c r="V78" s="364"/>
      <c r="W78" s="365"/>
    </row>
    <row r="79" spans="2:23" x14ac:dyDescent="0.15">
      <c r="B79" s="268"/>
      <c r="C79" s="363"/>
      <c r="D79" s="366"/>
      <c r="E79" s="355"/>
      <c r="F79" s="355"/>
      <c r="G79" s="355"/>
      <c r="H79" s="355"/>
      <c r="I79" s="355"/>
      <c r="J79" s="355"/>
      <c r="K79" s="355"/>
      <c r="L79" s="355"/>
      <c r="M79" s="355"/>
      <c r="N79" s="355"/>
      <c r="O79" s="355"/>
      <c r="P79" s="355"/>
      <c r="Q79" s="355"/>
      <c r="R79" s="355"/>
      <c r="S79" s="355"/>
      <c r="T79" s="355"/>
      <c r="U79" s="355"/>
      <c r="V79" s="355"/>
      <c r="W79" s="266"/>
    </row>
    <row r="80" spans="2:23" x14ac:dyDescent="0.15">
      <c r="B80" s="292" t="s">
        <v>259</v>
      </c>
      <c r="C80" s="244" t="s">
        <v>262</v>
      </c>
      <c r="D80" s="366"/>
      <c r="E80" s="356" t="s">
        <v>279</v>
      </c>
      <c r="F80" s="357"/>
      <c r="G80" s="357"/>
      <c r="H80" s="357"/>
      <c r="I80" s="357"/>
      <c r="J80" s="357"/>
      <c r="K80" s="357"/>
      <c r="L80" s="357"/>
      <c r="M80" s="357"/>
      <c r="N80" s="357"/>
      <c r="O80" s="357"/>
      <c r="P80" s="357"/>
      <c r="Q80" s="357"/>
      <c r="R80" s="357"/>
      <c r="S80" s="357"/>
      <c r="T80" s="357"/>
      <c r="U80" s="357"/>
      <c r="V80" s="358"/>
      <c r="W80" s="266"/>
    </row>
    <row r="81" spans="2:23" x14ac:dyDescent="0.15">
      <c r="B81" s="268"/>
      <c r="C81" s="363"/>
      <c r="D81" s="366"/>
      <c r="E81" s="355"/>
      <c r="F81" s="355"/>
      <c r="G81" s="355"/>
      <c r="H81" s="355"/>
      <c r="I81" s="355"/>
      <c r="J81" s="355"/>
      <c r="K81" s="355"/>
      <c r="L81" s="355"/>
      <c r="M81" s="355"/>
      <c r="N81" s="355"/>
      <c r="O81" s="355"/>
      <c r="P81" s="355"/>
      <c r="Q81" s="355"/>
      <c r="R81" s="355"/>
      <c r="S81" s="355"/>
      <c r="T81" s="355"/>
      <c r="U81" s="355"/>
      <c r="V81" s="355"/>
      <c r="W81" s="266"/>
    </row>
    <row r="82" spans="2:23" x14ac:dyDescent="0.15">
      <c r="B82" s="367" t="s">
        <v>263</v>
      </c>
      <c r="C82" s="368" t="s">
        <v>44</v>
      </c>
      <c r="D82" s="369"/>
      <c r="E82" s="370"/>
      <c r="F82" s="370"/>
      <c r="G82" s="370"/>
      <c r="H82" s="370"/>
      <c r="I82" s="370"/>
      <c r="J82" s="370"/>
      <c r="K82" s="370"/>
      <c r="L82" s="370"/>
      <c r="M82" s="370"/>
      <c r="N82" s="370"/>
      <c r="O82" s="370"/>
      <c r="P82" s="370"/>
      <c r="Q82" s="370"/>
      <c r="R82" s="370"/>
      <c r="S82" s="370"/>
      <c r="T82" s="370"/>
      <c r="U82" s="370"/>
      <c r="V82" s="370"/>
      <c r="W82" s="371"/>
    </row>
    <row r="83" spans="2:23" x14ac:dyDescent="0.15">
      <c r="B83" s="284"/>
      <c r="C83" s="363"/>
      <c r="D83" s="366"/>
      <c r="E83" s="355"/>
      <c r="F83" s="355"/>
      <c r="G83" s="355"/>
      <c r="H83" s="355"/>
      <c r="I83" s="355"/>
      <c r="J83" s="355"/>
      <c r="K83" s="355"/>
      <c r="L83" s="355"/>
      <c r="M83" s="355"/>
      <c r="N83" s="355"/>
      <c r="O83" s="355"/>
      <c r="P83" s="355"/>
      <c r="Q83" s="355"/>
      <c r="R83" s="355"/>
      <c r="S83" s="355"/>
      <c r="T83" s="355"/>
      <c r="U83" s="355"/>
      <c r="V83" s="355"/>
      <c r="W83" s="266"/>
    </row>
    <row r="84" spans="2:23" x14ac:dyDescent="0.15">
      <c r="B84" s="372" t="s">
        <v>51</v>
      </c>
      <c r="C84" s="241"/>
      <c r="D84" s="355"/>
      <c r="E84" s="373">
        <f>'1_Kostprijs_begeleiding_GGZ'!E80</f>
        <v>0.25</v>
      </c>
      <c r="F84" s="357" t="s">
        <v>443</v>
      </c>
      <c r="G84" s="357"/>
      <c r="H84" s="357"/>
      <c r="I84" s="357"/>
      <c r="J84" s="357"/>
      <c r="K84" s="357"/>
      <c r="L84" s="357"/>
      <c r="M84" s="357"/>
      <c r="N84" s="357"/>
      <c r="O84" s="357"/>
      <c r="P84" s="357"/>
      <c r="Q84" s="357"/>
      <c r="R84" s="357"/>
      <c r="S84" s="357"/>
      <c r="T84" s="357"/>
      <c r="U84" s="357"/>
      <c r="V84" s="358"/>
      <c r="W84" s="266"/>
    </row>
    <row r="85" spans="2:23" x14ac:dyDescent="0.15">
      <c r="B85" s="268"/>
      <c r="C85" s="363"/>
      <c r="D85" s="366"/>
      <c r="E85" s="355"/>
      <c r="F85" s="355"/>
      <c r="G85" s="355"/>
      <c r="H85" s="355"/>
      <c r="I85" s="355"/>
      <c r="J85" s="355"/>
      <c r="K85" s="355"/>
      <c r="L85" s="355"/>
      <c r="M85" s="355"/>
      <c r="N85" s="355"/>
      <c r="O85" s="355"/>
      <c r="P85" s="355"/>
      <c r="Q85" s="355"/>
      <c r="R85" s="355"/>
      <c r="S85" s="355"/>
      <c r="T85" s="355"/>
      <c r="U85" s="355"/>
      <c r="V85" s="288"/>
      <c r="W85" s="266"/>
    </row>
    <row r="86" spans="2:23" x14ac:dyDescent="0.15">
      <c r="B86" s="367" t="s">
        <v>264</v>
      </c>
      <c r="C86" s="368"/>
      <c r="D86" s="369"/>
      <c r="E86" s="370"/>
      <c r="F86" s="370"/>
      <c r="G86" s="370"/>
      <c r="H86" s="370"/>
      <c r="I86" s="370"/>
      <c r="J86" s="370"/>
      <c r="K86" s="370"/>
      <c r="L86" s="370"/>
      <c r="M86" s="370"/>
      <c r="N86" s="370"/>
      <c r="O86" s="370"/>
      <c r="P86" s="370"/>
      <c r="Q86" s="370"/>
      <c r="R86" s="370"/>
      <c r="S86" s="370"/>
      <c r="T86" s="370"/>
      <c r="U86" s="370"/>
      <c r="V86" s="528"/>
      <c r="W86" s="371"/>
    </row>
    <row r="87" spans="2:23" x14ac:dyDescent="0.15">
      <c r="B87" s="268"/>
      <c r="C87" s="363"/>
      <c r="D87" s="366"/>
      <c r="E87" s="355"/>
      <c r="F87" s="355"/>
      <c r="G87" s="355"/>
      <c r="H87" s="355"/>
      <c r="I87" s="355"/>
      <c r="J87" s="355"/>
      <c r="K87" s="355"/>
      <c r="L87" s="355"/>
      <c r="M87" s="355"/>
      <c r="N87" s="355"/>
      <c r="O87" s="355"/>
      <c r="P87" s="355"/>
      <c r="Q87" s="355"/>
      <c r="R87" s="355"/>
      <c r="S87" s="264"/>
      <c r="T87" s="264"/>
      <c r="U87" s="264"/>
      <c r="V87" s="264"/>
      <c r="W87" s="265"/>
    </row>
    <row r="88" spans="2:23" x14ac:dyDescent="0.15">
      <c r="B88" s="287" t="str">
        <f>B57</f>
        <v>Salarisschaal</v>
      </c>
      <c r="C88" s="374"/>
      <c r="D88" s="285">
        <f>IF(D61="","",D57)</f>
        <v>1</v>
      </c>
      <c r="E88" s="285">
        <f t="shared" ref="E88:R88" si="26">IF(E61="","",E57)</f>
        <v>2</v>
      </c>
      <c r="F88" s="285">
        <f t="shared" si="26"/>
        <v>3</v>
      </c>
      <c r="G88" s="285">
        <f t="shared" si="26"/>
        <v>4</v>
      </c>
      <c r="H88" s="285">
        <f t="shared" si="26"/>
        <v>5</v>
      </c>
      <c r="I88" s="285">
        <f t="shared" si="26"/>
        <v>6</v>
      </c>
      <c r="J88" s="285">
        <f t="shared" si="26"/>
        <v>7</v>
      </c>
      <c r="K88" s="285">
        <f t="shared" si="26"/>
        <v>8</v>
      </c>
      <c r="L88" s="285">
        <f t="shared" si="26"/>
        <v>9</v>
      </c>
      <c r="M88" s="285">
        <f t="shared" si="26"/>
        <v>10</v>
      </c>
      <c r="N88" s="285">
        <f t="shared" si="26"/>
        <v>11</v>
      </c>
      <c r="O88" s="285">
        <f t="shared" si="26"/>
        <v>12</v>
      </c>
      <c r="P88" s="285">
        <f t="shared" si="26"/>
        <v>13</v>
      </c>
      <c r="Q88" s="285">
        <f t="shared" si="26"/>
        <v>14</v>
      </c>
      <c r="R88" s="285">
        <f t="shared" si="26"/>
        <v>15</v>
      </c>
      <c r="S88" s="262"/>
      <c r="T88" s="262"/>
      <c r="U88" s="262"/>
      <c r="V88" s="262"/>
      <c r="W88" s="266"/>
    </row>
    <row r="89" spans="2:23" x14ac:dyDescent="0.15">
      <c r="B89" s="287" t="str">
        <f>B58</f>
        <v>Periodiek (gewogen gemiddelde)</v>
      </c>
      <c r="C89" s="374"/>
      <c r="D89" s="285">
        <f>IF(D61="","",D58)</f>
        <v>5</v>
      </c>
      <c r="E89" s="285">
        <f t="shared" ref="E89:R89" si="27">IF(E61="","",E58)</f>
        <v>5</v>
      </c>
      <c r="F89" s="285">
        <f t="shared" si="27"/>
        <v>5</v>
      </c>
      <c r="G89" s="285">
        <f t="shared" si="27"/>
        <v>5</v>
      </c>
      <c r="H89" s="285">
        <f t="shared" si="27"/>
        <v>5</v>
      </c>
      <c r="I89" s="285">
        <f t="shared" si="27"/>
        <v>5</v>
      </c>
      <c r="J89" s="285">
        <f t="shared" si="27"/>
        <v>5</v>
      </c>
      <c r="K89" s="285">
        <f t="shared" si="27"/>
        <v>5</v>
      </c>
      <c r="L89" s="285">
        <f t="shared" si="27"/>
        <v>5</v>
      </c>
      <c r="M89" s="285">
        <f t="shared" si="27"/>
        <v>5</v>
      </c>
      <c r="N89" s="285">
        <f t="shared" si="27"/>
        <v>5</v>
      </c>
      <c r="O89" s="285">
        <f t="shared" si="27"/>
        <v>5</v>
      </c>
      <c r="P89" s="285">
        <f t="shared" si="27"/>
        <v>5</v>
      </c>
      <c r="Q89" s="285">
        <f t="shared" si="27"/>
        <v>5</v>
      </c>
      <c r="R89" s="285">
        <f t="shared" si="27"/>
        <v>5</v>
      </c>
      <c r="S89" s="262"/>
      <c r="T89" s="262"/>
      <c r="U89" s="262"/>
      <c r="V89" s="262"/>
      <c r="W89" s="266"/>
    </row>
    <row r="90" spans="2:23" x14ac:dyDescent="0.15">
      <c r="B90" s="287"/>
      <c r="C90" s="375"/>
      <c r="D90" s="289"/>
      <c r="E90" s="289"/>
      <c r="F90" s="289"/>
      <c r="G90" s="289"/>
      <c r="H90" s="289"/>
      <c r="I90" s="289"/>
      <c r="J90" s="289"/>
      <c r="K90" s="289"/>
      <c r="L90" s="289"/>
      <c r="M90" s="289"/>
      <c r="N90" s="289"/>
      <c r="O90" s="289"/>
      <c r="P90" s="289"/>
      <c r="Q90" s="289"/>
      <c r="R90" s="289"/>
      <c r="S90" s="262"/>
      <c r="T90" s="262"/>
      <c r="U90" s="262"/>
      <c r="V90" s="262"/>
      <c r="W90" s="266"/>
    </row>
    <row r="91" spans="2:23" x14ac:dyDescent="0.15">
      <c r="B91" s="292" t="s">
        <v>265</v>
      </c>
      <c r="C91" s="376"/>
      <c r="D91" s="377">
        <f>IF(D61="","",D25*CAO_SociaalWerk!$D$9)</f>
        <v>28878.500999999997</v>
      </c>
      <c r="E91" s="377">
        <f>IF(E61="","",E25*CAO_SociaalWerk!$D$9)</f>
        <v>29530.383692307692</v>
      </c>
      <c r="F91" s="377">
        <f>IF(F61="","",F25*CAO_SociaalWerk!$D$9)</f>
        <v>30221.379346153844</v>
      </c>
      <c r="G91" s="377">
        <f>IF(G61="","",G25*CAO_SociaalWerk!$D$9)</f>
        <v>32733.708538461538</v>
      </c>
      <c r="H91" s="377">
        <f>IF(H61="","",H25*CAO_SociaalWerk!$D$9)</f>
        <v>33643.756038461535</v>
      </c>
      <c r="I91" s="377">
        <f>IF(I61="","",I25*CAO_SociaalWerk!$D$9)</f>
        <v>37717.968692307695</v>
      </c>
      <c r="J91" s="377">
        <f>IF(J61="","",J25*CAO_SociaalWerk!$D$9)</f>
        <v>40322.104615384611</v>
      </c>
      <c r="K91" s="377">
        <f>IF(K61="","",K25*CAO_SociaalWerk!$D$9)</f>
        <v>43668.279269230778</v>
      </c>
      <c r="L91" s="377">
        <f>IF(L61="","",L25*CAO_SociaalWerk!$D$9)</f>
        <v>46860.445884615387</v>
      </c>
      <c r="M91" s="377">
        <f>IF(M61="","",M25*CAO_SociaalWerk!$D$9)</f>
        <v>50584.640269230767</v>
      </c>
      <c r="N91" s="377">
        <f>IF(N61="","",N25*CAO_SociaalWerk!$D$9)</f>
        <v>55862.915769230771</v>
      </c>
      <c r="O91" s="377">
        <f>IF(O61="","",O25*CAO_SociaalWerk!$D$9)</f>
        <v>61589.214653846153</v>
      </c>
      <c r="P91" s="377">
        <f>IF(P61="","",P25*CAO_SociaalWerk!$D$9)</f>
        <v>68337.5668846154</v>
      </c>
      <c r="Q91" s="377">
        <f>IF(Q61="","",Q25*CAO_SociaalWerk!$D$9)</f>
        <v>73153.818269230775</v>
      </c>
      <c r="R91" s="377">
        <f>IF(R61="","",R25*CAO_SociaalWerk!$D$9)</f>
        <v>78446.094499999992</v>
      </c>
      <c r="S91" s="262"/>
      <c r="T91" s="262"/>
      <c r="U91" s="262"/>
      <c r="V91" s="262"/>
      <c r="W91" s="266"/>
    </row>
    <row r="92" spans="2:23" x14ac:dyDescent="0.15">
      <c r="B92" s="292" t="s">
        <v>411</v>
      </c>
      <c r="C92" s="252"/>
      <c r="D92" s="378">
        <f>IF(D61="","",$C92)</f>
        <v>0</v>
      </c>
      <c r="E92" s="378">
        <f t="shared" ref="E92:R92" si="28">IF(E61="","",$C92)</f>
        <v>0</v>
      </c>
      <c r="F92" s="378">
        <f t="shared" si="28"/>
        <v>0</v>
      </c>
      <c r="G92" s="378">
        <f t="shared" si="28"/>
        <v>0</v>
      </c>
      <c r="H92" s="378">
        <f t="shared" si="28"/>
        <v>0</v>
      </c>
      <c r="I92" s="378">
        <f t="shared" si="28"/>
        <v>0</v>
      </c>
      <c r="J92" s="378">
        <f t="shared" si="28"/>
        <v>0</v>
      </c>
      <c r="K92" s="378">
        <f t="shared" si="28"/>
        <v>0</v>
      </c>
      <c r="L92" s="378">
        <f t="shared" si="28"/>
        <v>0</v>
      </c>
      <c r="M92" s="378">
        <f t="shared" si="28"/>
        <v>0</v>
      </c>
      <c r="N92" s="378">
        <f t="shared" si="28"/>
        <v>0</v>
      </c>
      <c r="O92" s="378">
        <f t="shared" si="28"/>
        <v>0</v>
      </c>
      <c r="P92" s="378">
        <f t="shared" si="28"/>
        <v>0</v>
      </c>
      <c r="Q92" s="378">
        <f t="shared" si="28"/>
        <v>0</v>
      </c>
      <c r="R92" s="378">
        <f t="shared" si="28"/>
        <v>0</v>
      </c>
      <c r="S92" s="262"/>
      <c r="T92" s="262"/>
      <c r="U92" s="262"/>
      <c r="V92" s="262"/>
      <c r="W92" s="266"/>
    </row>
    <row r="93" spans="2:23" x14ac:dyDescent="0.15">
      <c r="B93" s="292" t="s">
        <v>414</v>
      </c>
      <c r="C93" s="253"/>
      <c r="D93" s="379">
        <f>IF(D61="","",$C93)</f>
        <v>0</v>
      </c>
      <c r="E93" s="379">
        <f t="shared" ref="E93:R93" si="29">IF(E61="","",$C93)</f>
        <v>0</v>
      </c>
      <c r="F93" s="379">
        <f t="shared" si="29"/>
        <v>0</v>
      </c>
      <c r="G93" s="379">
        <f t="shared" si="29"/>
        <v>0</v>
      </c>
      <c r="H93" s="379">
        <f t="shared" si="29"/>
        <v>0</v>
      </c>
      <c r="I93" s="379">
        <f t="shared" si="29"/>
        <v>0</v>
      </c>
      <c r="J93" s="379">
        <f t="shared" si="29"/>
        <v>0</v>
      </c>
      <c r="K93" s="379">
        <f t="shared" si="29"/>
        <v>0</v>
      </c>
      <c r="L93" s="379">
        <f t="shared" si="29"/>
        <v>0</v>
      </c>
      <c r="M93" s="379">
        <f t="shared" si="29"/>
        <v>0</v>
      </c>
      <c r="N93" s="379">
        <f t="shared" si="29"/>
        <v>0</v>
      </c>
      <c r="O93" s="379">
        <f t="shared" si="29"/>
        <v>0</v>
      </c>
      <c r="P93" s="379">
        <f t="shared" si="29"/>
        <v>0</v>
      </c>
      <c r="Q93" s="379">
        <f t="shared" si="29"/>
        <v>0</v>
      </c>
      <c r="R93" s="379">
        <f t="shared" si="29"/>
        <v>0</v>
      </c>
      <c r="S93" s="262"/>
      <c r="T93" s="262"/>
      <c r="U93" s="262"/>
      <c r="V93" s="262"/>
      <c r="W93" s="266"/>
    </row>
    <row r="94" spans="2:23" ht="11.25" thickBot="1" x14ac:dyDescent="0.2">
      <c r="B94" s="292" t="s">
        <v>266</v>
      </c>
      <c r="C94" s="376"/>
      <c r="D94" s="377">
        <f>IF(D61="","",(D91-D93)*D92)</f>
        <v>0</v>
      </c>
      <c r="E94" s="377">
        <f t="shared" ref="E94:R94" si="30">IF(E61="","",(E91-E93)*E92)</f>
        <v>0</v>
      </c>
      <c r="F94" s="377">
        <f t="shared" si="30"/>
        <v>0</v>
      </c>
      <c r="G94" s="377">
        <f t="shared" si="30"/>
        <v>0</v>
      </c>
      <c r="H94" s="377">
        <f t="shared" si="30"/>
        <v>0</v>
      </c>
      <c r="I94" s="377">
        <f t="shared" si="30"/>
        <v>0</v>
      </c>
      <c r="J94" s="377">
        <f t="shared" si="30"/>
        <v>0</v>
      </c>
      <c r="K94" s="377">
        <f t="shared" si="30"/>
        <v>0</v>
      </c>
      <c r="L94" s="377">
        <f t="shared" si="30"/>
        <v>0</v>
      </c>
      <c r="M94" s="377">
        <f t="shared" si="30"/>
        <v>0</v>
      </c>
      <c r="N94" s="377">
        <f t="shared" si="30"/>
        <v>0</v>
      </c>
      <c r="O94" s="377">
        <f t="shared" si="30"/>
        <v>0</v>
      </c>
      <c r="P94" s="377">
        <f t="shared" si="30"/>
        <v>0</v>
      </c>
      <c r="Q94" s="377">
        <f t="shared" si="30"/>
        <v>0</v>
      </c>
      <c r="R94" s="377">
        <f t="shared" si="30"/>
        <v>0</v>
      </c>
      <c r="S94" s="262"/>
      <c r="T94" s="262"/>
      <c r="U94" s="262"/>
      <c r="V94" s="262"/>
      <c r="W94" s="266"/>
    </row>
    <row r="95" spans="2:23" ht="12" thickTop="1" thickBot="1" x14ac:dyDescent="0.2">
      <c r="B95" s="380" t="s">
        <v>300</v>
      </c>
      <c r="C95" s="381">
        <f>Data_overig!B58</f>
        <v>0.5</v>
      </c>
      <c r="D95" s="382">
        <f>IF(D61="","",(D94/D91)*$C95)</f>
        <v>0</v>
      </c>
      <c r="E95" s="382">
        <f t="shared" ref="E95:R95" si="31">IF(E61="","",(E94/E91)*$C95)</f>
        <v>0</v>
      </c>
      <c r="F95" s="382">
        <f t="shared" si="31"/>
        <v>0</v>
      </c>
      <c r="G95" s="382">
        <f t="shared" si="31"/>
        <v>0</v>
      </c>
      <c r="H95" s="382">
        <f t="shared" si="31"/>
        <v>0</v>
      </c>
      <c r="I95" s="382">
        <f t="shared" si="31"/>
        <v>0</v>
      </c>
      <c r="J95" s="382">
        <f t="shared" si="31"/>
        <v>0</v>
      </c>
      <c r="K95" s="382">
        <f t="shared" si="31"/>
        <v>0</v>
      </c>
      <c r="L95" s="382">
        <f t="shared" si="31"/>
        <v>0</v>
      </c>
      <c r="M95" s="382">
        <f t="shared" si="31"/>
        <v>0</v>
      </c>
      <c r="N95" s="382">
        <f t="shared" si="31"/>
        <v>0</v>
      </c>
      <c r="O95" s="382">
        <f t="shared" si="31"/>
        <v>0</v>
      </c>
      <c r="P95" s="382">
        <f t="shared" si="31"/>
        <v>0</v>
      </c>
      <c r="Q95" s="382">
        <f t="shared" si="31"/>
        <v>0</v>
      </c>
      <c r="R95" s="382">
        <f t="shared" si="31"/>
        <v>0</v>
      </c>
      <c r="S95" s="262"/>
      <c r="T95" s="262"/>
      <c r="U95" s="262"/>
      <c r="V95" s="262"/>
      <c r="W95" s="266"/>
    </row>
    <row r="96" spans="2:23" ht="11.25" thickTop="1" x14ac:dyDescent="0.15">
      <c r="B96" s="292" t="s">
        <v>417</v>
      </c>
      <c r="C96" s="252"/>
      <c r="D96" s="378">
        <f>IF(D61="","",$C96)</f>
        <v>0</v>
      </c>
      <c r="E96" s="378">
        <f t="shared" ref="E96:R96" si="32">IF(E61="","",$C96)</f>
        <v>0</v>
      </c>
      <c r="F96" s="378">
        <f t="shared" si="32"/>
        <v>0</v>
      </c>
      <c r="G96" s="378">
        <f t="shared" si="32"/>
        <v>0</v>
      </c>
      <c r="H96" s="378">
        <f t="shared" si="32"/>
        <v>0</v>
      </c>
      <c r="I96" s="378">
        <f t="shared" si="32"/>
        <v>0</v>
      </c>
      <c r="J96" s="378">
        <f t="shared" si="32"/>
        <v>0</v>
      </c>
      <c r="K96" s="378">
        <f t="shared" si="32"/>
        <v>0</v>
      </c>
      <c r="L96" s="378">
        <f t="shared" si="32"/>
        <v>0</v>
      </c>
      <c r="M96" s="378">
        <f t="shared" si="32"/>
        <v>0</v>
      </c>
      <c r="N96" s="378">
        <f t="shared" si="32"/>
        <v>0</v>
      </c>
      <c r="O96" s="378">
        <f t="shared" si="32"/>
        <v>0</v>
      </c>
      <c r="P96" s="378">
        <f t="shared" si="32"/>
        <v>0</v>
      </c>
      <c r="Q96" s="378">
        <f t="shared" si="32"/>
        <v>0</v>
      </c>
      <c r="R96" s="378">
        <f t="shared" si="32"/>
        <v>0</v>
      </c>
      <c r="S96" s="262"/>
      <c r="T96" s="262"/>
      <c r="U96" s="262"/>
      <c r="V96" s="262"/>
      <c r="W96" s="266"/>
    </row>
    <row r="97" spans="2:23" x14ac:dyDescent="0.15">
      <c r="B97" s="292" t="s">
        <v>420</v>
      </c>
      <c r="C97" s="253"/>
      <c r="D97" s="379">
        <f>IF(D61="","",$C97)</f>
        <v>0</v>
      </c>
      <c r="E97" s="379">
        <f t="shared" ref="E97:R97" si="33">IF(E61="","",$C97)</f>
        <v>0</v>
      </c>
      <c r="F97" s="379">
        <f t="shared" si="33"/>
        <v>0</v>
      </c>
      <c r="G97" s="379">
        <f t="shared" si="33"/>
        <v>0</v>
      </c>
      <c r="H97" s="379">
        <f t="shared" si="33"/>
        <v>0</v>
      </c>
      <c r="I97" s="379">
        <f t="shared" si="33"/>
        <v>0</v>
      </c>
      <c r="J97" s="379">
        <f t="shared" si="33"/>
        <v>0</v>
      </c>
      <c r="K97" s="379">
        <f t="shared" si="33"/>
        <v>0</v>
      </c>
      <c r="L97" s="379">
        <f t="shared" si="33"/>
        <v>0</v>
      </c>
      <c r="M97" s="379">
        <f t="shared" si="33"/>
        <v>0</v>
      </c>
      <c r="N97" s="379">
        <f t="shared" si="33"/>
        <v>0</v>
      </c>
      <c r="O97" s="379">
        <f t="shared" si="33"/>
        <v>0</v>
      </c>
      <c r="P97" s="379">
        <f t="shared" si="33"/>
        <v>0</v>
      </c>
      <c r="Q97" s="379">
        <f t="shared" si="33"/>
        <v>0</v>
      </c>
      <c r="R97" s="379">
        <f t="shared" si="33"/>
        <v>0</v>
      </c>
      <c r="S97" s="262"/>
      <c r="T97" s="262"/>
      <c r="U97" s="262"/>
      <c r="V97" s="262"/>
      <c r="W97" s="266"/>
    </row>
    <row r="98" spans="2:23" ht="11.25" thickBot="1" x14ac:dyDescent="0.2">
      <c r="B98" s="383" t="s">
        <v>267</v>
      </c>
      <c r="C98" s="384"/>
      <c r="D98" s="385">
        <f>IF(D61="","",(D91-D97)*D96)</f>
        <v>0</v>
      </c>
      <c r="E98" s="385">
        <f t="shared" ref="E98:R98" si="34">IF(E61="","",(E91-E97)*E96)</f>
        <v>0</v>
      </c>
      <c r="F98" s="385">
        <f t="shared" si="34"/>
        <v>0</v>
      </c>
      <c r="G98" s="385">
        <f t="shared" si="34"/>
        <v>0</v>
      </c>
      <c r="H98" s="385">
        <f t="shared" si="34"/>
        <v>0</v>
      </c>
      <c r="I98" s="385">
        <f t="shared" si="34"/>
        <v>0</v>
      </c>
      <c r="J98" s="385">
        <f t="shared" si="34"/>
        <v>0</v>
      </c>
      <c r="K98" s="385">
        <f t="shared" si="34"/>
        <v>0</v>
      </c>
      <c r="L98" s="385">
        <f t="shared" si="34"/>
        <v>0</v>
      </c>
      <c r="M98" s="385">
        <f t="shared" si="34"/>
        <v>0</v>
      </c>
      <c r="N98" s="385">
        <f t="shared" si="34"/>
        <v>0</v>
      </c>
      <c r="O98" s="385">
        <f t="shared" si="34"/>
        <v>0</v>
      </c>
      <c r="P98" s="385">
        <f t="shared" si="34"/>
        <v>0</v>
      </c>
      <c r="Q98" s="385">
        <f t="shared" si="34"/>
        <v>0</v>
      </c>
      <c r="R98" s="385">
        <f t="shared" si="34"/>
        <v>0</v>
      </c>
      <c r="S98" s="262"/>
      <c r="T98" s="262"/>
      <c r="U98" s="262"/>
      <c r="V98" s="262"/>
      <c r="W98" s="266"/>
    </row>
    <row r="99" spans="2:23" ht="12" thickTop="1" thickBot="1" x14ac:dyDescent="0.2">
      <c r="B99" s="380" t="s">
        <v>301</v>
      </c>
      <c r="C99" s="381">
        <f>Data_overig!B61</f>
        <v>1</v>
      </c>
      <c r="D99" s="382">
        <f>IF(D61="","",(D98/D91)*$C99)</f>
        <v>0</v>
      </c>
      <c r="E99" s="382">
        <f t="shared" ref="E99:R99" si="35">IF(E61="","",(E98/E91)*$C99)</f>
        <v>0</v>
      </c>
      <c r="F99" s="382">
        <f t="shared" si="35"/>
        <v>0</v>
      </c>
      <c r="G99" s="382">
        <f t="shared" si="35"/>
        <v>0</v>
      </c>
      <c r="H99" s="382">
        <f t="shared" si="35"/>
        <v>0</v>
      </c>
      <c r="I99" s="382">
        <f t="shared" si="35"/>
        <v>0</v>
      </c>
      <c r="J99" s="382">
        <f t="shared" si="35"/>
        <v>0</v>
      </c>
      <c r="K99" s="382">
        <f t="shared" si="35"/>
        <v>0</v>
      </c>
      <c r="L99" s="382">
        <f t="shared" si="35"/>
        <v>0</v>
      </c>
      <c r="M99" s="382">
        <f t="shared" si="35"/>
        <v>0</v>
      </c>
      <c r="N99" s="382">
        <f t="shared" si="35"/>
        <v>0</v>
      </c>
      <c r="O99" s="382">
        <f t="shared" si="35"/>
        <v>0</v>
      </c>
      <c r="P99" s="382">
        <f t="shared" si="35"/>
        <v>0</v>
      </c>
      <c r="Q99" s="382">
        <f t="shared" si="35"/>
        <v>0</v>
      </c>
      <c r="R99" s="382">
        <f t="shared" si="35"/>
        <v>0</v>
      </c>
      <c r="S99" s="262"/>
      <c r="T99" s="262"/>
      <c r="U99" s="262"/>
      <c r="V99" s="262"/>
      <c r="W99" s="266"/>
    </row>
    <row r="100" spans="2:23" ht="11.25" thickTop="1" x14ac:dyDescent="0.15">
      <c r="B100" s="302" t="s">
        <v>268</v>
      </c>
      <c r="C100" s="386"/>
      <c r="D100" s="387">
        <f>IF(D61="","",D99+D95)</f>
        <v>0</v>
      </c>
      <c r="E100" s="387">
        <f t="shared" ref="E100:R100" si="36">IF(E61="","",E99+E95)</f>
        <v>0</v>
      </c>
      <c r="F100" s="387">
        <f t="shared" si="36"/>
        <v>0</v>
      </c>
      <c r="G100" s="387">
        <f t="shared" si="36"/>
        <v>0</v>
      </c>
      <c r="H100" s="387">
        <f t="shared" si="36"/>
        <v>0</v>
      </c>
      <c r="I100" s="387">
        <f t="shared" si="36"/>
        <v>0</v>
      </c>
      <c r="J100" s="387">
        <f t="shared" si="36"/>
        <v>0</v>
      </c>
      <c r="K100" s="387">
        <f t="shared" si="36"/>
        <v>0</v>
      </c>
      <c r="L100" s="387">
        <f t="shared" si="36"/>
        <v>0</v>
      </c>
      <c r="M100" s="387">
        <f t="shared" si="36"/>
        <v>0</v>
      </c>
      <c r="N100" s="387">
        <f t="shared" si="36"/>
        <v>0</v>
      </c>
      <c r="O100" s="387">
        <f t="shared" si="36"/>
        <v>0</v>
      </c>
      <c r="P100" s="387">
        <f t="shared" si="36"/>
        <v>0</v>
      </c>
      <c r="Q100" s="387">
        <f t="shared" si="36"/>
        <v>0</v>
      </c>
      <c r="R100" s="387">
        <f t="shared" si="36"/>
        <v>0</v>
      </c>
      <c r="S100" s="262"/>
      <c r="T100" s="262"/>
      <c r="U100" s="262"/>
      <c r="V100" s="262"/>
      <c r="W100" s="266"/>
    </row>
    <row r="101" spans="2:23" x14ac:dyDescent="0.15">
      <c r="B101" s="268"/>
      <c r="C101" s="363"/>
      <c r="D101" s="366"/>
      <c r="E101" s="355"/>
      <c r="F101" s="355"/>
      <c r="G101" s="355"/>
      <c r="H101" s="355"/>
      <c r="I101" s="355"/>
      <c r="J101" s="355"/>
      <c r="K101" s="355"/>
      <c r="L101" s="355"/>
      <c r="M101" s="355"/>
      <c r="N101" s="355"/>
      <c r="O101" s="355"/>
      <c r="P101" s="355"/>
      <c r="Q101" s="355"/>
      <c r="R101" s="355"/>
      <c r="S101" s="262"/>
      <c r="T101" s="262"/>
      <c r="U101" s="262"/>
      <c r="V101" s="262"/>
      <c r="W101" s="266"/>
    </row>
    <row r="102" spans="2:23" x14ac:dyDescent="0.15">
      <c r="B102" s="292" t="s">
        <v>270</v>
      </c>
      <c r="C102" s="241"/>
      <c r="D102" s="366"/>
      <c r="E102" s="138">
        <v>7.5300000000000006E-2</v>
      </c>
      <c r="F102" s="16" t="s">
        <v>457</v>
      </c>
      <c r="G102" s="16"/>
      <c r="H102" s="357"/>
      <c r="I102" s="357"/>
      <c r="J102" s="357"/>
      <c r="K102" s="357"/>
      <c r="L102" s="357"/>
      <c r="M102" s="357"/>
      <c r="N102" s="357"/>
      <c r="O102" s="357"/>
      <c r="P102" s="357"/>
      <c r="Q102" s="357"/>
      <c r="R102" s="357"/>
      <c r="S102" s="357"/>
      <c r="T102" s="357"/>
      <c r="U102" s="357"/>
      <c r="V102" s="358"/>
      <c r="W102" s="266"/>
    </row>
    <row r="103" spans="2:23" x14ac:dyDescent="0.15">
      <c r="B103" s="292" t="s">
        <v>250</v>
      </c>
      <c r="C103" s="241"/>
      <c r="D103" s="366"/>
      <c r="E103" s="504" t="s">
        <v>422</v>
      </c>
      <c r="F103" s="16"/>
      <c r="G103" s="16"/>
      <c r="H103" s="357"/>
      <c r="I103" s="357"/>
      <c r="J103" s="357"/>
      <c r="K103" s="357"/>
      <c r="L103" s="357"/>
      <c r="M103" s="357"/>
      <c r="N103" s="357"/>
      <c r="O103" s="357"/>
      <c r="P103" s="357"/>
      <c r="Q103" s="357"/>
      <c r="R103" s="357"/>
      <c r="S103" s="357"/>
      <c r="T103" s="357"/>
      <c r="U103" s="357"/>
      <c r="V103" s="358"/>
      <c r="W103" s="266"/>
    </row>
    <row r="104" spans="2:23" x14ac:dyDescent="0.15">
      <c r="B104" s="292" t="s">
        <v>252</v>
      </c>
      <c r="C104" s="241"/>
      <c r="D104" s="366"/>
      <c r="E104" s="373">
        <v>7.0000000000000007E-2</v>
      </c>
      <c r="F104" s="357" t="s">
        <v>423</v>
      </c>
      <c r="G104" s="16"/>
      <c r="H104" s="357"/>
      <c r="I104" s="357"/>
      <c r="J104" s="357"/>
      <c r="K104" s="357"/>
      <c r="L104" s="357"/>
      <c r="M104" s="357"/>
      <c r="N104" s="357"/>
      <c r="O104" s="357"/>
      <c r="P104" s="357"/>
      <c r="Q104" s="357"/>
      <c r="R104" s="357"/>
      <c r="S104" s="357"/>
      <c r="T104" s="357"/>
      <c r="U104" s="357"/>
      <c r="V104" s="358"/>
      <c r="W104" s="266"/>
    </row>
    <row r="105" spans="2:23" x14ac:dyDescent="0.15">
      <c r="B105" s="292" t="s">
        <v>253</v>
      </c>
      <c r="C105" s="241"/>
      <c r="D105" s="366"/>
      <c r="E105" s="137" t="s">
        <v>302</v>
      </c>
      <c r="F105" s="16"/>
      <c r="G105" s="16"/>
      <c r="H105" s="357"/>
      <c r="I105" s="357"/>
      <c r="J105" s="357"/>
      <c r="K105" s="357"/>
      <c r="L105" s="357"/>
      <c r="M105" s="357"/>
      <c r="N105" s="357"/>
      <c r="O105" s="357"/>
      <c r="P105" s="357"/>
      <c r="Q105" s="357"/>
      <c r="R105" s="357"/>
      <c r="S105" s="357"/>
      <c r="T105" s="357"/>
      <c r="U105" s="357"/>
      <c r="V105" s="358"/>
      <c r="W105" s="266"/>
    </row>
    <row r="106" spans="2:23" ht="11.25" thickBot="1" x14ac:dyDescent="0.2">
      <c r="B106" s="383" t="s">
        <v>254</v>
      </c>
      <c r="C106" s="254"/>
      <c r="D106" s="366"/>
      <c r="E106" s="15" t="s">
        <v>362</v>
      </c>
      <c r="F106" s="16"/>
      <c r="G106" s="16"/>
      <c r="H106" s="357"/>
      <c r="I106" s="357"/>
      <c r="J106" s="357"/>
      <c r="K106" s="357"/>
      <c r="L106" s="357"/>
      <c r="M106" s="357"/>
      <c r="N106" s="357"/>
      <c r="O106" s="357"/>
      <c r="P106" s="357"/>
      <c r="Q106" s="357"/>
      <c r="R106" s="357"/>
      <c r="S106" s="357"/>
      <c r="T106" s="357"/>
      <c r="U106" s="357"/>
      <c r="V106" s="358"/>
      <c r="W106" s="266"/>
    </row>
    <row r="107" spans="2:23" ht="11.25" thickTop="1" x14ac:dyDescent="0.15">
      <c r="B107" s="302" t="s">
        <v>280</v>
      </c>
      <c r="C107" s="388">
        <f>SUM(C102:C106)</f>
        <v>0</v>
      </c>
      <c r="D107" s="366"/>
      <c r="E107" s="355"/>
      <c r="F107" s="355"/>
      <c r="G107" s="355"/>
      <c r="H107" s="355"/>
      <c r="I107" s="355"/>
      <c r="J107" s="355"/>
      <c r="K107" s="355"/>
      <c r="L107" s="355"/>
      <c r="M107" s="355"/>
      <c r="N107" s="355"/>
      <c r="O107" s="355"/>
      <c r="P107" s="355"/>
      <c r="Q107" s="355"/>
      <c r="R107" s="355"/>
      <c r="S107" s="262"/>
      <c r="T107" s="262"/>
      <c r="U107" s="262"/>
      <c r="V107" s="262"/>
      <c r="W107" s="266"/>
    </row>
    <row r="108" spans="2:23" x14ac:dyDescent="0.15">
      <c r="B108" s="268"/>
      <c r="C108" s="363"/>
      <c r="D108" s="366"/>
      <c r="E108" s="355"/>
      <c r="F108" s="355"/>
      <c r="G108" s="355"/>
      <c r="H108" s="355"/>
      <c r="I108" s="355"/>
      <c r="J108" s="355"/>
      <c r="K108" s="355"/>
      <c r="L108" s="355"/>
      <c r="M108" s="355"/>
      <c r="N108" s="355"/>
      <c r="O108" s="355"/>
      <c r="P108" s="355"/>
      <c r="Q108" s="355"/>
      <c r="R108" s="355"/>
      <c r="S108" s="262"/>
      <c r="T108" s="262"/>
      <c r="U108" s="262"/>
      <c r="V108" s="262"/>
      <c r="W108" s="266"/>
    </row>
    <row r="109" spans="2:23" x14ac:dyDescent="0.15">
      <c r="B109" s="372" t="s">
        <v>80</v>
      </c>
      <c r="C109" s="389"/>
      <c r="D109" s="390">
        <f>IF(D61="",0%,D100+$C107)</f>
        <v>0</v>
      </c>
      <c r="E109" s="390">
        <f t="shared" ref="E109:R109" si="37">IF(E61="",0%,E100+$C107)</f>
        <v>0</v>
      </c>
      <c r="F109" s="390">
        <f t="shared" si="37"/>
        <v>0</v>
      </c>
      <c r="G109" s="390">
        <f t="shared" si="37"/>
        <v>0</v>
      </c>
      <c r="H109" s="390">
        <f t="shared" si="37"/>
        <v>0</v>
      </c>
      <c r="I109" s="390">
        <f t="shared" si="37"/>
        <v>0</v>
      </c>
      <c r="J109" s="390">
        <f t="shared" si="37"/>
        <v>0</v>
      </c>
      <c r="K109" s="390">
        <f t="shared" si="37"/>
        <v>0</v>
      </c>
      <c r="L109" s="390">
        <f t="shared" si="37"/>
        <v>0</v>
      </c>
      <c r="M109" s="390">
        <f t="shared" si="37"/>
        <v>0</v>
      </c>
      <c r="N109" s="390">
        <f t="shared" si="37"/>
        <v>0</v>
      </c>
      <c r="O109" s="390">
        <f t="shared" si="37"/>
        <v>0</v>
      </c>
      <c r="P109" s="390">
        <f t="shared" si="37"/>
        <v>0</v>
      </c>
      <c r="Q109" s="390">
        <f t="shared" si="37"/>
        <v>0</v>
      </c>
      <c r="R109" s="390">
        <f t="shared" si="37"/>
        <v>0</v>
      </c>
      <c r="S109" s="262"/>
      <c r="T109" s="262"/>
      <c r="U109" s="262"/>
      <c r="V109" s="262"/>
      <c r="W109" s="266"/>
    </row>
    <row r="110" spans="2:23" x14ac:dyDescent="0.15">
      <c r="B110" s="284"/>
      <c r="C110" s="391"/>
      <c r="D110" s="392"/>
      <c r="E110" s="392"/>
      <c r="F110" s="392"/>
      <c r="G110" s="392"/>
      <c r="H110" s="392"/>
      <c r="I110" s="392"/>
      <c r="J110" s="355"/>
      <c r="K110" s="355"/>
      <c r="L110" s="355"/>
      <c r="M110" s="355"/>
      <c r="N110" s="355"/>
      <c r="O110" s="355"/>
      <c r="P110" s="355"/>
      <c r="Q110" s="355"/>
      <c r="R110" s="355"/>
      <c r="S110" s="262"/>
      <c r="T110" s="262"/>
      <c r="U110" s="262"/>
      <c r="V110" s="262"/>
      <c r="W110" s="266"/>
    </row>
    <row r="111" spans="2:23" x14ac:dyDescent="0.15">
      <c r="B111" s="344" t="s">
        <v>278</v>
      </c>
      <c r="C111" s="393"/>
      <c r="D111" s="390">
        <f>IF($C$80="Opslag",$C$84,D109)</f>
        <v>0</v>
      </c>
      <c r="E111" s="390">
        <f t="shared" ref="E111:Q111" si="38">IF($C$80="Opslag",$C$84,E109)</f>
        <v>0</v>
      </c>
      <c r="F111" s="390">
        <f t="shared" si="38"/>
        <v>0</v>
      </c>
      <c r="G111" s="390">
        <f t="shared" si="38"/>
        <v>0</v>
      </c>
      <c r="H111" s="390">
        <f>IF($C$80="Opslag",$C$84,H109)</f>
        <v>0</v>
      </c>
      <c r="I111" s="390">
        <f t="shared" si="38"/>
        <v>0</v>
      </c>
      <c r="J111" s="390">
        <f t="shared" si="38"/>
        <v>0</v>
      </c>
      <c r="K111" s="390">
        <f t="shared" si="38"/>
        <v>0</v>
      </c>
      <c r="L111" s="390">
        <f t="shared" si="38"/>
        <v>0</v>
      </c>
      <c r="M111" s="390">
        <f t="shared" si="38"/>
        <v>0</v>
      </c>
      <c r="N111" s="390">
        <f t="shared" si="38"/>
        <v>0</v>
      </c>
      <c r="O111" s="390">
        <f t="shared" si="38"/>
        <v>0</v>
      </c>
      <c r="P111" s="390">
        <f t="shared" si="38"/>
        <v>0</v>
      </c>
      <c r="Q111" s="390">
        <f t="shared" si="38"/>
        <v>0</v>
      </c>
      <c r="R111" s="390">
        <f>IF($C$80="Opslag",$C$84,R109)</f>
        <v>0</v>
      </c>
      <c r="S111" s="262"/>
      <c r="T111" s="262"/>
      <c r="U111" s="262"/>
      <c r="V111" s="262"/>
      <c r="W111" s="266"/>
    </row>
    <row r="112" spans="2:23" x14ac:dyDescent="0.15">
      <c r="B112" s="394"/>
      <c r="C112" s="355"/>
      <c r="D112" s="355"/>
      <c r="E112" s="355"/>
      <c r="H112" s="355"/>
      <c r="I112" s="355"/>
      <c r="J112" s="355"/>
      <c r="K112" s="355"/>
      <c r="L112" s="355"/>
      <c r="M112" s="355"/>
      <c r="N112" s="355"/>
      <c r="O112" s="355"/>
      <c r="P112" s="355"/>
      <c r="Q112" s="355"/>
      <c r="R112" s="355"/>
      <c r="S112" s="240"/>
      <c r="T112" s="240"/>
      <c r="U112" s="240"/>
      <c r="V112" s="240"/>
      <c r="W112" s="269"/>
    </row>
    <row r="113" spans="1:28" x14ac:dyDescent="0.15">
      <c r="B113" s="264"/>
      <c r="C113" s="264"/>
      <c r="D113" s="264"/>
      <c r="E113" s="264"/>
      <c r="F113" s="264"/>
      <c r="G113" s="264"/>
      <c r="H113" s="264"/>
      <c r="I113" s="264"/>
      <c r="J113" s="264"/>
      <c r="K113" s="264"/>
      <c r="L113" s="264"/>
      <c r="M113" s="264"/>
      <c r="N113" s="264"/>
      <c r="O113" s="264"/>
      <c r="P113" s="264"/>
      <c r="Q113" s="264"/>
      <c r="R113" s="264"/>
      <c r="S113" s="264"/>
    </row>
    <row r="114" spans="1:28" x14ac:dyDescent="0.15">
      <c r="B114" s="273" t="s">
        <v>323</v>
      </c>
      <c r="C114" s="274"/>
      <c r="D114" s="275"/>
      <c r="E114" s="275"/>
      <c r="F114" s="275"/>
      <c r="G114" s="275"/>
      <c r="H114" s="275"/>
      <c r="I114" s="275"/>
      <c r="J114" s="275"/>
      <c r="K114" s="275"/>
      <c r="L114" s="275"/>
      <c r="M114" s="275"/>
      <c r="N114" s="275"/>
      <c r="O114" s="275"/>
      <c r="P114" s="275"/>
      <c r="Q114" s="275"/>
      <c r="R114" s="275"/>
      <c r="S114" s="275"/>
      <c r="T114" s="275"/>
      <c r="U114" s="275"/>
      <c r="V114" s="275"/>
      <c r="W114" s="276"/>
      <c r="X114" s="395"/>
      <c r="Y114" s="395"/>
      <c r="Z114" s="395"/>
      <c r="AA114" s="395"/>
      <c r="AB114" s="395"/>
    </row>
    <row r="115" spans="1:28" x14ac:dyDescent="0.15">
      <c r="B115" s="343"/>
      <c r="C115" s="262"/>
      <c r="D115" s="262"/>
      <c r="E115" s="262"/>
      <c r="F115" s="262"/>
      <c r="G115" s="262"/>
      <c r="H115" s="262"/>
      <c r="I115" s="262"/>
      <c r="J115" s="262"/>
      <c r="K115" s="262"/>
      <c r="L115" s="262"/>
      <c r="M115" s="262"/>
      <c r="N115" s="262"/>
      <c r="O115" s="262"/>
      <c r="P115" s="262"/>
      <c r="Q115" s="262"/>
      <c r="R115" s="262"/>
      <c r="S115" s="262"/>
      <c r="T115" s="262"/>
      <c r="U115" s="262"/>
      <c r="V115" s="262"/>
      <c r="W115" s="266"/>
      <c r="X115" s="395"/>
      <c r="Y115" s="395"/>
      <c r="Z115" s="395"/>
      <c r="AA115" s="395"/>
      <c r="AB115" s="395"/>
    </row>
    <row r="116" spans="1:28" x14ac:dyDescent="0.15">
      <c r="B116" s="396"/>
      <c r="C116" s="279" t="s">
        <v>232</v>
      </c>
      <c r="D116" s="279" t="s">
        <v>233</v>
      </c>
      <c r="E116" s="279" t="s">
        <v>78</v>
      </c>
      <c r="F116" s="279"/>
      <c r="G116" s="279"/>
      <c r="H116" s="279"/>
      <c r="I116" s="279"/>
      <c r="J116" s="279"/>
      <c r="K116" s="279"/>
      <c r="L116" s="279"/>
      <c r="M116" s="279"/>
      <c r="N116" s="279"/>
      <c r="O116" s="279"/>
      <c r="P116" s="279"/>
      <c r="Q116" s="279"/>
      <c r="R116" s="279"/>
      <c r="S116" s="279"/>
      <c r="T116" s="279"/>
      <c r="U116" s="279"/>
      <c r="V116" s="279"/>
      <c r="W116" s="281"/>
      <c r="X116" s="395"/>
      <c r="Y116" s="395"/>
      <c r="Z116" s="395"/>
      <c r="AA116" s="395"/>
      <c r="AB116" s="395"/>
    </row>
    <row r="117" spans="1:28" x14ac:dyDescent="0.15">
      <c r="A117" s="395"/>
      <c r="B117" s="268"/>
      <c r="C117" s="262"/>
      <c r="D117" s="262"/>
      <c r="E117" s="262"/>
      <c r="F117" s="262"/>
      <c r="G117" s="262"/>
      <c r="H117" s="262"/>
      <c r="I117" s="262"/>
      <c r="J117" s="262"/>
      <c r="K117" s="262"/>
      <c r="L117" s="262"/>
      <c r="M117" s="262"/>
      <c r="N117" s="262"/>
      <c r="O117" s="262"/>
      <c r="P117" s="262"/>
      <c r="Q117" s="262"/>
      <c r="R117" s="262"/>
      <c r="S117" s="262"/>
      <c r="T117" s="262"/>
      <c r="U117" s="262"/>
      <c r="V117" s="262"/>
      <c r="W117" s="266"/>
      <c r="X117" s="395"/>
      <c r="Y117" s="395"/>
      <c r="Z117" s="395"/>
      <c r="AA117" s="395"/>
      <c r="AB117" s="395"/>
    </row>
    <row r="118" spans="1:28" x14ac:dyDescent="0.15">
      <c r="A118" s="395"/>
      <c r="B118" s="292" t="s">
        <v>324</v>
      </c>
      <c r="C118" s="464"/>
      <c r="D118" s="464"/>
      <c r="E118" s="267">
        <f>SUM(C118:D118)</f>
        <v>0</v>
      </c>
      <c r="F118" s="262"/>
      <c r="G118" s="262"/>
      <c r="H118" s="262"/>
      <c r="I118" s="262"/>
      <c r="J118" s="262"/>
      <c r="K118" s="262"/>
      <c r="L118" s="262"/>
      <c r="M118" s="262"/>
      <c r="N118" s="262"/>
      <c r="O118" s="262"/>
      <c r="P118" s="262"/>
      <c r="Q118" s="262"/>
      <c r="R118" s="262"/>
      <c r="S118" s="262"/>
      <c r="T118" s="262"/>
      <c r="U118" s="262"/>
      <c r="V118" s="262"/>
      <c r="W118" s="266"/>
      <c r="X118" s="395"/>
      <c r="Y118" s="395"/>
      <c r="Z118" s="395"/>
      <c r="AA118" s="395"/>
      <c r="AB118" s="395"/>
    </row>
    <row r="119" spans="1:28" x14ac:dyDescent="0.15">
      <c r="A119" s="395"/>
      <c r="B119" s="239"/>
      <c r="C119" s="240"/>
      <c r="D119" s="240"/>
      <c r="E119" s="240"/>
      <c r="F119" s="240"/>
      <c r="G119" s="240"/>
      <c r="H119" s="240"/>
      <c r="I119" s="240"/>
      <c r="J119" s="240"/>
      <c r="K119" s="240"/>
      <c r="L119" s="240"/>
      <c r="M119" s="240"/>
      <c r="N119" s="240"/>
      <c r="O119" s="240"/>
      <c r="P119" s="240"/>
      <c r="Q119" s="240"/>
      <c r="R119" s="240"/>
      <c r="S119" s="240"/>
      <c r="T119" s="240"/>
      <c r="U119" s="240"/>
      <c r="V119" s="240"/>
      <c r="W119" s="269"/>
      <c r="X119" s="395"/>
      <c r="Y119" s="395"/>
      <c r="Z119" s="395"/>
      <c r="AA119" s="395"/>
      <c r="AB119" s="395"/>
    </row>
    <row r="120" spans="1:28" x14ac:dyDescent="0.15">
      <c r="A120" s="395"/>
      <c r="B120" s="262"/>
      <c r="C120" s="262"/>
      <c r="D120" s="262"/>
      <c r="E120" s="262"/>
      <c r="F120" s="262"/>
      <c r="G120" s="262"/>
      <c r="H120" s="262"/>
      <c r="I120" s="262"/>
      <c r="J120" s="262"/>
      <c r="K120" s="262"/>
      <c r="L120" s="262"/>
      <c r="M120" s="262"/>
      <c r="N120" s="262"/>
      <c r="O120" s="262"/>
      <c r="P120" s="262"/>
      <c r="Q120" s="262"/>
      <c r="R120" s="262"/>
      <c r="S120" s="262"/>
      <c r="T120" s="262"/>
      <c r="U120" s="262"/>
      <c r="V120" s="262"/>
      <c r="W120" s="262"/>
      <c r="X120" s="395"/>
      <c r="Y120" s="395"/>
      <c r="Z120" s="395"/>
      <c r="AA120" s="395"/>
      <c r="AB120" s="395"/>
    </row>
    <row r="121" spans="1:28" x14ac:dyDescent="0.15">
      <c r="B121" s="273" t="s">
        <v>62</v>
      </c>
      <c r="C121" s="274"/>
      <c r="D121" s="275"/>
      <c r="E121" s="275"/>
      <c r="F121" s="275"/>
      <c r="G121" s="275"/>
      <c r="H121" s="275"/>
      <c r="I121" s="275"/>
      <c r="J121" s="275"/>
      <c r="K121" s="275"/>
      <c r="L121" s="275"/>
      <c r="M121" s="275"/>
      <c r="N121" s="275"/>
      <c r="O121" s="275"/>
      <c r="P121" s="275"/>
      <c r="Q121" s="275"/>
      <c r="R121" s="275"/>
      <c r="S121" s="275"/>
      <c r="T121" s="275"/>
      <c r="U121" s="275"/>
      <c r="V121" s="275"/>
      <c r="W121" s="276"/>
    </row>
    <row r="122" spans="1:28" x14ac:dyDescent="0.15">
      <c r="B122" s="343" t="s">
        <v>187</v>
      </c>
      <c r="C122" s="262"/>
      <c r="D122" s="262"/>
      <c r="E122" s="262"/>
      <c r="F122" s="262"/>
      <c r="G122" s="262"/>
      <c r="H122" s="262"/>
      <c r="I122" s="262"/>
      <c r="J122" s="262"/>
      <c r="K122" s="262"/>
      <c r="L122" s="262"/>
      <c r="M122" s="262"/>
      <c r="N122" s="262"/>
      <c r="O122" s="262"/>
      <c r="P122" s="262"/>
      <c r="Q122" s="262"/>
      <c r="R122" s="262"/>
      <c r="S122" s="262"/>
      <c r="T122" s="262"/>
      <c r="U122" s="262"/>
      <c r="V122" s="262"/>
      <c r="W122" s="266"/>
    </row>
    <row r="123" spans="1:28" x14ac:dyDescent="0.15">
      <c r="B123" s="396"/>
      <c r="C123" s="280"/>
      <c r="D123" s="279" t="s">
        <v>98</v>
      </c>
      <c r="E123" s="279" t="s">
        <v>98</v>
      </c>
      <c r="F123" s="279" t="s">
        <v>234</v>
      </c>
      <c r="G123" s="279" t="s">
        <v>235</v>
      </c>
      <c r="H123" s="279"/>
      <c r="I123" s="279"/>
      <c r="J123" s="279"/>
      <c r="K123" s="279"/>
      <c r="L123" s="279"/>
      <c r="M123" s="279"/>
      <c r="N123" s="279"/>
      <c r="O123" s="279"/>
      <c r="P123" s="279"/>
      <c r="Q123" s="279"/>
      <c r="R123" s="279"/>
      <c r="S123" s="279"/>
      <c r="T123" s="279"/>
      <c r="U123" s="279"/>
      <c r="V123" s="279"/>
      <c r="W123" s="281"/>
    </row>
    <row r="124" spans="1:28" x14ac:dyDescent="0.15">
      <c r="B124" s="396"/>
      <c r="C124" s="279" t="s">
        <v>116</v>
      </c>
      <c r="D124" s="279" t="s">
        <v>43</v>
      </c>
      <c r="E124" s="279" t="s">
        <v>44</v>
      </c>
      <c r="F124" s="279"/>
      <c r="G124" s="279"/>
      <c r="H124" s="279"/>
      <c r="I124" s="279"/>
      <c r="J124" s="279"/>
      <c r="K124" s="279"/>
      <c r="L124" s="279"/>
      <c r="M124" s="279"/>
      <c r="N124" s="279"/>
      <c r="O124" s="279"/>
      <c r="P124" s="279"/>
      <c r="Q124" s="279"/>
      <c r="R124" s="279"/>
      <c r="S124" s="279"/>
      <c r="T124" s="279"/>
      <c r="U124" s="279"/>
      <c r="V124" s="279"/>
      <c r="W124" s="281"/>
    </row>
    <row r="125" spans="1:28" x14ac:dyDescent="0.15">
      <c r="B125" s="268"/>
      <c r="D125" s="262"/>
      <c r="E125" s="262"/>
      <c r="F125" s="262"/>
      <c r="G125" s="262"/>
      <c r="H125" s="262"/>
      <c r="I125" s="262"/>
      <c r="J125" s="262"/>
      <c r="K125" s="262"/>
      <c r="L125" s="262"/>
      <c r="M125" s="262"/>
      <c r="N125" s="262"/>
      <c r="O125" s="262"/>
      <c r="P125" s="262"/>
      <c r="Q125" s="262"/>
      <c r="R125" s="262"/>
      <c r="S125" s="262"/>
      <c r="T125" s="262"/>
      <c r="U125" s="262"/>
      <c r="V125" s="262"/>
      <c r="W125" s="266"/>
    </row>
    <row r="126" spans="1:28" ht="11.25" thickBot="1" x14ac:dyDescent="0.2">
      <c r="B126" s="397" t="s">
        <v>45</v>
      </c>
      <c r="C126" s="398"/>
      <c r="D126" s="399">
        <v>1878</v>
      </c>
      <c r="E126" s="473"/>
      <c r="F126" s="262"/>
      <c r="G126" s="262"/>
      <c r="I126" s="401" t="s">
        <v>177</v>
      </c>
      <c r="J126" s="357"/>
      <c r="K126" s="357"/>
      <c r="L126" s="357"/>
      <c r="M126" s="357"/>
      <c r="N126" s="357"/>
      <c r="O126" s="357"/>
      <c r="P126" s="357"/>
      <c r="Q126" s="357"/>
      <c r="R126" s="357"/>
      <c r="S126" s="357"/>
      <c r="T126" s="357"/>
      <c r="U126" s="357"/>
      <c r="V126" s="358"/>
      <c r="W126" s="266"/>
    </row>
    <row r="127" spans="1:28" ht="11.25" thickTop="1" x14ac:dyDescent="0.15">
      <c r="B127" s="402" t="s">
        <v>46</v>
      </c>
      <c r="C127" s="465" t="s">
        <v>119</v>
      </c>
      <c r="D127" s="403">
        <f>D$126*E127</f>
        <v>0</v>
      </c>
      <c r="E127" s="467"/>
      <c r="F127" s="262"/>
      <c r="G127" s="262"/>
      <c r="I127" s="373">
        <v>6.2066666666666666E-2</v>
      </c>
      <c r="J127" s="357" t="s">
        <v>465</v>
      </c>
      <c r="K127" s="357"/>
      <c r="L127" s="357"/>
      <c r="M127" s="357"/>
      <c r="N127" s="357"/>
      <c r="O127" s="357"/>
      <c r="P127" s="357"/>
      <c r="Q127" s="357"/>
      <c r="R127" s="357"/>
      <c r="S127" s="357"/>
      <c r="T127" s="357"/>
      <c r="U127" s="357"/>
      <c r="V127" s="358"/>
      <c r="W127" s="266"/>
    </row>
    <row r="128" spans="1:28" x14ac:dyDescent="0.15">
      <c r="B128" s="402" t="s">
        <v>47</v>
      </c>
      <c r="C128" s="465" t="s">
        <v>119</v>
      </c>
      <c r="D128" s="474">
        <f>7*7.2</f>
        <v>50.4</v>
      </c>
      <c r="E128" s="412"/>
      <c r="F128" s="262"/>
      <c r="G128" s="262"/>
      <c r="I128" s="411" t="s">
        <v>125</v>
      </c>
      <c r="J128" s="357"/>
      <c r="K128" s="357"/>
      <c r="L128" s="357"/>
      <c r="M128" s="357"/>
      <c r="N128" s="357"/>
      <c r="O128" s="357"/>
      <c r="P128" s="357"/>
      <c r="Q128" s="357"/>
      <c r="R128" s="357"/>
      <c r="S128" s="357"/>
      <c r="T128" s="357"/>
      <c r="U128" s="357"/>
      <c r="V128" s="358"/>
      <c r="W128" s="266"/>
    </row>
    <row r="129" spans="2:23" x14ac:dyDescent="0.15">
      <c r="B129" s="404" t="s">
        <v>63</v>
      </c>
      <c r="C129" s="465" t="s">
        <v>119</v>
      </c>
      <c r="D129" s="405">
        <f>(144+26)</f>
        <v>170</v>
      </c>
      <c r="E129" s="475"/>
      <c r="F129" s="262"/>
      <c r="G129" s="262"/>
      <c r="I129" s="356" t="s">
        <v>127</v>
      </c>
      <c r="J129" s="357"/>
      <c r="K129" s="357"/>
      <c r="L129" s="357"/>
      <c r="M129" s="357"/>
      <c r="N129" s="357"/>
      <c r="O129" s="357"/>
      <c r="P129" s="357"/>
      <c r="Q129" s="357"/>
      <c r="R129" s="357"/>
      <c r="S129" s="357"/>
      <c r="T129" s="357"/>
      <c r="U129" s="357"/>
      <c r="V129" s="358"/>
      <c r="W129" s="266"/>
    </row>
    <row r="130" spans="2:23" x14ac:dyDescent="0.15">
      <c r="B130" s="402" t="s">
        <v>247</v>
      </c>
      <c r="C130" s="465" t="s">
        <v>119</v>
      </c>
      <c r="D130" s="466"/>
      <c r="E130" s="407"/>
      <c r="F130" s="262"/>
      <c r="G130" s="262"/>
      <c r="I130" s="401" t="s">
        <v>326</v>
      </c>
      <c r="J130" s="357"/>
      <c r="K130" s="357"/>
      <c r="L130" s="357"/>
      <c r="M130" s="357"/>
      <c r="N130" s="357"/>
      <c r="O130" s="357"/>
      <c r="P130" s="357"/>
      <c r="Q130" s="357"/>
      <c r="R130" s="357"/>
      <c r="S130" s="357"/>
      <c r="T130" s="357"/>
      <c r="U130" s="357"/>
      <c r="V130" s="358"/>
      <c r="W130" s="266"/>
    </row>
    <row r="131" spans="2:23" x14ac:dyDescent="0.15">
      <c r="B131" s="402" t="s">
        <v>149</v>
      </c>
      <c r="C131" s="465" t="s">
        <v>119</v>
      </c>
      <c r="D131" s="466"/>
      <c r="E131" s="408"/>
      <c r="F131" s="262"/>
      <c r="G131" s="262"/>
      <c r="I131" s="356" t="s">
        <v>355</v>
      </c>
      <c r="J131" s="357"/>
      <c r="K131" s="357"/>
      <c r="L131" s="357"/>
      <c r="M131" s="357"/>
      <c r="N131" s="357"/>
      <c r="O131" s="357"/>
      <c r="P131" s="357"/>
      <c r="Q131" s="357"/>
      <c r="R131" s="357"/>
      <c r="S131" s="357"/>
      <c r="T131" s="357"/>
      <c r="U131" s="357"/>
      <c r="V131" s="358"/>
      <c r="W131" s="266"/>
    </row>
    <row r="132" spans="2:23" x14ac:dyDescent="0.15">
      <c r="B132" s="402" t="s">
        <v>48</v>
      </c>
      <c r="C132" s="465" t="s">
        <v>119</v>
      </c>
      <c r="D132" s="403">
        <f>D$126*E132</f>
        <v>0</v>
      </c>
      <c r="E132" s="467"/>
      <c r="F132" s="262"/>
      <c r="G132" s="262"/>
      <c r="I132" s="356"/>
      <c r="J132" s="357"/>
      <c r="K132" s="357"/>
      <c r="L132" s="357"/>
      <c r="M132" s="357"/>
      <c r="N132" s="357"/>
      <c r="O132" s="357"/>
      <c r="P132" s="357"/>
      <c r="Q132" s="357"/>
      <c r="R132" s="357"/>
      <c r="S132" s="357"/>
      <c r="T132" s="357"/>
      <c r="U132" s="357"/>
      <c r="V132" s="358"/>
      <c r="W132" s="266"/>
    </row>
    <row r="133" spans="2:23" x14ac:dyDescent="0.15">
      <c r="B133" s="402" t="s">
        <v>129</v>
      </c>
      <c r="C133" s="465" t="s">
        <v>119</v>
      </c>
      <c r="D133" s="403">
        <f>D$126*E133</f>
        <v>0</v>
      </c>
      <c r="E133" s="467"/>
      <c r="F133" s="262"/>
      <c r="G133" s="262"/>
      <c r="I133" s="411" t="s">
        <v>364</v>
      </c>
      <c r="J133" s="357"/>
      <c r="K133" s="357"/>
      <c r="L133" s="357"/>
      <c r="M133" s="357"/>
      <c r="N133" s="357"/>
      <c r="O133" s="357"/>
      <c r="P133" s="357"/>
      <c r="Q133" s="357"/>
      <c r="R133" s="357"/>
      <c r="S133" s="357"/>
      <c r="T133" s="357"/>
      <c r="U133" s="357"/>
      <c r="V133" s="358"/>
      <c r="W133" s="266"/>
    </row>
    <row r="134" spans="2:23" x14ac:dyDescent="0.15">
      <c r="B134" s="402" t="s">
        <v>237</v>
      </c>
      <c r="C134" s="465" t="s">
        <v>119</v>
      </c>
      <c r="D134" s="403">
        <f>(C118*F134+D118*G134)</f>
        <v>0</v>
      </c>
      <c r="E134" s="406"/>
      <c r="F134" s="468"/>
      <c r="G134" s="468"/>
      <c r="I134" s="15" t="s">
        <v>398</v>
      </c>
      <c r="J134" s="357"/>
      <c r="K134" s="357"/>
      <c r="L134" s="357"/>
      <c r="M134" s="357"/>
      <c r="N134" s="357"/>
      <c r="O134" s="357"/>
      <c r="P134" s="357"/>
      <c r="Q134" s="357"/>
      <c r="R134" s="357"/>
      <c r="S134" s="357"/>
      <c r="T134" s="357"/>
      <c r="U134" s="357"/>
      <c r="V134" s="358"/>
      <c r="W134" s="266"/>
    </row>
    <row r="135" spans="2:23" x14ac:dyDescent="0.15">
      <c r="B135" s="11" t="s">
        <v>392</v>
      </c>
      <c r="C135" s="465" t="s">
        <v>119</v>
      </c>
      <c r="D135" s="403">
        <f t="shared" ref="D135:D136" si="39">D$126*E135</f>
        <v>0</v>
      </c>
      <c r="E135" s="467"/>
      <c r="F135" s="262"/>
      <c r="G135" s="262"/>
      <c r="I135" s="356" t="s">
        <v>373</v>
      </c>
      <c r="J135" s="357"/>
      <c r="K135" s="357"/>
      <c r="L135" s="357"/>
      <c r="M135" s="357"/>
      <c r="N135" s="357"/>
      <c r="O135" s="357"/>
      <c r="P135" s="357"/>
      <c r="Q135" s="357"/>
      <c r="R135" s="357"/>
      <c r="S135" s="357"/>
      <c r="T135" s="357"/>
      <c r="U135" s="357"/>
      <c r="V135" s="358"/>
      <c r="W135" s="266"/>
    </row>
    <row r="136" spans="2:23" ht="11.25" thickBot="1" x14ac:dyDescent="0.2">
      <c r="B136" s="413" t="s">
        <v>238</v>
      </c>
      <c r="C136" s="465" t="s">
        <v>119</v>
      </c>
      <c r="D136" s="414">
        <f t="shared" si="39"/>
        <v>0</v>
      </c>
      <c r="E136" s="469"/>
      <c r="F136" s="262"/>
      <c r="G136" s="262"/>
      <c r="I136" s="356" t="s">
        <v>365</v>
      </c>
      <c r="J136" s="357"/>
      <c r="K136" s="357"/>
      <c r="L136" s="357"/>
      <c r="M136" s="357"/>
      <c r="N136" s="357"/>
      <c r="O136" s="357"/>
      <c r="P136" s="357"/>
      <c r="Q136" s="357"/>
      <c r="R136" s="357"/>
      <c r="S136" s="357"/>
      <c r="T136" s="357"/>
      <c r="U136" s="357"/>
      <c r="V136" s="358"/>
      <c r="W136" s="266"/>
    </row>
    <row r="137" spans="2:23" ht="11.25" thickTop="1" x14ac:dyDescent="0.15">
      <c r="B137" s="352" t="s">
        <v>49</v>
      </c>
      <c r="C137" s="415"/>
      <c r="D137" s="248">
        <f>D126-SUMIFS(D127:D136,C127:C136,"Ja")</f>
        <v>1657.6</v>
      </c>
      <c r="E137" s="476"/>
      <c r="F137" s="262"/>
      <c r="G137" s="262"/>
      <c r="H137" s="417"/>
      <c r="I137" s="262"/>
      <c r="J137" s="262"/>
      <c r="K137" s="262"/>
      <c r="L137" s="262"/>
      <c r="M137" s="262"/>
      <c r="N137" s="262"/>
      <c r="O137" s="262"/>
      <c r="P137" s="262"/>
      <c r="Q137" s="262"/>
      <c r="R137" s="262"/>
      <c r="S137" s="262"/>
      <c r="T137" s="262"/>
      <c r="U137" s="262"/>
      <c r="V137" s="262"/>
      <c r="W137" s="266"/>
    </row>
    <row r="138" spans="2:23" x14ac:dyDescent="0.15">
      <c r="B138" s="239"/>
      <c r="C138" s="288"/>
      <c r="D138" s="240"/>
      <c r="E138" s="240"/>
      <c r="F138" s="262"/>
      <c r="G138" s="262"/>
      <c r="H138" s="262"/>
      <c r="I138" s="262"/>
      <c r="J138" s="262"/>
      <c r="K138" s="262"/>
      <c r="L138" s="262"/>
      <c r="M138" s="262"/>
      <c r="N138" s="262"/>
      <c r="O138" s="262"/>
      <c r="P138" s="262"/>
      <c r="Q138" s="262"/>
      <c r="R138" s="262"/>
      <c r="S138" s="262"/>
      <c r="T138" s="262"/>
      <c r="U138" s="262"/>
      <c r="V138" s="262"/>
      <c r="W138" s="266"/>
    </row>
    <row r="139" spans="2:23" x14ac:dyDescent="0.15">
      <c r="B139" s="287" t="s">
        <v>50</v>
      </c>
      <c r="C139" s="317"/>
      <c r="D139" s="560">
        <f>D137/D126</f>
        <v>0.88264110756123526</v>
      </c>
      <c r="E139" s="561"/>
      <c r="F139" s="262"/>
      <c r="G139" s="262"/>
      <c r="H139" s="262"/>
      <c r="I139" s="262"/>
      <c r="J139" s="262"/>
      <c r="K139" s="262"/>
      <c r="L139" s="262"/>
      <c r="M139" s="262"/>
      <c r="N139" s="262"/>
      <c r="O139" s="262"/>
      <c r="P139" s="262"/>
      <c r="Q139" s="262"/>
      <c r="R139" s="262"/>
      <c r="S139" s="262"/>
      <c r="T139" s="262"/>
      <c r="U139" s="262"/>
      <c r="V139" s="262"/>
      <c r="W139" s="266"/>
    </row>
    <row r="140" spans="2:23" x14ac:dyDescent="0.15">
      <c r="B140" s="239"/>
      <c r="C140" s="418"/>
      <c r="D140" s="418"/>
      <c r="E140" s="240"/>
      <c r="F140" s="240"/>
      <c r="G140" s="240"/>
      <c r="H140" s="240"/>
      <c r="I140" s="240"/>
      <c r="J140" s="240"/>
      <c r="K140" s="240"/>
      <c r="L140" s="240"/>
      <c r="M140" s="240"/>
      <c r="N140" s="240"/>
      <c r="O140" s="240"/>
      <c r="P140" s="240"/>
      <c r="Q140" s="240"/>
      <c r="R140" s="240"/>
      <c r="S140" s="240"/>
      <c r="T140" s="240"/>
      <c r="U140" s="240"/>
      <c r="V140" s="240"/>
      <c r="W140" s="269"/>
    </row>
    <row r="141" spans="2:23" x14ac:dyDescent="0.15">
      <c r="B141" s="262"/>
      <c r="C141" s="419"/>
      <c r="D141" s="419"/>
      <c r="E141" s="262"/>
      <c r="F141" s="262"/>
      <c r="G141" s="262"/>
      <c r="H141" s="262"/>
      <c r="I141" s="262"/>
      <c r="J141" s="262"/>
      <c r="K141" s="262"/>
      <c r="L141" s="262"/>
      <c r="M141" s="262"/>
      <c r="N141" s="262"/>
      <c r="O141" s="262"/>
      <c r="P141" s="262"/>
      <c r="Q141" s="262"/>
      <c r="R141" s="262"/>
      <c r="S141" s="262"/>
      <c r="T141" s="262"/>
      <c r="U141" s="262"/>
      <c r="V141" s="262"/>
      <c r="W141" s="262"/>
    </row>
    <row r="142" spans="2:23" x14ac:dyDescent="0.15">
      <c r="B142" s="273" t="s">
        <v>76</v>
      </c>
      <c r="C142" s="274"/>
      <c r="D142" s="275"/>
      <c r="E142" s="275"/>
      <c r="F142" s="275"/>
      <c r="G142" s="275"/>
      <c r="H142" s="275"/>
      <c r="I142" s="275"/>
      <c r="J142" s="275"/>
      <c r="K142" s="275"/>
      <c r="L142" s="275"/>
      <c r="M142" s="275"/>
      <c r="N142" s="275"/>
      <c r="O142" s="275"/>
      <c r="P142" s="275"/>
      <c r="Q142" s="275"/>
      <c r="R142" s="275"/>
      <c r="S142" s="275"/>
      <c r="T142" s="275"/>
      <c r="U142" s="275"/>
      <c r="V142" s="275"/>
      <c r="W142" s="276"/>
    </row>
    <row r="143" spans="2:23" ht="11.25" x14ac:dyDescent="0.2">
      <c r="B143" s="477"/>
      <c r="C143" s="420"/>
      <c r="D143" s="420"/>
      <c r="E143" s="264"/>
      <c r="F143" s="264"/>
      <c r="G143" s="264"/>
      <c r="H143" s="264"/>
      <c r="I143" s="264"/>
      <c r="J143" s="264"/>
      <c r="K143" s="264"/>
      <c r="L143" s="264"/>
      <c r="M143" s="264"/>
      <c r="N143" s="264"/>
      <c r="O143" s="264"/>
      <c r="P143" s="264"/>
      <c r="Q143" s="264"/>
      <c r="R143" s="264"/>
      <c r="S143" s="264"/>
      <c r="T143" s="264"/>
      <c r="U143" s="264"/>
      <c r="V143" s="264"/>
      <c r="W143" s="265"/>
    </row>
    <row r="144" spans="2:23" x14ac:dyDescent="0.15">
      <c r="B144" s="396"/>
      <c r="C144" s="279" t="s">
        <v>66</v>
      </c>
      <c r="D144" s="279"/>
      <c r="E144" s="279"/>
      <c r="F144" s="279"/>
      <c r="G144" s="279"/>
      <c r="H144" s="279"/>
      <c r="I144" s="279"/>
      <c r="J144" s="279"/>
      <c r="K144" s="279"/>
      <c r="L144" s="279"/>
      <c r="M144" s="279"/>
      <c r="N144" s="279"/>
      <c r="O144" s="279"/>
      <c r="P144" s="279"/>
      <c r="Q144" s="279"/>
      <c r="R144" s="279"/>
      <c r="S144" s="279"/>
      <c r="T144" s="279"/>
      <c r="U144" s="279"/>
      <c r="V144" s="279"/>
      <c r="W144" s="281"/>
    </row>
    <row r="145" spans="2:23" x14ac:dyDescent="0.15">
      <c r="B145" s="268"/>
      <c r="C145" s="419"/>
      <c r="D145" s="262"/>
      <c r="F145" s="262"/>
      <c r="G145" s="262"/>
      <c r="H145" s="262"/>
      <c r="I145" s="262"/>
      <c r="J145" s="262"/>
      <c r="K145" s="262"/>
      <c r="L145" s="262"/>
      <c r="M145" s="262"/>
      <c r="N145" s="262"/>
      <c r="O145" s="262"/>
      <c r="P145" s="262"/>
      <c r="Q145" s="262"/>
      <c r="R145" s="262"/>
      <c r="S145" s="262"/>
      <c r="T145" s="262"/>
      <c r="U145" s="262"/>
      <c r="V145" s="262"/>
      <c r="W145" s="266"/>
    </row>
    <row r="146" spans="2:23" x14ac:dyDescent="0.15">
      <c r="B146" s="292" t="s">
        <v>241</v>
      </c>
      <c r="C146" s="255"/>
      <c r="D146" s="262"/>
      <c r="E146" s="356"/>
      <c r="F146" s="357"/>
      <c r="G146" s="357"/>
      <c r="H146" s="357"/>
      <c r="I146" s="357"/>
      <c r="J146" s="357"/>
      <c r="K146" s="357"/>
      <c r="L146" s="357"/>
      <c r="M146" s="357"/>
      <c r="N146" s="357"/>
      <c r="O146" s="357"/>
      <c r="P146" s="357"/>
      <c r="Q146" s="357"/>
      <c r="R146" s="357"/>
      <c r="S146" s="357"/>
      <c r="T146" s="357"/>
      <c r="U146" s="357"/>
      <c r="V146" s="358"/>
      <c r="W146" s="266"/>
    </row>
    <row r="147" spans="2:23" ht="11.25" thickBot="1" x14ac:dyDescent="0.2">
      <c r="B147" s="383" t="s">
        <v>242</v>
      </c>
      <c r="C147" s="256"/>
      <c r="D147" s="262"/>
      <c r="E147" s="356"/>
      <c r="F147" s="357"/>
      <c r="G147" s="357"/>
      <c r="H147" s="357"/>
      <c r="I147" s="357"/>
      <c r="J147" s="357"/>
      <c r="K147" s="357"/>
      <c r="L147" s="357"/>
      <c r="M147" s="357"/>
      <c r="N147" s="357"/>
      <c r="O147" s="357"/>
      <c r="P147" s="357"/>
      <c r="Q147" s="357"/>
      <c r="R147" s="357"/>
      <c r="S147" s="357"/>
      <c r="T147" s="357"/>
      <c r="U147" s="357"/>
      <c r="V147" s="358"/>
      <c r="W147" s="266"/>
    </row>
    <row r="148" spans="2:23" ht="11.25" thickTop="1" x14ac:dyDescent="0.15">
      <c r="B148" s="421" t="s">
        <v>67</v>
      </c>
      <c r="C148" s="422">
        <f>SUM(C146:C147)</f>
        <v>0</v>
      </c>
      <c r="D148" s="262"/>
      <c r="F148" s="262"/>
      <c r="G148" s="262"/>
      <c r="H148" s="262"/>
      <c r="I148" s="262"/>
      <c r="J148" s="262"/>
      <c r="K148" s="262"/>
      <c r="L148" s="262"/>
      <c r="M148" s="262"/>
      <c r="N148" s="262"/>
      <c r="O148" s="262"/>
      <c r="P148" s="262"/>
      <c r="Q148" s="262"/>
      <c r="R148" s="262"/>
      <c r="S148" s="262"/>
      <c r="T148" s="262"/>
      <c r="U148" s="262"/>
      <c r="V148" s="262"/>
      <c r="W148" s="266"/>
    </row>
    <row r="149" spans="2:23" x14ac:dyDescent="0.15">
      <c r="B149" s="423"/>
      <c r="C149" s="359"/>
      <c r="D149" s="424"/>
      <c r="E149" s="240"/>
      <c r="F149" s="240"/>
      <c r="G149" s="240"/>
      <c r="H149" s="240"/>
      <c r="I149" s="240"/>
      <c r="J149" s="240"/>
      <c r="K149" s="240"/>
      <c r="L149" s="240"/>
      <c r="M149" s="240"/>
      <c r="N149" s="240"/>
      <c r="O149" s="240"/>
      <c r="P149" s="240"/>
      <c r="Q149" s="240"/>
      <c r="R149" s="240"/>
      <c r="S149" s="240"/>
      <c r="T149" s="240"/>
      <c r="U149" s="240"/>
      <c r="V149" s="240"/>
      <c r="W149" s="269"/>
    </row>
    <row r="150" spans="2:23" x14ac:dyDescent="0.15">
      <c r="B150" s="264"/>
      <c r="C150" s="264"/>
      <c r="D150" s="264"/>
      <c r="E150" s="264"/>
      <c r="F150" s="264"/>
      <c r="G150" s="264"/>
      <c r="H150" s="264"/>
      <c r="I150" s="264"/>
      <c r="J150" s="264"/>
      <c r="K150" s="264"/>
      <c r="L150" s="264"/>
      <c r="M150" s="264"/>
      <c r="N150" s="264"/>
      <c r="O150" s="264"/>
      <c r="P150" s="264"/>
      <c r="Q150" s="264"/>
      <c r="R150" s="264"/>
      <c r="S150" s="264"/>
      <c r="T150" s="264"/>
      <c r="U150" s="264"/>
      <c r="V150" s="264"/>
      <c r="W150" s="264"/>
    </row>
    <row r="151" spans="2:23" x14ac:dyDescent="0.15">
      <c r="B151" s="273" t="s">
        <v>64</v>
      </c>
      <c r="C151" s="274"/>
      <c r="D151" s="275"/>
      <c r="E151" s="275"/>
      <c r="F151" s="275"/>
      <c r="G151" s="275"/>
      <c r="H151" s="275"/>
      <c r="I151" s="275"/>
      <c r="J151" s="275"/>
      <c r="K151" s="275"/>
      <c r="L151" s="275"/>
      <c r="M151" s="275"/>
      <c r="N151" s="275"/>
      <c r="O151" s="275"/>
      <c r="P151" s="275"/>
      <c r="Q151" s="275"/>
      <c r="R151" s="275"/>
      <c r="S151" s="275"/>
      <c r="T151" s="275"/>
      <c r="U151" s="275"/>
      <c r="V151" s="275"/>
      <c r="W151" s="276"/>
    </row>
    <row r="152" spans="2:23" ht="11.25" x14ac:dyDescent="0.2">
      <c r="B152" s="425" t="s">
        <v>445</v>
      </c>
      <c r="C152" s="419"/>
      <c r="D152" s="419"/>
      <c r="E152" s="262"/>
      <c r="F152" s="262"/>
      <c r="G152" s="262"/>
      <c r="H152" s="262"/>
      <c r="I152" s="262"/>
      <c r="J152" s="262"/>
      <c r="K152" s="262"/>
      <c r="L152" s="262"/>
      <c r="M152" s="262"/>
      <c r="N152" s="262"/>
      <c r="O152" s="262"/>
      <c r="P152" s="262"/>
      <c r="Q152" s="262"/>
      <c r="R152" s="262"/>
      <c r="S152" s="262"/>
      <c r="T152" s="262"/>
      <c r="U152" s="262"/>
      <c r="V152" s="262"/>
      <c r="W152" s="266"/>
    </row>
    <row r="153" spans="2:23" x14ac:dyDescent="0.15">
      <c r="B153" s="396"/>
      <c r="C153" s="279" t="s">
        <v>98</v>
      </c>
      <c r="D153" s="279" t="s">
        <v>234</v>
      </c>
      <c r="E153" s="279" t="s">
        <v>235</v>
      </c>
      <c r="F153" s="279"/>
      <c r="G153" s="279"/>
      <c r="H153" s="279"/>
      <c r="I153" s="279"/>
      <c r="J153" s="279"/>
      <c r="K153" s="279"/>
      <c r="L153" s="279"/>
      <c r="M153" s="279"/>
      <c r="N153" s="279"/>
      <c r="O153" s="279"/>
      <c r="P153" s="279"/>
      <c r="Q153" s="279"/>
      <c r="R153" s="279"/>
      <c r="S153" s="279"/>
      <c r="T153" s="279"/>
      <c r="U153" s="279"/>
      <c r="V153" s="279"/>
      <c r="W153" s="281"/>
    </row>
    <row r="154" spans="2:23" x14ac:dyDescent="0.15">
      <c r="B154" s="396"/>
      <c r="C154" s="279" t="s">
        <v>65</v>
      </c>
      <c r="D154" s="279" t="s">
        <v>65</v>
      </c>
      <c r="E154" s="279" t="s">
        <v>65</v>
      </c>
      <c r="F154" s="279"/>
      <c r="G154" s="279"/>
      <c r="H154" s="279"/>
      <c r="I154" s="279"/>
      <c r="J154" s="279"/>
      <c r="K154" s="279"/>
      <c r="L154" s="279"/>
      <c r="M154" s="279"/>
      <c r="N154" s="279"/>
      <c r="O154" s="279"/>
      <c r="P154" s="279"/>
      <c r="Q154" s="279"/>
      <c r="R154" s="279"/>
      <c r="S154" s="279"/>
      <c r="T154" s="279"/>
      <c r="U154" s="279"/>
      <c r="V154" s="279"/>
      <c r="W154" s="281"/>
    </row>
    <row r="155" spans="2:23" x14ac:dyDescent="0.15">
      <c r="B155" s="268"/>
      <c r="C155" s="419"/>
      <c r="D155" s="419"/>
      <c r="E155" s="262"/>
      <c r="F155" s="262"/>
      <c r="G155" s="262"/>
      <c r="H155" s="262"/>
      <c r="I155" s="262"/>
      <c r="J155" s="262"/>
      <c r="K155" s="262"/>
      <c r="L155" s="262"/>
      <c r="M155" s="262"/>
      <c r="N155" s="262"/>
      <c r="O155" s="262"/>
      <c r="P155" s="262"/>
      <c r="Q155" s="262"/>
      <c r="R155" s="262"/>
      <c r="S155" s="262"/>
      <c r="T155" s="262"/>
      <c r="U155" s="262"/>
      <c r="V155" s="262"/>
      <c r="W155" s="266"/>
    </row>
    <row r="156" spans="2:23" x14ac:dyDescent="0.15">
      <c r="B156" s="426" t="s">
        <v>139</v>
      </c>
      <c r="C156" s="19"/>
      <c r="D156" s="419"/>
      <c r="E156" s="512"/>
      <c r="F156" s="262"/>
      <c r="G156" s="410">
        <v>0.14000000000000001</v>
      </c>
      <c r="H156" s="357" t="s">
        <v>454</v>
      </c>
      <c r="I156" s="357"/>
      <c r="J156" s="357"/>
      <c r="K156" s="357"/>
      <c r="L156" s="357"/>
      <c r="M156" s="357"/>
      <c r="N156" s="357"/>
      <c r="O156" s="357"/>
      <c r="P156" s="357"/>
      <c r="Q156" s="357"/>
      <c r="R156" s="357"/>
      <c r="S156" s="357"/>
      <c r="T156" s="357"/>
      <c r="U156" s="357"/>
      <c r="V156" s="358"/>
      <c r="W156" s="266"/>
    </row>
    <row r="157" spans="2:23" x14ac:dyDescent="0.15">
      <c r="B157" s="426" t="s">
        <v>140</v>
      </c>
      <c r="C157" s="19"/>
      <c r="D157" s="419"/>
      <c r="E157" s="512"/>
      <c r="F157" s="262"/>
      <c r="G157" s="410">
        <v>1.0999999999999999E-2</v>
      </c>
      <c r="H157" s="357" t="s">
        <v>454</v>
      </c>
      <c r="I157" s="357"/>
      <c r="J157" s="357"/>
      <c r="K157" s="357"/>
      <c r="L157" s="357"/>
      <c r="M157" s="357"/>
      <c r="N157" s="357"/>
      <c r="O157" s="357"/>
      <c r="P157" s="357"/>
      <c r="Q157" s="357"/>
      <c r="R157" s="357"/>
      <c r="S157" s="357"/>
      <c r="T157" s="357"/>
      <c r="U157" s="357"/>
      <c r="V157" s="358"/>
      <c r="W157" s="266"/>
    </row>
    <row r="158" spans="2:23" ht="11.25" thickBot="1" x14ac:dyDescent="0.2">
      <c r="B158" s="427" t="s">
        <v>141</v>
      </c>
      <c r="C158" s="489">
        <f>($C$118*D158+$D$118*E158)</f>
        <v>0</v>
      </c>
      <c r="D158" s="509"/>
      <c r="E158" s="509"/>
      <c r="F158" s="262"/>
      <c r="G158" s="410">
        <v>6.9000000000000006E-2</v>
      </c>
      <c r="H158" s="357" t="s">
        <v>455</v>
      </c>
      <c r="I158" s="357"/>
      <c r="J158" s="357"/>
      <c r="K158" s="357"/>
      <c r="L158" s="357"/>
      <c r="M158" s="357"/>
      <c r="N158" s="357"/>
      <c r="O158" s="357"/>
      <c r="P158" s="357"/>
      <c r="Q158" s="357"/>
      <c r="R158" s="357"/>
      <c r="S158" s="357"/>
      <c r="T158" s="357"/>
      <c r="U158" s="357"/>
      <c r="V158" s="358"/>
      <c r="W158" s="266"/>
    </row>
    <row r="159" spans="2:23" ht="11.25" thickTop="1" x14ac:dyDescent="0.15">
      <c r="B159" s="428" t="s">
        <v>142</v>
      </c>
      <c r="C159" s="429">
        <f>SUM(C156:C158)</f>
        <v>0</v>
      </c>
      <c r="D159" s="419"/>
      <c r="E159" s="512"/>
      <c r="F159" s="262"/>
      <c r="G159" s="366"/>
      <c r="H159" s="262"/>
      <c r="I159" s="262"/>
      <c r="J159" s="262"/>
      <c r="K159" s="262"/>
      <c r="L159" s="262"/>
      <c r="M159" s="262"/>
      <c r="N159" s="262"/>
      <c r="O159" s="262"/>
      <c r="P159" s="262"/>
      <c r="Q159" s="262"/>
      <c r="R159" s="262"/>
      <c r="S159" s="262"/>
      <c r="T159" s="262"/>
      <c r="U159" s="262"/>
      <c r="V159" s="262"/>
      <c r="W159" s="266"/>
    </row>
    <row r="160" spans="2:23" x14ac:dyDescent="0.15">
      <c r="B160" s="315"/>
      <c r="C160" s="419"/>
      <c r="D160" s="419"/>
      <c r="E160" s="512"/>
      <c r="F160" s="262"/>
      <c r="G160" s="262"/>
      <c r="H160" s="262"/>
      <c r="I160" s="262"/>
      <c r="J160" s="262"/>
      <c r="K160" s="262"/>
      <c r="L160" s="262"/>
      <c r="M160" s="262"/>
      <c r="N160" s="262"/>
      <c r="O160" s="262"/>
      <c r="P160" s="262"/>
      <c r="Q160" s="262"/>
      <c r="R160" s="262"/>
      <c r="S160" s="262"/>
      <c r="T160" s="262"/>
      <c r="U160" s="262"/>
      <c r="V160" s="262"/>
      <c r="W160" s="266"/>
    </row>
    <row r="161" spans="2:23" x14ac:dyDescent="0.15">
      <c r="B161" s="292" t="s">
        <v>143</v>
      </c>
      <c r="C161" s="513">
        <f>$C$118*D161+$D$118*E161</f>
        <v>0</v>
      </c>
      <c r="D161" s="509"/>
      <c r="E161" s="509"/>
      <c r="F161" s="262"/>
      <c r="G161" s="356" t="s">
        <v>405</v>
      </c>
      <c r="H161" s="356"/>
      <c r="I161" s="357"/>
      <c r="J161" s="357"/>
      <c r="K161" s="357"/>
      <c r="L161" s="357"/>
      <c r="M161" s="357"/>
      <c r="N161" s="357"/>
      <c r="O161" s="357"/>
      <c r="P161" s="357"/>
      <c r="Q161" s="357"/>
      <c r="R161" s="357"/>
      <c r="S161" s="357"/>
      <c r="T161" s="357"/>
      <c r="U161" s="357"/>
      <c r="V161" s="358"/>
      <c r="W161" s="266"/>
    </row>
    <row r="162" spans="2:23" x14ac:dyDescent="0.15">
      <c r="B162" s="430"/>
      <c r="C162" s="419"/>
      <c r="D162" s="419"/>
      <c r="E162" s="512"/>
      <c r="F162" s="262"/>
      <c r="G162" s="262"/>
      <c r="H162" s="262"/>
      <c r="I162" s="262"/>
      <c r="J162" s="262"/>
      <c r="K162" s="262"/>
      <c r="L162" s="262"/>
      <c r="M162" s="262"/>
      <c r="N162" s="262"/>
      <c r="O162" s="262"/>
      <c r="P162" s="262"/>
      <c r="Q162" s="262"/>
      <c r="R162" s="262"/>
      <c r="S162" s="262"/>
      <c r="T162" s="262"/>
      <c r="U162" s="262"/>
      <c r="V162" s="262"/>
      <c r="W162" s="266"/>
    </row>
    <row r="163" spans="2:23" x14ac:dyDescent="0.15">
      <c r="B163" s="292" t="s">
        <v>144</v>
      </c>
      <c r="C163" s="509"/>
      <c r="D163" s="419"/>
      <c r="E163" s="512"/>
      <c r="F163" s="262"/>
      <c r="G163" s="410">
        <v>3.5999999999999997E-2</v>
      </c>
      <c r="H163" s="478" t="s">
        <v>456</v>
      </c>
      <c r="I163" s="431"/>
      <c r="J163" s="431"/>
      <c r="K163" s="431"/>
      <c r="L163" s="431"/>
      <c r="M163" s="431"/>
      <c r="N163" s="431"/>
      <c r="O163" s="431"/>
      <c r="P163" s="431"/>
      <c r="Q163" s="431"/>
      <c r="R163" s="431"/>
      <c r="S163" s="431"/>
      <c r="T163" s="431"/>
      <c r="U163" s="431"/>
      <c r="V163" s="432"/>
      <c r="W163" s="266"/>
    </row>
    <row r="164" spans="2:23" x14ac:dyDescent="0.15">
      <c r="B164" s="239"/>
      <c r="C164" s="359"/>
      <c r="D164" s="418"/>
      <c r="E164" s="240"/>
      <c r="F164" s="240"/>
      <c r="G164" s="433"/>
      <c r="H164" s="433"/>
      <c r="I164" s="433"/>
      <c r="J164" s="433"/>
      <c r="K164" s="433"/>
      <c r="L164" s="433"/>
      <c r="M164" s="433"/>
      <c r="N164" s="433"/>
      <c r="O164" s="433"/>
      <c r="P164" s="433"/>
      <c r="Q164" s="433"/>
      <c r="R164" s="433"/>
      <c r="S164" s="433"/>
      <c r="T164" s="433"/>
      <c r="U164" s="433"/>
      <c r="V164" s="433"/>
      <c r="W164" s="269"/>
    </row>
    <row r="165" spans="2:23" x14ac:dyDescent="0.15">
      <c r="B165" s="264"/>
      <c r="C165" s="264"/>
      <c r="D165" s="264"/>
      <c r="E165" s="264"/>
      <c r="F165" s="264"/>
      <c r="G165" s="264"/>
      <c r="H165" s="264"/>
      <c r="I165" s="264"/>
      <c r="J165" s="264"/>
      <c r="K165" s="264"/>
      <c r="L165" s="264"/>
      <c r="M165" s="264"/>
      <c r="N165" s="264"/>
      <c r="O165" s="264"/>
      <c r="P165" s="264"/>
      <c r="Q165" s="264"/>
      <c r="R165" s="264"/>
      <c r="S165" s="264"/>
      <c r="T165" s="264"/>
      <c r="U165" s="264"/>
      <c r="V165" s="264"/>
      <c r="W165" s="264"/>
    </row>
    <row r="166" spans="2:23" x14ac:dyDescent="0.15">
      <c r="B166" s="273" t="s">
        <v>327</v>
      </c>
      <c r="C166" s="274"/>
      <c r="D166" s="275"/>
      <c r="E166" s="275"/>
      <c r="F166" s="275"/>
      <c r="G166" s="275"/>
      <c r="H166" s="275"/>
      <c r="I166" s="275"/>
      <c r="J166" s="275"/>
      <c r="K166" s="275"/>
      <c r="L166" s="275"/>
      <c r="M166" s="275"/>
      <c r="N166" s="275"/>
      <c r="O166" s="275"/>
      <c r="P166" s="275"/>
      <c r="Q166" s="275"/>
      <c r="R166" s="275"/>
      <c r="S166" s="275"/>
      <c r="T166" s="275"/>
      <c r="U166" s="275"/>
      <c r="V166" s="275"/>
      <c r="W166" s="276"/>
    </row>
    <row r="167" spans="2:23" ht="11.25" x14ac:dyDescent="0.2">
      <c r="B167" s="425"/>
      <c r="C167" s="434"/>
      <c r="D167" s="434"/>
      <c r="E167" s="261"/>
      <c r="F167" s="261"/>
      <c r="G167" s="261"/>
      <c r="H167" s="261"/>
      <c r="I167" s="261"/>
      <c r="J167" s="261"/>
      <c r="K167" s="261"/>
      <c r="L167" s="261"/>
      <c r="M167" s="261"/>
      <c r="N167" s="261"/>
      <c r="O167" s="261"/>
      <c r="P167" s="261"/>
      <c r="Q167" s="261"/>
      <c r="R167" s="261"/>
      <c r="S167" s="261"/>
      <c r="T167" s="261"/>
      <c r="U167" s="261"/>
      <c r="V167" s="261"/>
      <c r="W167" s="266"/>
    </row>
    <row r="168" spans="2:23" x14ac:dyDescent="0.15">
      <c r="B168" s="396"/>
      <c r="C168" s="279" t="s">
        <v>331</v>
      </c>
      <c r="D168" s="279" t="s">
        <v>332</v>
      </c>
      <c r="E168" s="279" t="s">
        <v>333</v>
      </c>
      <c r="F168" s="279" t="s">
        <v>337</v>
      </c>
      <c r="G168" s="279" t="s">
        <v>336</v>
      </c>
      <c r="H168" s="279"/>
      <c r="I168" s="279"/>
      <c r="J168" s="279"/>
      <c r="K168" s="279"/>
      <c r="L168" s="279"/>
      <c r="M168" s="279"/>
      <c r="N168" s="279"/>
      <c r="O168" s="279"/>
      <c r="P168" s="279"/>
      <c r="Q168" s="279"/>
      <c r="R168" s="279"/>
      <c r="S168" s="279"/>
      <c r="T168" s="279"/>
      <c r="U168" s="279"/>
      <c r="V168" s="279"/>
      <c r="W168" s="281"/>
    </row>
    <row r="169" spans="2:23" x14ac:dyDescent="0.15">
      <c r="B169" s="268"/>
      <c r="C169" s="434"/>
      <c r="D169" s="434"/>
      <c r="E169" s="261"/>
      <c r="F169" s="261"/>
      <c r="G169" s="261"/>
      <c r="H169" s="261"/>
      <c r="I169" s="261"/>
      <c r="J169" s="261"/>
      <c r="K169" s="261"/>
      <c r="L169" s="261"/>
      <c r="M169" s="261"/>
      <c r="N169" s="261"/>
      <c r="O169" s="261"/>
      <c r="P169" s="261"/>
      <c r="Q169" s="261"/>
      <c r="R169" s="261"/>
      <c r="S169" s="261"/>
      <c r="T169" s="261"/>
      <c r="U169" s="261"/>
      <c r="V169" s="261"/>
      <c r="W169" s="266"/>
    </row>
    <row r="170" spans="2:23" x14ac:dyDescent="0.15">
      <c r="B170" s="292" t="s">
        <v>369</v>
      </c>
      <c r="C170" s="509"/>
      <c r="D170" s="509"/>
      <c r="E170" s="509"/>
      <c r="F170" s="509"/>
      <c r="G170" s="509"/>
      <c r="I170" s="356" t="s">
        <v>328</v>
      </c>
      <c r="J170" s="357"/>
      <c r="K170" s="357"/>
      <c r="L170" s="357"/>
      <c r="M170" s="357"/>
      <c r="N170" s="357"/>
      <c r="O170" s="357"/>
      <c r="P170" s="357"/>
      <c r="Q170" s="357"/>
      <c r="R170" s="357"/>
      <c r="S170" s="357"/>
      <c r="T170" s="357"/>
      <c r="U170" s="357"/>
      <c r="V170" s="358"/>
      <c r="W170" s="266"/>
    </row>
    <row r="171" spans="2:23" x14ac:dyDescent="0.15">
      <c r="B171" s="292" t="s">
        <v>370</v>
      </c>
      <c r="C171" s="509"/>
      <c r="D171" s="509"/>
      <c r="E171" s="509"/>
      <c r="F171" s="509"/>
      <c r="G171" s="509"/>
      <c r="I171" s="356" t="s">
        <v>329</v>
      </c>
      <c r="J171" s="357"/>
      <c r="K171" s="357"/>
      <c r="L171" s="357"/>
      <c r="M171" s="357"/>
      <c r="N171" s="357"/>
      <c r="O171" s="357"/>
      <c r="P171" s="357"/>
      <c r="Q171" s="357"/>
      <c r="R171" s="357"/>
      <c r="S171" s="357"/>
      <c r="T171" s="357"/>
      <c r="U171" s="357"/>
      <c r="V171" s="358"/>
      <c r="W171" s="266"/>
    </row>
    <row r="172" spans="2:23" x14ac:dyDescent="0.15">
      <c r="B172" s="239"/>
      <c r="C172" s="418"/>
      <c r="D172" s="418"/>
      <c r="E172" s="240"/>
      <c r="F172" s="240"/>
      <c r="G172" s="240"/>
      <c r="H172" s="240"/>
      <c r="I172" s="240"/>
      <c r="J172" s="240"/>
      <c r="K172" s="240"/>
      <c r="L172" s="240"/>
      <c r="M172" s="240"/>
      <c r="N172" s="240"/>
      <c r="O172" s="240"/>
      <c r="P172" s="240"/>
      <c r="Q172" s="240"/>
      <c r="R172" s="240"/>
      <c r="S172" s="240"/>
      <c r="T172" s="240"/>
      <c r="U172" s="240"/>
      <c r="V172" s="240"/>
      <c r="W172" s="269"/>
    </row>
    <row r="173" spans="2:23" x14ac:dyDescent="0.15">
      <c r="B173" s="264"/>
      <c r="C173" s="518"/>
      <c r="D173" s="264"/>
      <c r="E173" s="264"/>
      <c r="F173" s="264"/>
      <c r="G173" s="264"/>
      <c r="H173" s="264"/>
      <c r="I173" s="264"/>
      <c r="J173" s="264"/>
      <c r="K173" s="264"/>
      <c r="L173" s="264"/>
      <c r="M173" s="264"/>
      <c r="N173" s="264"/>
      <c r="O173" s="264"/>
      <c r="P173" s="264"/>
      <c r="Q173" s="264"/>
      <c r="R173" s="264"/>
      <c r="S173" s="264"/>
      <c r="T173" s="264"/>
      <c r="U173" s="264"/>
      <c r="V173" s="264"/>
      <c r="W173" s="264"/>
    </row>
    <row r="174" spans="2:23" x14ac:dyDescent="0.15">
      <c r="B174" s="273" t="s">
        <v>68</v>
      </c>
      <c r="C174" s="519"/>
      <c r="D174" s="275"/>
      <c r="E174" s="275"/>
      <c r="F174" s="275"/>
      <c r="G174" s="275"/>
      <c r="H174" s="275"/>
      <c r="I174" s="275"/>
      <c r="J174" s="275"/>
      <c r="K174" s="275"/>
      <c r="L174" s="275"/>
      <c r="M174" s="275"/>
      <c r="N174" s="275"/>
      <c r="O174" s="275"/>
      <c r="P174" s="275"/>
      <c r="Q174" s="275"/>
      <c r="R174" s="275"/>
      <c r="S174" s="275"/>
      <c r="T174" s="275"/>
      <c r="U174" s="275"/>
      <c r="V174" s="275"/>
      <c r="W174" s="276"/>
    </row>
    <row r="175" spans="2:23" ht="11.25" x14ac:dyDescent="0.2">
      <c r="B175" s="425"/>
      <c r="C175" s="419"/>
      <c r="D175" s="419"/>
      <c r="E175" s="262"/>
      <c r="F175" s="262"/>
      <c r="G175" s="262"/>
      <c r="H175" s="262"/>
      <c r="I175" s="262"/>
      <c r="J175" s="262"/>
      <c r="K175" s="262"/>
      <c r="L175" s="262"/>
      <c r="M175" s="262"/>
      <c r="N175" s="262"/>
      <c r="O175" s="262"/>
      <c r="P175" s="262"/>
      <c r="Q175" s="262"/>
      <c r="R175" s="262"/>
      <c r="S175" s="262"/>
      <c r="T175" s="262"/>
      <c r="U175" s="262"/>
      <c r="V175" s="262"/>
      <c r="W175" s="266"/>
    </row>
    <row r="176" spans="2:23" x14ac:dyDescent="0.15">
      <c r="B176" s="396"/>
      <c r="C176" s="520" t="s">
        <v>44</v>
      </c>
      <c r="D176" s="279"/>
      <c r="E176" s="279"/>
      <c r="F176" s="279"/>
      <c r="G176" s="279"/>
      <c r="H176" s="279"/>
      <c r="I176" s="279"/>
      <c r="J176" s="279"/>
      <c r="K176" s="279"/>
      <c r="L176" s="279"/>
      <c r="M176" s="279"/>
      <c r="N176" s="279"/>
      <c r="O176" s="279"/>
      <c r="P176" s="279"/>
      <c r="Q176" s="279"/>
      <c r="R176" s="279"/>
      <c r="S176" s="279"/>
      <c r="T176" s="279"/>
      <c r="U176" s="279"/>
      <c r="V176" s="279"/>
      <c r="W176" s="281"/>
    </row>
    <row r="177" spans="2:23" x14ac:dyDescent="0.15">
      <c r="B177" s="268"/>
      <c r="C177" s="419"/>
      <c r="D177" s="419"/>
      <c r="E177" s="262"/>
      <c r="F177" s="262"/>
      <c r="G177" s="262"/>
      <c r="H177" s="262"/>
      <c r="I177" s="262"/>
      <c r="J177" s="262"/>
      <c r="K177" s="262"/>
      <c r="L177" s="262"/>
      <c r="M177" s="262"/>
      <c r="N177" s="262"/>
      <c r="O177" s="262"/>
      <c r="P177" s="262"/>
      <c r="Q177" s="262"/>
      <c r="R177" s="262"/>
      <c r="S177" s="262"/>
      <c r="T177" s="262"/>
      <c r="U177" s="262"/>
      <c r="V177" s="262"/>
      <c r="W177" s="266"/>
    </row>
    <row r="178" spans="2:23" x14ac:dyDescent="0.15">
      <c r="B178" s="292" t="s">
        <v>69</v>
      </c>
      <c r="C178" s="509"/>
      <c r="D178" s="419"/>
      <c r="E178" s="262"/>
      <c r="F178" s="356" t="s">
        <v>70</v>
      </c>
      <c r="G178" s="356"/>
      <c r="H178" s="357"/>
      <c r="I178" s="357"/>
      <c r="J178" s="357"/>
      <c r="K178" s="357"/>
      <c r="L178" s="357"/>
      <c r="M178" s="357"/>
      <c r="N178" s="357"/>
      <c r="O178" s="357"/>
      <c r="P178" s="357"/>
      <c r="Q178" s="357"/>
      <c r="R178" s="357"/>
      <c r="S178" s="357"/>
      <c r="T178" s="357"/>
      <c r="U178" s="357"/>
      <c r="V178" s="358"/>
      <c r="W178" s="266"/>
    </row>
    <row r="179" spans="2:23" x14ac:dyDescent="0.15">
      <c r="B179" s="239"/>
      <c r="C179" s="418"/>
      <c r="D179" s="418"/>
      <c r="E179" s="240"/>
      <c r="F179" s="240"/>
      <c r="G179" s="240"/>
      <c r="H179" s="240"/>
      <c r="I179" s="240"/>
      <c r="J179" s="240"/>
      <c r="K179" s="240"/>
      <c r="L179" s="240"/>
      <c r="M179" s="240"/>
      <c r="N179" s="240"/>
      <c r="O179" s="240"/>
      <c r="P179" s="240"/>
      <c r="Q179" s="240"/>
      <c r="R179" s="240"/>
      <c r="S179" s="240"/>
      <c r="T179" s="240"/>
      <c r="U179" s="240"/>
      <c r="V179" s="240"/>
      <c r="W179" s="269"/>
    </row>
    <row r="180" spans="2:23" x14ac:dyDescent="0.15">
      <c r="B180" s="264"/>
      <c r="C180" s="518"/>
      <c r="D180" s="264"/>
      <c r="E180" s="264"/>
      <c r="F180" s="264"/>
      <c r="G180" s="264"/>
      <c r="H180" s="264"/>
      <c r="I180" s="264"/>
      <c r="J180" s="264"/>
      <c r="K180" s="264"/>
      <c r="L180" s="264"/>
      <c r="M180" s="264"/>
      <c r="N180" s="264"/>
      <c r="O180" s="264"/>
      <c r="P180" s="264"/>
      <c r="Q180" s="264"/>
      <c r="R180" s="264"/>
      <c r="S180" s="264"/>
      <c r="T180" s="264"/>
      <c r="U180" s="264"/>
      <c r="V180" s="264"/>
      <c r="W180" s="264"/>
    </row>
    <row r="181" spans="2:23" x14ac:dyDescent="0.15">
      <c r="B181" s="273" t="s">
        <v>81</v>
      </c>
      <c r="C181" s="519"/>
      <c r="D181" s="275"/>
      <c r="E181" s="275"/>
      <c r="F181" s="275"/>
      <c r="G181" s="275"/>
      <c r="H181" s="275"/>
      <c r="I181" s="275"/>
      <c r="J181" s="275"/>
      <c r="K181" s="275"/>
      <c r="L181" s="275"/>
      <c r="M181" s="275"/>
      <c r="N181" s="275"/>
      <c r="O181" s="275"/>
      <c r="P181" s="275"/>
      <c r="Q181" s="275"/>
      <c r="R181" s="275"/>
      <c r="S181" s="275"/>
      <c r="T181" s="275"/>
      <c r="U181" s="275"/>
      <c r="V181" s="275"/>
      <c r="W181" s="276"/>
    </row>
    <row r="182" spans="2:23" ht="11.25" x14ac:dyDescent="0.2">
      <c r="B182" s="425"/>
      <c r="C182" s="419"/>
      <c r="D182" s="419"/>
      <c r="E182" s="262"/>
      <c r="F182" s="262"/>
      <c r="G182" s="262"/>
      <c r="H182" s="262"/>
      <c r="I182" s="262"/>
      <c r="J182" s="262"/>
      <c r="K182" s="262"/>
      <c r="L182" s="262"/>
      <c r="M182" s="262"/>
      <c r="N182" s="262"/>
      <c r="O182" s="262"/>
      <c r="P182" s="262"/>
      <c r="Q182" s="262"/>
      <c r="R182" s="262"/>
      <c r="S182" s="262"/>
      <c r="T182" s="262"/>
      <c r="U182" s="262"/>
      <c r="V182" s="262"/>
      <c r="W182" s="266"/>
    </row>
    <row r="183" spans="2:23" x14ac:dyDescent="0.15">
      <c r="B183" s="396"/>
      <c r="C183" s="520" t="s">
        <v>44</v>
      </c>
      <c r="D183" s="279"/>
      <c r="E183" s="279"/>
      <c r="F183" s="279"/>
      <c r="G183" s="279"/>
      <c r="H183" s="279"/>
      <c r="I183" s="279"/>
      <c r="J183" s="279"/>
      <c r="K183" s="279"/>
      <c r="L183" s="279"/>
      <c r="M183" s="279"/>
      <c r="N183" s="279"/>
      <c r="O183" s="279"/>
      <c r="P183" s="279"/>
      <c r="Q183" s="279"/>
      <c r="R183" s="279"/>
      <c r="S183" s="279"/>
      <c r="T183" s="279"/>
      <c r="U183" s="279"/>
      <c r="V183" s="279"/>
      <c r="W183" s="281"/>
    </row>
    <row r="184" spans="2:23" x14ac:dyDescent="0.15">
      <c r="B184" s="268"/>
      <c r="C184" s="419"/>
      <c r="D184" s="419"/>
      <c r="E184" s="262"/>
      <c r="F184" s="262"/>
      <c r="G184" s="262"/>
      <c r="H184" s="262" t="s">
        <v>314</v>
      </c>
      <c r="I184" s="262"/>
      <c r="J184" s="262"/>
      <c r="K184" s="262"/>
      <c r="L184" s="262"/>
      <c r="M184" s="262"/>
      <c r="N184" s="262"/>
      <c r="O184" s="262"/>
      <c r="P184" s="262"/>
      <c r="Q184" s="262"/>
      <c r="R184" s="262"/>
      <c r="S184" s="262"/>
      <c r="T184" s="262"/>
      <c r="U184" s="262"/>
      <c r="V184" s="262"/>
      <c r="W184" s="266"/>
    </row>
    <row r="185" spans="2:23" x14ac:dyDescent="0.15">
      <c r="B185" s="292" t="s">
        <v>71</v>
      </c>
      <c r="C185" s="509"/>
      <c r="D185" s="419"/>
      <c r="E185" s="262"/>
      <c r="F185" s="356" t="s">
        <v>374</v>
      </c>
      <c r="G185" s="357"/>
      <c r="H185" s="357"/>
      <c r="I185" s="357"/>
      <c r="J185" s="357"/>
      <c r="K185" s="357"/>
      <c r="L185" s="357"/>
      <c r="M185" s="357"/>
      <c r="N185" s="357"/>
      <c r="O185" s="357"/>
      <c r="P185" s="357"/>
      <c r="Q185" s="357"/>
      <c r="R185" s="357"/>
      <c r="S185" s="357"/>
      <c r="T185" s="357"/>
      <c r="U185" s="357"/>
      <c r="V185" s="358"/>
      <c r="W185" s="266"/>
    </row>
    <row r="186" spans="2:23" x14ac:dyDescent="0.15">
      <c r="B186" s="292" t="s">
        <v>73</v>
      </c>
      <c r="C186" s="509"/>
      <c r="D186" s="419"/>
      <c r="E186" s="262"/>
      <c r="F186" s="356"/>
      <c r="G186" s="357"/>
      <c r="H186" s="357"/>
      <c r="I186" s="357"/>
      <c r="J186" s="357"/>
      <c r="K186" s="357"/>
      <c r="L186" s="357"/>
      <c r="M186" s="357"/>
      <c r="N186" s="357"/>
      <c r="O186" s="357"/>
      <c r="P186" s="357"/>
      <c r="Q186" s="357"/>
      <c r="R186" s="357"/>
      <c r="S186" s="357"/>
      <c r="T186" s="357"/>
      <c r="U186" s="357"/>
      <c r="V186" s="358"/>
      <c r="W186" s="266"/>
    </row>
    <row r="187" spans="2:23" ht="11.25" thickBot="1" x14ac:dyDescent="0.2">
      <c r="B187" s="292" t="s">
        <v>72</v>
      </c>
      <c r="C187" s="509"/>
      <c r="D187" s="419"/>
      <c r="E187" s="262"/>
      <c r="F187" s="356"/>
      <c r="G187" s="357"/>
      <c r="H187" s="357"/>
      <c r="I187" s="357"/>
      <c r="J187" s="357"/>
      <c r="K187" s="357"/>
      <c r="L187" s="357"/>
      <c r="M187" s="357"/>
      <c r="N187" s="357"/>
      <c r="O187" s="357"/>
      <c r="P187" s="357"/>
      <c r="Q187" s="357"/>
      <c r="R187" s="357"/>
      <c r="S187" s="357"/>
      <c r="T187" s="357"/>
      <c r="U187" s="357"/>
      <c r="V187" s="358"/>
      <c r="W187" s="266"/>
    </row>
    <row r="188" spans="2:23" ht="11.25" thickTop="1" x14ac:dyDescent="0.15">
      <c r="B188" s="421" t="s">
        <v>214</v>
      </c>
      <c r="C188" s="511">
        <f>SUM(C185:C187)</f>
        <v>0</v>
      </c>
      <c r="D188" s="419"/>
      <c r="E188" s="262"/>
      <c r="F188" s="262"/>
      <c r="G188" s="262"/>
      <c r="H188" s="262"/>
      <c r="I188" s="262"/>
      <c r="J188" s="262"/>
      <c r="K188" s="262"/>
      <c r="L188" s="262"/>
      <c r="M188" s="262"/>
      <c r="N188" s="262"/>
      <c r="O188" s="262"/>
      <c r="P188" s="262"/>
      <c r="Q188" s="262"/>
      <c r="R188" s="262"/>
      <c r="S188" s="262"/>
      <c r="T188" s="262"/>
      <c r="U188" s="262"/>
      <c r="V188" s="262"/>
      <c r="W188" s="266"/>
    </row>
    <row r="189" spans="2:23" x14ac:dyDescent="0.15">
      <c r="B189" s="423"/>
      <c r="C189" s="435"/>
      <c r="D189" s="418"/>
      <c r="E189" s="240"/>
      <c r="F189" s="240"/>
      <c r="G189" s="240"/>
      <c r="H189" s="240"/>
      <c r="I189" s="240"/>
      <c r="J189" s="240"/>
      <c r="K189" s="240"/>
      <c r="L189" s="240"/>
      <c r="M189" s="240"/>
      <c r="N189" s="240"/>
      <c r="O189" s="240"/>
      <c r="P189" s="240"/>
      <c r="Q189" s="240"/>
      <c r="R189" s="240"/>
      <c r="S189" s="240"/>
      <c r="T189" s="240"/>
      <c r="U189" s="240"/>
      <c r="V189" s="240"/>
      <c r="W189" s="269"/>
    </row>
    <row r="190" spans="2:23" x14ac:dyDescent="0.15">
      <c r="B190" s="436"/>
      <c r="C190" s="391"/>
      <c r="D190" s="419"/>
      <c r="E190" s="261"/>
      <c r="F190" s="261"/>
      <c r="G190" s="261"/>
      <c r="H190" s="261"/>
      <c r="I190" s="261"/>
      <c r="J190" s="261"/>
      <c r="K190" s="261"/>
      <c r="L190" s="261"/>
      <c r="M190" s="261"/>
      <c r="N190" s="261"/>
      <c r="O190" s="261"/>
      <c r="P190" s="261"/>
      <c r="Q190" s="261"/>
      <c r="R190" s="261"/>
      <c r="S190" s="261"/>
      <c r="T190" s="261"/>
      <c r="U190" s="261"/>
      <c r="V190" s="261"/>
      <c r="W190" s="262"/>
    </row>
    <row r="191" spans="2:23" x14ac:dyDescent="0.15">
      <c r="B191" s="437" t="s">
        <v>53</v>
      </c>
      <c r="C191" s="438"/>
      <c r="D191" s="438"/>
      <c r="E191" s="438"/>
      <c r="F191" s="438"/>
      <c r="G191" s="438"/>
      <c r="H191" s="438"/>
      <c r="I191" s="438"/>
      <c r="J191" s="438"/>
      <c r="K191" s="438"/>
      <c r="L191" s="438"/>
      <c r="M191" s="438"/>
      <c r="N191" s="438"/>
      <c r="O191" s="438"/>
      <c r="P191" s="438"/>
      <c r="Q191" s="438"/>
      <c r="R191" s="438"/>
      <c r="S191" s="438"/>
      <c r="T191" s="438"/>
      <c r="U191" s="438"/>
      <c r="V191" s="438"/>
      <c r="W191" s="439"/>
    </row>
    <row r="192" spans="2:23" x14ac:dyDescent="0.15">
      <c r="B192" s="268"/>
      <c r="C192" s="262"/>
      <c r="D192" s="262"/>
      <c r="E192" s="262"/>
      <c r="F192" s="262"/>
      <c r="G192" s="262"/>
      <c r="H192" s="262"/>
      <c r="I192" s="262"/>
      <c r="J192" s="262"/>
      <c r="K192" s="262"/>
      <c r="L192" s="262"/>
      <c r="M192" s="262"/>
      <c r="N192" s="262"/>
      <c r="O192" s="262"/>
      <c r="P192" s="262"/>
      <c r="Q192" s="262"/>
      <c r="R192" s="262"/>
      <c r="S192" s="262"/>
      <c r="T192" s="262"/>
      <c r="U192" s="262"/>
      <c r="V192" s="262"/>
      <c r="W192" s="266"/>
    </row>
    <row r="193" spans="2:23" ht="31.5" x14ac:dyDescent="0.15">
      <c r="B193" s="233" t="s">
        <v>54</v>
      </c>
      <c r="C193" s="234" t="s">
        <v>55</v>
      </c>
      <c r="D193" s="235"/>
      <c r="E193" s="22" t="s">
        <v>402</v>
      </c>
      <c r="F193" s="237"/>
      <c r="G193" s="562"/>
      <c r="H193" s="562"/>
      <c r="I193" s="562"/>
      <c r="J193" s="237"/>
      <c r="K193" s="440"/>
      <c r="L193" s="237"/>
      <c r="M193" s="234"/>
      <c r="N193" s="237"/>
      <c r="O193" s="237"/>
      <c r="P193" s="237"/>
      <c r="Q193" s="237"/>
      <c r="R193" s="237"/>
      <c r="S193" s="237"/>
      <c r="T193" s="237"/>
      <c r="U193" s="237"/>
      <c r="V193" s="237"/>
      <c r="W193" s="441"/>
    </row>
    <row r="194" spans="2:23" x14ac:dyDescent="0.15">
      <c r="B194" s="442" t="s">
        <v>52</v>
      </c>
      <c r="C194" s="236">
        <f>100%-SUM(C159,C161,C163)</f>
        <v>1</v>
      </c>
      <c r="D194" s="237"/>
      <c r="E194" s="238"/>
      <c r="F194" s="262"/>
      <c r="G194" s="563"/>
      <c r="H194" s="563"/>
      <c r="I194" s="563"/>
      <c r="J194" s="262"/>
      <c r="K194" s="490"/>
      <c r="L194" s="262"/>
      <c r="M194" s="490"/>
      <c r="N194" s="417"/>
      <c r="O194" s="417"/>
      <c r="P194" s="417"/>
      <c r="Q194" s="417"/>
      <c r="R194" s="417"/>
      <c r="S194" s="417"/>
      <c r="T194" s="417"/>
      <c r="U194" s="417"/>
      <c r="V194" s="417"/>
      <c r="W194" s="266"/>
    </row>
    <row r="195" spans="2:23" x14ac:dyDescent="0.15">
      <c r="B195" s="442" t="str">
        <f>B159</f>
        <v>Totale overheadkosten (% van totale kosten)</v>
      </c>
      <c r="C195" s="236">
        <f>C159</f>
        <v>0</v>
      </c>
      <c r="D195" s="237"/>
      <c r="E195" s="236">
        <f>C195/$C$194</f>
        <v>0</v>
      </c>
      <c r="F195" s="262"/>
      <c r="G195" s="443"/>
      <c r="H195" s="443"/>
      <c r="I195" s="443"/>
      <c r="J195" s="262"/>
      <c r="K195" s="490"/>
      <c r="L195" s="262"/>
      <c r="M195" s="490"/>
      <c r="N195" s="417"/>
      <c r="O195" s="417"/>
      <c r="P195" s="417"/>
      <c r="Q195" s="417"/>
      <c r="R195" s="417"/>
      <c r="S195" s="417"/>
      <c r="T195" s="417"/>
      <c r="U195" s="417"/>
      <c r="V195" s="417"/>
      <c r="W195" s="266"/>
    </row>
    <row r="196" spans="2:23" x14ac:dyDescent="0.15">
      <c r="B196" s="442" t="str">
        <f>B161</f>
        <v>Kosten voor vastgoed (% van totale kosten)</v>
      </c>
      <c r="C196" s="236">
        <f>C161</f>
        <v>0</v>
      </c>
      <c r="D196" s="237"/>
      <c r="E196" s="236">
        <f>C196/$C$194</f>
        <v>0</v>
      </c>
      <c r="F196" s="262"/>
      <c r="G196" s="366"/>
      <c r="H196" s="443"/>
      <c r="I196" s="443"/>
      <c r="J196" s="262"/>
      <c r="K196" s="490"/>
      <c r="L196" s="262"/>
      <c r="M196" s="490"/>
      <c r="N196" s="417"/>
      <c r="O196" s="417"/>
      <c r="P196" s="417"/>
      <c r="Q196" s="417"/>
      <c r="R196" s="417"/>
      <c r="S196" s="417"/>
      <c r="T196" s="417"/>
      <c r="U196" s="417"/>
      <c r="V196" s="417"/>
      <c r="W196" s="266"/>
    </row>
    <row r="197" spans="2:23" x14ac:dyDescent="0.15">
      <c r="B197" s="442" t="str">
        <f>B163</f>
        <v>Overige personele kosten (% van totale kosten)</v>
      </c>
      <c r="C197" s="236">
        <f>C163</f>
        <v>0</v>
      </c>
      <c r="D197" s="237"/>
      <c r="E197" s="236">
        <f>C197/$C$194</f>
        <v>0</v>
      </c>
      <c r="F197" s="262"/>
      <c r="G197" s="443"/>
      <c r="H197" s="443"/>
      <c r="I197" s="443"/>
      <c r="J197" s="262"/>
      <c r="K197" s="490"/>
      <c r="L197" s="262"/>
      <c r="M197" s="490"/>
      <c r="N197" s="417"/>
      <c r="O197" s="417"/>
      <c r="P197" s="417"/>
      <c r="Q197" s="417"/>
      <c r="R197" s="417"/>
      <c r="S197" s="417"/>
      <c r="T197" s="417"/>
      <c r="U197" s="417"/>
      <c r="V197" s="417"/>
      <c r="W197" s="266"/>
    </row>
    <row r="198" spans="2:23" x14ac:dyDescent="0.15">
      <c r="B198" s="239"/>
      <c r="C198" s="240"/>
      <c r="D198" s="240"/>
      <c r="E198" s="240"/>
      <c r="F198" s="240"/>
      <c r="G198" s="240"/>
      <c r="H198" s="240"/>
      <c r="I198" s="240"/>
      <c r="J198" s="240"/>
      <c r="K198" s="240"/>
      <c r="L198" s="240"/>
      <c r="M198" s="240"/>
      <c r="N198" s="240"/>
      <c r="O198" s="240"/>
      <c r="P198" s="240"/>
      <c r="Q198" s="240"/>
      <c r="R198" s="240"/>
      <c r="S198" s="240"/>
      <c r="T198" s="240"/>
      <c r="U198" s="240"/>
      <c r="V198" s="240"/>
      <c r="W198" s="269"/>
    </row>
    <row r="199" spans="2:23" x14ac:dyDescent="0.15"/>
    <row r="200" spans="2:23" x14ac:dyDescent="0.15"/>
    <row r="201" spans="2:23" x14ac:dyDescent="0.15"/>
    <row r="202" spans="2:23" x14ac:dyDescent="0.15"/>
    <row r="203" spans="2:23" x14ac:dyDescent="0.15"/>
    <row r="204" spans="2:23" x14ac:dyDescent="0.15"/>
    <row r="205" spans="2:23" x14ac:dyDescent="0.15"/>
    <row r="206" spans="2:23" x14ac:dyDescent="0.15"/>
    <row r="207" spans="2:23" x14ac:dyDescent="0.15"/>
    <row r="208" spans="2:23" x14ac:dyDescent="0.15"/>
    <row r="209" x14ac:dyDescent="0.15"/>
    <row r="210" x14ac:dyDescent="0.15"/>
    <row r="211" x14ac:dyDescent="0.15"/>
    <row r="212" x14ac:dyDescent="0.15"/>
    <row r="213" x14ac:dyDescent="0.15"/>
    <row r="214" x14ac:dyDescent="0.15"/>
    <row r="215" x14ac:dyDescent="0.15"/>
    <row r="216" x14ac:dyDescent="0.15"/>
    <row r="217" x14ac:dyDescent="0.15"/>
    <row r="218" x14ac:dyDescent="0.15"/>
    <row r="219" x14ac:dyDescent="0.15"/>
    <row r="220" x14ac:dyDescent="0.15"/>
    <row r="221" x14ac:dyDescent="0.15"/>
    <row r="222" x14ac:dyDescent="0.15"/>
    <row r="223" x14ac:dyDescent="0.15"/>
    <row r="224" x14ac:dyDescent="0.15"/>
    <row r="225" spans="2:21" x14ac:dyDescent="0.15"/>
    <row r="226" spans="2:21" x14ac:dyDescent="0.15"/>
    <row r="227" spans="2:21" x14ac:dyDescent="0.15"/>
    <row r="228" spans="2:21" x14ac:dyDescent="0.15"/>
    <row r="229" spans="2:21" x14ac:dyDescent="0.15">
      <c r="B229" s="437" t="s">
        <v>90</v>
      </c>
      <c r="C229" s="444"/>
      <c r="D229" s="444"/>
      <c r="E229" s="444"/>
      <c r="F229" s="444"/>
      <c r="G229" s="444"/>
      <c r="H229" s="444"/>
      <c r="I229" s="444"/>
      <c r="J229" s="444"/>
      <c r="K229" s="444"/>
      <c r="L229" s="444"/>
      <c r="M229" s="444"/>
      <c r="N229" s="444"/>
      <c r="O229" s="444"/>
      <c r="P229" s="444"/>
      <c r="Q229" s="444"/>
      <c r="R229" s="444"/>
      <c r="S229" s="445"/>
    </row>
    <row r="230" spans="2:21" x14ac:dyDescent="0.15">
      <c r="B230" s="446"/>
      <c r="C230" s="447"/>
      <c r="D230" s="447"/>
      <c r="E230" s="447"/>
      <c r="F230" s="447"/>
      <c r="G230" s="447"/>
      <c r="H230" s="447"/>
      <c r="I230" s="447"/>
      <c r="J230" s="447"/>
      <c r="K230" s="447"/>
      <c r="L230" s="447"/>
      <c r="M230" s="447"/>
      <c r="N230" s="447"/>
      <c r="O230" s="447"/>
      <c r="P230" s="447"/>
      <c r="Q230" s="447"/>
      <c r="R230" s="447"/>
      <c r="S230" s="448"/>
    </row>
    <row r="231" spans="2:21" x14ac:dyDescent="0.15">
      <c r="B231" s="449"/>
      <c r="C231" s="347">
        <f t="shared" ref="C231:Q231" si="40">D18</f>
        <v>1</v>
      </c>
      <c r="D231" s="347">
        <f t="shared" si="40"/>
        <v>2</v>
      </c>
      <c r="E231" s="347">
        <f t="shared" si="40"/>
        <v>3</v>
      </c>
      <c r="F231" s="347">
        <f t="shared" si="40"/>
        <v>4</v>
      </c>
      <c r="G231" s="347">
        <f t="shared" si="40"/>
        <v>5</v>
      </c>
      <c r="H231" s="347">
        <f t="shared" si="40"/>
        <v>6</v>
      </c>
      <c r="I231" s="347">
        <f t="shared" si="40"/>
        <v>7</v>
      </c>
      <c r="J231" s="347">
        <f t="shared" si="40"/>
        <v>8</v>
      </c>
      <c r="K231" s="347">
        <f t="shared" si="40"/>
        <v>9</v>
      </c>
      <c r="L231" s="347">
        <f t="shared" si="40"/>
        <v>10</v>
      </c>
      <c r="M231" s="347">
        <f t="shared" si="40"/>
        <v>11</v>
      </c>
      <c r="N231" s="347">
        <f t="shared" si="40"/>
        <v>12</v>
      </c>
      <c r="O231" s="347">
        <f t="shared" si="40"/>
        <v>13</v>
      </c>
      <c r="P231" s="347">
        <f t="shared" si="40"/>
        <v>14</v>
      </c>
      <c r="Q231" s="347">
        <f t="shared" si="40"/>
        <v>15</v>
      </c>
      <c r="R231" s="347"/>
      <c r="S231" s="349"/>
    </row>
    <row r="232" spans="2:21" x14ac:dyDescent="0.15">
      <c r="B232" s="450"/>
      <c r="C232" s="347">
        <f t="shared" ref="C232:Q232" si="41">D19</f>
        <v>5</v>
      </c>
      <c r="D232" s="347">
        <f t="shared" si="41"/>
        <v>5</v>
      </c>
      <c r="E232" s="347">
        <f t="shared" si="41"/>
        <v>5</v>
      </c>
      <c r="F232" s="347">
        <f t="shared" si="41"/>
        <v>5</v>
      </c>
      <c r="G232" s="347">
        <f t="shared" si="41"/>
        <v>5</v>
      </c>
      <c r="H232" s="347">
        <f t="shared" si="41"/>
        <v>5</v>
      </c>
      <c r="I232" s="347">
        <f t="shared" si="41"/>
        <v>5</v>
      </c>
      <c r="J232" s="347">
        <f t="shared" si="41"/>
        <v>5</v>
      </c>
      <c r="K232" s="347">
        <f t="shared" si="41"/>
        <v>5</v>
      </c>
      <c r="L232" s="347">
        <f t="shared" si="41"/>
        <v>5</v>
      </c>
      <c r="M232" s="347">
        <f t="shared" si="41"/>
        <v>5</v>
      </c>
      <c r="N232" s="347">
        <f t="shared" si="41"/>
        <v>5</v>
      </c>
      <c r="O232" s="347">
        <f t="shared" si="41"/>
        <v>5</v>
      </c>
      <c r="P232" s="347">
        <f t="shared" si="41"/>
        <v>5</v>
      </c>
      <c r="Q232" s="347">
        <f t="shared" si="41"/>
        <v>5</v>
      </c>
      <c r="R232" s="347"/>
      <c r="S232" s="349"/>
    </row>
    <row r="233" spans="2:21" x14ac:dyDescent="0.15">
      <c r="B233" s="451" t="s">
        <v>87</v>
      </c>
      <c r="C233" s="452">
        <f t="shared" ref="C233:Q233" si="42">D20</f>
        <v>13.166666666666666</v>
      </c>
      <c r="D233" s="452">
        <f t="shared" si="42"/>
        <v>13.487179487179487</v>
      </c>
      <c r="E233" s="452">
        <f t="shared" si="42"/>
        <v>13.826923076923077</v>
      </c>
      <c r="F233" s="452">
        <f t="shared" si="42"/>
        <v>14.987179487179487</v>
      </c>
      <c r="G233" s="452">
        <f t="shared" si="42"/>
        <v>15.403846153846153</v>
      </c>
      <c r="H233" s="452">
        <f t="shared" si="42"/>
        <v>17.26923076923077</v>
      </c>
      <c r="I233" s="452">
        <f t="shared" si="42"/>
        <v>18.46153846153846</v>
      </c>
      <c r="J233" s="452">
        <f t="shared" si="42"/>
        <v>19.993589743589745</v>
      </c>
      <c r="K233" s="452">
        <f t="shared" si="42"/>
        <v>21.455128205128204</v>
      </c>
      <c r="L233" s="452">
        <f t="shared" si="42"/>
        <v>23.160256410256409</v>
      </c>
      <c r="M233" s="452">
        <f t="shared" si="42"/>
        <v>25.576923076923077</v>
      </c>
      <c r="N233" s="452">
        <f t="shared" si="42"/>
        <v>28.198717948717949</v>
      </c>
      <c r="O233" s="452">
        <f t="shared" si="42"/>
        <v>31.28846153846154</v>
      </c>
      <c r="P233" s="452">
        <f t="shared" si="42"/>
        <v>33.493589743589745</v>
      </c>
      <c r="Q233" s="452">
        <f t="shared" si="42"/>
        <v>35.916666666666664</v>
      </c>
      <c r="R233" s="453"/>
      <c r="S233" s="349"/>
    </row>
    <row r="234" spans="2:21" x14ac:dyDescent="0.15">
      <c r="B234" s="451" t="s">
        <v>84</v>
      </c>
      <c r="C234" s="454">
        <f>SUM(D21:D24)</f>
        <v>2.2105969116080937</v>
      </c>
      <c r="D234" s="454">
        <f t="shared" ref="D234:Q234" si="43">SUM(E21:E24)</f>
        <v>2.2371994757106579</v>
      </c>
      <c r="E234" s="454">
        <f t="shared" si="43"/>
        <v>2.2653981936593759</v>
      </c>
      <c r="F234" s="454">
        <f t="shared" si="43"/>
        <v>2.4429102564102569</v>
      </c>
      <c r="G234" s="454">
        <f t="shared" si="43"/>
        <v>2.5108269230769231</v>
      </c>
      <c r="H234" s="454">
        <f t="shared" si="43"/>
        <v>2.8148846153846154</v>
      </c>
      <c r="I234" s="454">
        <f t="shared" si="43"/>
        <v>3.0092307692307689</v>
      </c>
      <c r="J234" s="454">
        <f t="shared" si="43"/>
        <v>3.2589551282051286</v>
      </c>
      <c r="K234" s="454">
        <f t="shared" si="43"/>
        <v>3.4971858974358971</v>
      </c>
      <c r="L234" s="454">
        <f t="shared" si="43"/>
        <v>3.7751217948717946</v>
      </c>
      <c r="M234" s="454">
        <f t="shared" si="43"/>
        <v>4.1690384615384612</v>
      </c>
      <c r="N234" s="454">
        <f t="shared" si="43"/>
        <v>4.5963910256410259</v>
      </c>
      <c r="O234" s="454">
        <f t="shared" si="43"/>
        <v>5.1000192307692309</v>
      </c>
      <c r="P234" s="454">
        <f t="shared" si="43"/>
        <v>5.4594551282051285</v>
      </c>
      <c r="Q234" s="454">
        <f t="shared" si="43"/>
        <v>5.8544166666666664</v>
      </c>
      <c r="R234" s="453"/>
      <c r="S234" s="349"/>
    </row>
    <row r="235" spans="2:21" x14ac:dyDescent="0.15">
      <c r="B235" s="451" t="s">
        <v>61</v>
      </c>
      <c r="C235" s="454">
        <f t="shared" ref="C235:Q235" si="44">D26</f>
        <v>0</v>
      </c>
      <c r="D235" s="454">
        <f t="shared" si="44"/>
        <v>0</v>
      </c>
      <c r="E235" s="454">
        <f t="shared" si="44"/>
        <v>0</v>
      </c>
      <c r="F235" s="454">
        <f t="shared" si="44"/>
        <v>0</v>
      </c>
      <c r="G235" s="454">
        <f t="shared" si="44"/>
        <v>0</v>
      </c>
      <c r="H235" s="454">
        <f t="shared" si="44"/>
        <v>0</v>
      </c>
      <c r="I235" s="454">
        <f t="shared" si="44"/>
        <v>0</v>
      </c>
      <c r="J235" s="454">
        <f t="shared" si="44"/>
        <v>0</v>
      </c>
      <c r="K235" s="454">
        <f t="shared" si="44"/>
        <v>0</v>
      </c>
      <c r="L235" s="454">
        <f t="shared" si="44"/>
        <v>0</v>
      </c>
      <c r="M235" s="454">
        <f t="shared" si="44"/>
        <v>0</v>
      </c>
      <c r="N235" s="454">
        <f t="shared" si="44"/>
        <v>0</v>
      </c>
      <c r="O235" s="454">
        <f t="shared" si="44"/>
        <v>0</v>
      </c>
      <c r="P235" s="454">
        <f t="shared" si="44"/>
        <v>0</v>
      </c>
      <c r="Q235" s="454">
        <f t="shared" si="44"/>
        <v>0</v>
      </c>
      <c r="R235" s="453"/>
      <c r="S235" s="349"/>
      <c r="T235" s="261"/>
      <c r="U235" s="261"/>
    </row>
    <row r="236" spans="2:21" x14ac:dyDescent="0.15">
      <c r="B236" s="455" t="s">
        <v>88</v>
      </c>
      <c r="C236" s="454">
        <f t="shared" ref="C236:Q236" si="45">D28-D27</f>
        <v>2.0446120250070958</v>
      </c>
      <c r="D236" s="454">
        <f t="shared" si="45"/>
        <v>2.0907656391294598</v>
      </c>
      <c r="E236" s="454">
        <f t="shared" si="45"/>
        <v>2.1396884700991663</v>
      </c>
      <c r="F236" s="454">
        <f t="shared" si="45"/>
        <v>2.3175626082813601</v>
      </c>
      <c r="G236" s="454">
        <f t="shared" si="45"/>
        <v>2.3819944173225451</v>
      </c>
      <c r="H236" s="454">
        <f t="shared" si="45"/>
        <v>2.6704506701069235</v>
      </c>
      <c r="I236" s="454">
        <f t="shared" si="45"/>
        <v>2.8548247698247735</v>
      </c>
      <c r="J236" s="454">
        <f t="shared" si="45"/>
        <v>3.0917355753762052</v>
      </c>
      <c r="K236" s="454">
        <f t="shared" si="45"/>
        <v>3.3177425363206652</v>
      </c>
      <c r="L236" s="454">
        <f t="shared" si="45"/>
        <v>3.5814173240892018</v>
      </c>
      <c r="M236" s="454">
        <f t="shared" si="45"/>
        <v>3.9551218165280737</v>
      </c>
      <c r="N236" s="454">
        <f t="shared" si="45"/>
        <v>4.3605465841872117</v>
      </c>
      <c r="O236" s="454">
        <f t="shared" si="45"/>
        <v>4.8383332296926085</v>
      </c>
      <c r="P236" s="454">
        <f t="shared" si="45"/>
        <v>5.1793261883105686</v>
      </c>
      <c r="Q236" s="454">
        <f t="shared" si="45"/>
        <v>5.554021939350072</v>
      </c>
      <c r="R236" s="453"/>
      <c r="S236" s="349"/>
    </row>
    <row r="237" spans="2:21" x14ac:dyDescent="0.15">
      <c r="B237" s="455" t="s">
        <v>76</v>
      </c>
      <c r="C237" s="454">
        <f t="shared" ref="C237:Q237" si="46">D29</f>
        <v>0</v>
      </c>
      <c r="D237" s="454">
        <f t="shared" si="46"/>
        <v>0</v>
      </c>
      <c r="E237" s="454">
        <f t="shared" si="46"/>
        <v>0</v>
      </c>
      <c r="F237" s="454">
        <f t="shared" si="46"/>
        <v>0</v>
      </c>
      <c r="G237" s="454">
        <f t="shared" si="46"/>
        <v>0</v>
      </c>
      <c r="H237" s="454">
        <f t="shared" si="46"/>
        <v>0</v>
      </c>
      <c r="I237" s="454">
        <f t="shared" si="46"/>
        <v>0</v>
      </c>
      <c r="J237" s="454">
        <f t="shared" si="46"/>
        <v>0</v>
      </c>
      <c r="K237" s="454">
        <f t="shared" si="46"/>
        <v>0</v>
      </c>
      <c r="L237" s="454">
        <f t="shared" si="46"/>
        <v>0</v>
      </c>
      <c r="M237" s="454">
        <f t="shared" si="46"/>
        <v>0</v>
      </c>
      <c r="N237" s="454">
        <f t="shared" si="46"/>
        <v>0</v>
      </c>
      <c r="O237" s="454">
        <f t="shared" si="46"/>
        <v>0</v>
      </c>
      <c r="P237" s="454">
        <f t="shared" si="46"/>
        <v>0</v>
      </c>
      <c r="Q237" s="454">
        <f t="shared" si="46"/>
        <v>0</v>
      </c>
      <c r="R237" s="453"/>
      <c r="S237" s="349"/>
    </row>
    <row r="238" spans="2:21" x14ac:dyDescent="0.15">
      <c r="B238" s="451" t="s">
        <v>85</v>
      </c>
      <c r="C238" s="454">
        <f t="shared" ref="C238:Q238" si="47">SUM(D32:D34)</f>
        <v>0</v>
      </c>
      <c r="D238" s="454">
        <f t="shared" si="47"/>
        <v>0</v>
      </c>
      <c r="E238" s="454">
        <f t="shared" si="47"/>
        <v>0</v>
      </c>
      <c r="F238" s="454">
        <f t="shared" si="47"/>
        <v>0</v>
      </c>
      <c r="G238" s="454">
        <f t="shared" si="47"/>
        <v>0</v>
      </c>
      <c r="H238" s="454">
        <f t="shared" si="47"/>
        <v>0</v>
      </c>
      <c r="I238" s="454">
        <f t="shared" si="47"/>
        <v>0</v>
      </c>
      <c r="J238" s="454">
        <f t="shared" si="47"/>
        <v>0</v>
      </c>
      <c r="K238" s="454">
        <f t="shared" si="47"/>
        <v>0</v>
      </c>
      <c r="L238" s="454">
        <f t="shared" si="47"/>
        <v>0</v>
      </c>
      <c r="M238" s="454">
        <f t="shared" si="47"/>
        <v>0</v>
      </c>
      <c r="N238" s="454">
        <f t="shared" si="47"/>
        <v>0</v>
      </c>
      <c r="O238" s="454">
        <f t="shared" si="47"/>
        <v>0</v>
      </c>
      <c r="P238" s="454">
        <f t="shared" si="47"/>
        <v>0</v>
      </c>
      <c r="Q238" s="454">
        <f t="shared" si="47"/>
        <v>0</v>
      </c>
      <c r="R238" s="453"/>
      <c r="S238" s="349"/>
    </row>
    <row r="239" spans="2:21" x14ac:dyDescent="0.15">
      <c r="B239" s="455" t="s">
        <v>89</v>
      </c>
      <c r="C239" s="452">
        <f t="shared" ref="C239:Q239" si="48">D36</f>
        <v>0</v>
      </c>
      <c r="D239" s="452">
        <f t="shared" si="48"/>
        <v>0</v>
      </c>
      <c r="E239" s="452">
        <f t="shared" si="48"/>
        <v>0</v>
      </c>
      <c r="F239" s="452">
        <f t="shared" si="48"/>
        <v>0</v>
      </c>
      <c r="G239" s="452">
        <f t="shared" si="48"/>
        <v>0</v>
      </c>
      <c r="H239" s="452">
        <f t="shared" si="48"/>
        <v>0</v>
      </c>
      <c r="I239" s="452">
        <f t="shared" si="48"/>
        <v>0</v>
      </c>
      <c r="J239" s="452">
        <f t="shared" si="48"/>
        <v>0</v>
      </c>
      <c r="K239" s="452">
        <f t="shared" si="48"/>
        <v>0</v>
      </c>
      <c r="L239" s="452">
        <f t="shared" si="48"/>
        <v>0</v>
      </c>
      <c r="M239" s="452">
        <f t="shared" si="48"/>
        <v>0</v>
      </c>
      <c r="N239" s="452">
        <f t="shared" si="48"/>
        <v>0</v>
      </c>
      <c r="O239" s="452">
        <f t="shared" si="48"/>
        <v>0</v>
      </c>
      <c r="P239" s="452">
        <f t="shared" si="48"/>
        <v>0</v>
      </c>
      <c r="Q239" s="452">
        <f t="shared" si="48"/>
        <v>0</v>
      </c>
      <c r="R239" s="453"/>
      <c r="S239" s="349"/>
    </row>
    <row r="240" spans="2:21" x14ac:dyDescent="0.15">
      <c r="B240" s="451" t="s">
        <v>86</v>
      </c>
      <c r="C240" s="454">
        <f t="shared" ref="C240:Q240" si="49">D37</f>
        <v>0</v>
      </c>
      <c r="D240" s="454">
        <f t="shared" si="49"/>
        <v>0</v>
      </c>
      <c r="E240" s="454">
        <f t="shared" si="49"/>
        <v>0</v>
      </c>
      <c r="F240" s="454">
        <f t="shared" si="49"/>
        <v>0</v>
      </c>
      <c r="G240" s="454">
        <f t="shared" si="49"/>
        <v>0</v>
      </c>
      <c r="H240" s="454">
        <f t="shared" si="49"/>
        <v>0</v>
      </c>
      <c r="I240" s="454">
        <f t="shared" si="49"/>
        <v>0</v>
      </c>
      <c r="J240" s="454">
        <f t="shared" si="49"/>
        <v>0</v>
      </c>
      <c r="K240" s="454">
        <f t="shared" si="49"/>
        <v>0</v>
      </c>
      <c r="L240" s="454">
        <f t="shared" si="49"/>
        <v>0</v>
      </c>
      <c r="M240" s="454">
        <f t="shared" si="49"/>
        <v>0</v>
      </c>
      <c r="N240" s="454">
        <f t="shared" si="49"/>
        <v>0</v>
      </c>
      <c r="O240" s="454">
        <f t="shared" si="49"/>
        <v>0</v>
      </c>
      <c r="P240" s="454">
        <f t="shared" si="49"/>
        <v>0</v>
      </c>
      <c r="Q240" s="454">
        <f t="shared" si="49"/>
        <v>0</v>
      </c>
      <c r="R240" s="453"/>
      <c r="S240" s="349"/>
    </row>
    <row r="241" spans="2:19" x14ac:dyDescent="0.15">
      <c r="B241" s="451" t="s">
        <v>10</v>
      </c>
      <c r="C241" s="456">
        <f t="shared" ref="C241:Q241" si="50">D40</f>
        <v>0.1</v>
      </c>
      <c r="D241" s="456">
        <f t="shared" si="50"/>
        <v>0.05</v>
      </c>
      <c r="E241" s="456">
        <f t="shared" si="50"/>
        <v>0.15</v>
      </c>
      <c r="F241" s="456">
        <f t="shared" si="50"/>
        <v>0.05</v>
      </c>
      <c r="G241" s="456">
        <f t="shared" si="50"/>
        <v>0.05</v>
      </c>
      <c r="H241" s="456">
        <f t="shared" si="50"/>
        <v>0.15</v>
      </c>
      <c r="I241" s="456">
        <f t="shared" si="50"/>
        <v>0.05</v>
      </c>
      <c r="J241" s="456">
        <f t="shared" si="50"/>
        <v>0.05</v>
      </c>
      <c r="K241" s="456">
        <f t="shared" si="50"/>
        <v>0.05</v>
      </c>
      <c r="L241" s="456">
        <f t="shared" si="50"/>
        <v>0.05</v>
      </c>
      <c r="M241" s="456">
        <f t="shared" si="50"/>
        <v>0.05</v>
      </c>
      <c r="N241" s="456">
        <f t="shared" si="50"/>
        <v>0.05</v>
      </c>
      <c r="O241" s="456">
        <f t="shared" si="50"/>
        <v>0.05</v>
      </c>
      <c r="P241" s="456">
        <f t="shared" si="50"/>
        <v>0.05</v>
      </c>
      <c r="Q241" s="456">
        <f t="shared" si="50"/>
        <v>0.05</v>
      </c>
      <c r="R241" s="453"/>
      <c r="S241" s="453"/>
    </row>
    <row r="242" spans="2:19" x14ac:dyDescent="0.15">
      <c r="B242" s="449"/>
      <c r="C242" s="453"/>
      <c r="D242" s="453"/>
      <c r="E242" s="453"/>
      <c r="F242" s="453"/>
      <c r="G242" s="453"/>
      <c r="H242" s="453"/>
      <c r="I242" s="453"/>
      <c r="J242" s="453"/>
      <c r="K242" s="453"/>
      <c r="L242" s="453"/>
      <c r="M242" s="453"/>
      <c r="N242" s="453"/>
      <c r="O242" s="453"/>
      <c r="P242" s="453"/>
      <c r="Q242" s="453"/>
      <c r="R242" s="453"/>
      <c r="S242" s="349"/>
    </row>
    <row r="243" spans="2:19" x14ac:dyDescent="0.15">
      <c r="B243" s="449"/>
      <c r="C243" s="347" t="s">
        <v>78</v>
      </c>
      <c r="D243" s="453"/>
      <c r="E243" s="453"/>
      <c r="F243" s="453"/>
      <c r="G243" s="453"/>
      <c r="H243" s="453"/>
      <c r="I243" s="453"/>
      <c r="J243" s="453"/>
      <c r="K243" s="453"/>
      <c r="L243" s="453"/>
      <c r="M243" s="453"/>
      <c r="N243" s="453"/>
      <c r="O243" s="453"/>
      <c r="P243" s="453"/>
      <c r="Q243" s="453"/>
      <c r="R243" s="453"/>
      <c r="S243" s="349"/>
    </row>
    <row r="244" spans="2:19" x14ac:dyDescent="0.15">
      <c r="B244" s="449"/>
      <c r="C244" s="453"/>
      <c r="D244" s="453"/>
      <c r="E244" s="453"/>
      <c r="F244" s="453"/>
      <c r="G244" s="453"/>
      <c r="H244" s="453"/>
      <c r="I244" s="453"/>
      <c r="J244" s="453"/>
      <c r="K244" s="453"/>
      <c r="L244" s="453"/>
      <c r="M244" s="453"/>
      <c r="N244" s="453"/>
      <c r="O244" s="453"/>
      <c r="P244" s="453"/>
      <c r="Q244" s="453"/>
      <c r="R244" s="453"/>
      <c r="S244" s="349"/>
    </row>
    <row r="245" spans="2:19" ht="21" x14ac:dyDescent="0.15">
      <c r="B245" s="457" t="s">
        <v>146</v>
      </c>
      <c r="C245" s="452">
        <f>SUMPRODUCT(C233:Q233,$C$241:$Q$241)</f>
        <v>20.05224358974359</v>
      </c>
      <c r="D245" s="453"/>
      <c r="E245" s="453"/>
      <c r="F245" s="452"/>
      <c r="G245" s="453"/>
      <c r="H245" s="453"/>
      <c r="I245" s="453"/>
      <c r="J245" s="453"/>
      <c r="K245" s="453"/>
      <c r="L245" s="453"/>
      <c r="M245" s="453"/>
      <c r="N245" s="453"/>
      <c r="O245" s="453"/>
      <c r="P245" s="453"/>
      <c r="Q245" s="453"/>
      <c r="R245" s="453"/>
      <c r="S245" s="349"/>
    </row>
    <row r="246" spans="2:19" ht="31.5" x14ac:dyDescent="0.15">
      <c r="B246" s="457" t="s">
        <v>293</v>
      </c>
      <c r="C246" s="452">
        <f>SUMPRODUCT(C234:Q234,$C$241:$Q$241)</f>
        <v>3.2786396504055046</v>
      </c>
      <c r="D246" s="453"/>
      <c r="E246" s="452"/>
      <c r="F246" s="453"/>
      <c r="G246" s="453"/>
      <c r="H246" s="453"/>
      <c r="I246" s="453"/>
      <c r="J246" s="453"/>
      <c r="K246" s="453"/>
      <c r="L246" s="453"/>
      <c r="M246" s="453"/>
      <c r="N246" s="453"/>
      <c r="O246" s="453"/>
      <c r="P246" s="453"/>
      <c r="Q246" s="453"/>
      <c r="R246" s="453"/>
      <c r="S246" s="349"/>
    </row>
    <row r="247" spans="2:19" ht="21" x14ac:dyDescent="0.15">
      <c r="B247" s="457" t="s">
        <v>147</v>
      </c>
      <c r="C247" s="452">
        <f>SUMPRODUCT(C235:Q235,$C$241:$Q$241)</f>
        <v>0</v>
      </c>
      <c r="D247" s="453"/>
      <c r="E247" s="454"/>
      <c r="F247" s="453"/>
      <c r="G247" s="453"/>
      <c r="H247" s="453"/>
      <c r="I247" s="453"/>
      <c r="J247" s="453"/>
      <c r="K247" s="453"/>
      <c r="L247" s="453"/>
      <c r="M247" s="453"/>
      <c r="N247" s="453"/>
      <c r="O247" s="453"/>
      <c r="P247" s="453"/>
      <c r="Q247" s="453"/>
      <c r="R247" s="453"/>
      <c r="S247" s="349"/>
    </row>
    <row r="248" spans="2:19" ht="21" x14ac:dyDescent="0.15">
      <c r="B248" s="458" t="s">
        <v>294</v>
      </c>
      <c r="C248" s="452">
        <f>SUMPRODUCT(C236:Q236,$C$241:$Q$241)</f>
        <v>3.1021517049522607</v>
      </c>
      <c r="D248" s="452"/>
      <c r="E248" s="453"/>
      <c r="F248" s="453"/>
      <c r="G248" s="453"/>
      <c r="H248" s="453"/>
      <c r="I248" s="453"/>
      <c r="J248" s="453"/>
      <c r="K248" s="453"/>
      <c r="L248" s="453"/>
      <c r="M248" s="453"/>
      <c r="N248" s="453"/>
      <c r="O248" s="453"/>
      <c r="P248" s="453"/>
      <c r="Q248" s="453"/>
      <c r="R248" s="453"/>
      <c r="S248" s="349"/>
    </row>
    <row r="249" spans="2:19" ht="21" x14ac:dyDescent="0.15">
      <c r="B249" s="459" t="s">
        <v>148</v>
      </c>
      <c r="C249" s="452">
        <f>SUM(C245:C248)</f>
        <v>26.433034945101355</v>
      </c>
      <c r="D249" s="452"/>
      <c r="E249" s="453"/>
      <c r="F249" s="453"/>
      <c r="G249" s="453"/>
      <c r="H249" s="453"/>
      <c r="I249" s="453"/>
      <c r="J249" s="453"/>
      <c r="K249" s="453"/>
      <c r="L249" s="453"/>
      <c r="M249" s="453"/>
      <c r="N249" s="453"/>
      <c r="O249" s="453"/>
      <c r="P249" s="453"/>
      <c r="Q249" s="453"/>
      <c r="R249" s="453"/>
      <c r="S249" s="349"/>
    </row>
    <row r="250" spans="2:19" x14ac:dyDescent="0.15">
      <c r="B250" s="455" t="s">
        <v>76</v>
      </c>
      <c r="C250" s="452">
        <f>SUMPRODUCT(C237:Q237,$C$241:$Q$241)</f>
        <v>0</v>
      </c>
      <c r="D250" s="453"/>
      <c r="E250" s="453"/>
      <c r="F250" s="453"/>
      <c r="G250" s="453"/>
      <c r="H250" s="453"/>
      <c r="I250" s="453"/>
      <c r="J250" s="453"/>
      <c r="K250" s="453"/>
      <c r="L250" s="453"/>
      <c r="M250" s="453"/>
      <c r="N250" s="453"/>
      <c r="O250" s="453"/>
      <c r="P250" s="453"/>
      <c r="Q250" s="453"/>
      <c r="R250" s="453"/>
      <c r="S250" s="349"/>
    </row>
    <row r="251" spans="2:19" ht="31.5" x14ac:dyDescent="0.15">
      <c r="B251" s="459" t="s">
        <v>292</v>
      </c>
      <c r="C251" s="452">
        <f>SUM(C249:C250)</f>
        <v>26.433034945101355</v>
      </c>
      <c r="D251" s="453"/>
      <c r="E251" s="453"/>
      <c r="F251" s="453"/>
      <c r="G251" s="453"/>
      <c r="H251" s="453"/>
      <c r="I251" s="453"/>
      <c r="J251" s="453"/>
      <c r="K251" s="453"/>
      <c r="L251" s="453"/>
      <c r="M251" s="453"/>
      <c r="N251" s="453"/>
      <c r="O251" s="453"/>
      <c r="P251" s="453"/>
      <c r="Q251" s="453"/>
      <c r="R251" s="453"/>
      <c r="S251" s="349"/>
    </row>
    <row r="252" spans="2:19" ht="21" x14ac:dyDescent="0.15">
      <c r="B252" s="457" t="s">
        <v>295</v>
      </c>
      <c r="C252" s="452">
        <f>SUMPRODUCT($C$238:$Q$238,C241:Q241)</f>
        <v>0</v>
      </c>
      <c r="D252" s="453"/>
      <c r="E252" s="453"/>
      <c r="F252" s="453"/>
      <c r="G252" s="453"/>
      <c r="H252" s="453"/>
      <c r="I252" s="453"/>
      <c r="J252" s="453"/>
      <c r="K252" s="453"/>
      <c r="L252" s="453"/>
      <c r="M252" s="453"/>
      <c r="N252" s="453"/>
      <c r="O252" s="453"/>
      <c r="P252" s="453"/>
      <c r="Q252" s="453"/>
      <c r="R252" s="453"/>
      <c r="S252" s="349"/>
    </row>
    <row r="253" spans="2:19" ht="21" x14ac:dyDescent="0.15">
      <c r="B253" s="457" t="s">
        <v>210</v>
      </c>
      <c r="C253" s="452">
        <f>SUM(C251:C252)</f>
        <v>26.433034945101355</v>
      </c>
      <c r="D253" s="453"/>
      <c r="E253" s="453"/>
      <c r="F253" s="453"/>
      <c r="G253" s="453"/>
      <c r="H253" s="453"/>
      <c r="I253" s="453"/>
      <c r="J253" s="453"/>
      <c r="K253" s="453"/>
      <c r="L253" s="453"/>
      <c r="M253" s="453"/>
      <c r="N253" s="453"/>
      <c r="O253" s="453"/>
      <c r="P253" s="453"/>
      <c r="Q253" s="453"/>
      <c r="R253" s="453"/>
      <c r="S253" s="349"/>
    </row>
    <row r="254" spans="2:19" ht="31.5" x14ac:dyDescent="0.15">
      <c r="B254" s="458" t="s">
        <v>296</v>
      </c>
      <c r="C254" s="452">
        <f>SUMPRODUCT($C$241:$Q$241,C239:Q239)</f>
        <v>0</v>
      </c>
      <c r="D254" s="453"/>
      <c r="E254" s="453"/>
      <c r="F254" s="453"/>
      <c r="G254" s="453"/>
      <c r="H254" s="453"/>
      <c r="I254" s="453"/>
      <c r="J254" s="453"/>
      <c r="K254" s="453"/>
      <c r="L254" s="453"/>
      <c r="M254" s="453"/>
      <c r="N254" s="453"/>
      <c r="O254" s="453"/>
      <c r="P254" s="453"/>
      <c r="Q254" s="453"/>
      <c r="R254" s="453"/>
      <c r="S254" s="349"/>
    </row>
    <row r="255" spans="2:19" x14ac:dyDescent="0.15">
      <c r="B255" s="451" t="s">
        <v>86</v>
      </c>
      <c r="C255" s="452">
        <f>SUMPRODUCT($C$241:$Q$241,C240:Q240)</f>
        <v>0</v>
      </c>
      <c r="D255" s="452"/>
      <c r="E255" s="453"/>
      <c r="F255" s="453"/>
      <c r="G255" s="453"/>
      <c r="H255" s="453"/>
      <c r="I255" s="453"/>
      <c r="J255" s="453"/>
      <c r="K255" s="453"/>
      <c r="L255" s="453"/>
      <c r="M255" s="453"/>
      <c r="N255" s="453"/>
      <c r="O255" s="453"/>
      <c r="P255" s="453"/>
      <c r="Q255" s="453"/>
      <c r="R255" s="453"/>
      <c r="S255" s="349"/>
    </row>
    <row r="256" spans="2:19" ht="21" x14ac:dyDescent="0.15">
      <c r="B256" s="458" t="s">
        <v>211</v>
      </c>
      <c r="C256" s="454">
        <f>SUM(C253:C255)</f>
        <v>26.433034945101355</v>
      </c>
      <c r="D256" s="452"/>
      <c r="E256" s="453"/>
      <c r="F256" s="453"/>
      <c r="G256" s="453"/>
      <c r="H256" s="453"/>
      <c r="I256" s="453"/>
      <c r="J256" s="453"/>
      <c r="K256" s="453"/>
      <c r="L256" s="453"/>
      <c r="M256" s="453"/>
      <c r="N256" s="453"/>
      <c r="O256" s="453"/>
      <c r="P256" s="453"/>
      <c r="Q256" s="453"/>
      <c r="R256" s="453"/>
      <c r="S256" s="349"/>
    </row>
    <row r="257" spans="2:19" x14ac:dyDescent="0.15">
      <c r="B257" s="455"/>
      <c r="C257" s="454"/>
      <c r="D257" s="452"/>
      <c r="E257" s="453"/>
      <c r="F257" s="453"/>
      <c r="G257" s="453"/>
      <c r="H257" s="453"/>
      <c r="I257" s="453"/>
      <c r="J257" s="453"/>
      <c r="K257" s="453"/>
      <c r="L257" s="453"/>
      <c r="M257" s="453"/>
      <c r="N257" s="453"/>
      <c r="O257" s="453"/>
      <c r="P257" s="453"/>
      <c r="Q257" s="453"/>
      <c r="R257" s="453"/>
      <c r="S257" s="349"/>
    </row>
    <row r="258" spans="2:19" x14ac:dyDescent="0.15">
      <c r="B258" s="455"/>
      <c r="C258" s="454"/>
      <c r="D258" s="452"/>
      <c r="E258" s="453"/>
      <c r="F258" s="453"/>
      <c r="G258" s="453"/>
      <c r="H258" s="453"/>
      <c r="I258" s="453"/>
      <c r="J258" s="453"/>
      <c r="K258" s="453"/>
      <c r="L258" s="453"/>
      <c r="M258" s="453"/>
      <c r="N258" s="453"/>
      <c r="O258" s="453"/>
      <c r="P258" s="453"/>
      <c r="Q258" s="453"/>
      <c r="R258" s="453"/>
      <c r="S258" s="349"/>
    </row>
    <row r="259" spans="2:19" x14ac:dyDescent="0.15">
      <c r="B259" s="460"/>
      <c r="C259" s="461"/>
      <c r="D259" s="461"/>
      <c r="E259" s="461"/>
      <c r="F259" s="461"/>
      <c r="G259" s="461"/>
      <c r="H259" s="461"/>
      <c r="I259" s="461"/>
      <c r="J259" s="461"/>
      <c r="K259" s="461"/>
      <c r="L259" s="461"/>
      <c r="M259" s="461"/>
      <c r="N259" s="461"/>
      <c r="O259" s="461"/>
      <c r="P259" s="461"/>
      <c r="Q259" s="461"/>
      <c r="R259" s="461"/>
      <c r="S259" s="462"/>
    </row>
    <row r="260" spans="2:19" x14ac:dyDescent="0.15"/>
    <row r="261" spans="2:19" x14ac:dyDescent="0.15"/>
    <row r="262" spans="2:19" x14ac:dyDescent="0.15"/>
  </sheetData>
  <protectedRanges>
    <protectedRange algorithmName="SHA-512" hashValue="RZdgpsnDN1DruMtKeZJI6HQGHerz1dohI6x/rh5k+DUIqzgMn6L4FfxsSWbswfbwrA6U/r7t/IDcxc9eHIAAxg==" saltValue="eqv61tLDIGmHXoILspyhTw==" spinCount="100000" sqref="D63:R63 C74 C76 C80 C84 C103 C105:C106 C118:D118 D130:D131 E127 E132:E133 D57:R58 C146:C147 C156:C157 D158:E158 D161:E161 C163 C178 C127:C136 E135:E136 F134:G134" name="Input"/>
    <protectedRange algorithmName="SHA-512" hashValue="zrr1YC170iD4z5ngO6i+dvye2WxwMuZwyCItKXOM0Fb0EC895yDhie8vErJXeoL6fSMcx6aoO1sn5XcoWfI8lg==" saltValue="T/jZUAo6mJPMXMKTIHv+sw==" spinCount="100000" sqref="C170:G171" name="Inputcellen_1"/>
  </protectedRanges>
  <mergeCells count="3">
    <mergeCell ref="G193:I193"/>
    <mergeCell ref="G194:I194"/>
    <mergeCell ref="D139:E139"/>
  </mergeCells>
  <conditionalFormatting sqref="C64">
    <cfRule type="cellIs" dxfId="12" priority="11" operator="greaterThan">
      <formula>1</formula>
    </cfRule>
    <cfRule type="cellIs" dxfId="11" priority="12" operator="lessThan">
      <formula>1</formula>
    </cfRule>
    <cfRule type="cellIs" dxfId="10" priority="13" operator="equal">
      <formula>1</formula>
    </cfRule>
  </conditionalFormatting>
  <conditionalFormatting sqref="E118">
    <cfRule type="cellIs" dxfId="9" priority="8" operator="greaterThan">
      <formula>1</formula>
    </cfRule>
    <cfRule type="cellIs" dxfId="8" priority="9" operator="lessThan">
      <formula>1</formula>
    </cfRule>
    <cfRule type="cellIs" dxfId="7" priority="10" operator="equal">
      <formula>1</formula>
    </cfRule>
  </conditionalFormatting>
  <conditionalFormatting sqref="C9">
    <cfRule type="cellIs" dxfId="6" priority="6" operator="lessThan">
      <formula>1</formula>
    </cfRule>
    <cfRule type="cellIs" dxfId="5" priority="7" operator="equal">
      <formula>1</formula>
    </cfRule>
  </conditionalFormatting>
  <conditionalFormatting sqref="C8">
    <cfRule type="cellIs" dxfId="4" priority="4" operator="lessThan">
      <formula>1</formula>
    </cfRule>
    <cfRule type="cellIs" dxfId="3" priority="5" operator="equal">
      <formula>1</formula>
    </cfRule>
  </conditionalFormatting>
  <conditionalFormatting sqref="C84">
    <cfRule type="expression" dxfId="2" priority="3">
      <formula>C80="Berekening"</formula>
    </cfRule>
  </conditionalFormatting>
  <conditionalFormatting sqref="C92 C93 C95 C96 C97 C99 C102:C106">
    <cfRule type="expression" dxfId="1" priority="2">
      <formula>$C$80="Opslag"</formula>
    </cfRule>
  </conditionalFormatting>
  <conditionalFormatting sqref="D63:R63">
    <cfRule type="expression" dxfId="0" priority="1">
      <formula>OR(D57="",D58="")</formula>
    </cfRule>
  </conditionalFormatting>
  <dataValidations count="1">
    <dataValidation type="list" allowBlank="1" showInputMessage="1" showErrorMessage="1" sqref="C80" xr:uid="{4FAA3FEE-8DA5-4516-B4BC-3C7CA86378AE}">
      <formula1>Pensioen_dropdown</formula1>
    </dataValidation>
  </dataValidations>
  <hyperlinks>
    <hyperlink ref="B14" location="'1. Integraal uurtarief-GGZ&amp;RIBW'!B42" display="Salarislasten per uur" xr:uid="{122B6F01-ECD9-490F-8755-CA4BC531AC44}"/>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7F080E6-565D-4E99-A648-4EC53721A7E0}">
          <x14:formula1>
            <xm:f>Data_overig!$A$7:$A$8</xm:f>
          </x14:formula1>
          <xm:sqref>C127:C136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18060-05F1-4236-8648-103178BA30F3}">
  <sheetPr codeName="Blad8">
    <tabColor theme="7" tint="0.79998168889431442"/>
  </sheetPr>
  <dimension ref="A1:AL240"/>
  <sheetViews>
    <sheetView showGridLines="0" workbookViewId="0">
      <selection activeCell="A6" sqref="A6:A7"/>
    </sheetView>
  </sheetViews>
  <sheetFormatPr defaultColWidth="0" defaultRowHeight="10.5" zeroHeight="1" x14ac:dyDescent="0.15"/>
  <cols>
    <col min="1" max="3" width="9" style="31" customWidth="1"/>
    <col min="4" max="4" width="11.625" style="31" bestFit="1" customWidth="1"/>
    <col min="5" max="27" width="9" style="31" customWidth="1"/>
    <col min="28" max="29" width="16.375" style="31" bestFit="1" customWidth="1"/>
    <col min="30" max="30" width="9.25" style="31" bestFit="1" customWidth="1"/>
    <col min="31" max="36" width="9" style="31" customWidth="1"/>
    <col min="37" max="38" width="0" style="31" hidden="1" customWidth="1"/>
    <col min="39" max="16384" width="9" style="44" hidden="1"/>
  </cols>
  <sheetData>
    <row r="1" spans="1:38" x14ac:dyDescent="0.15">
      <c r="A1" s="42" t="s">
        <v>188</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147"/>
      <c r="AK1" s="44"/>
      <c r="AL1" s="44"/>
    </row>
    <row r="2" spans="1:38" x14ac:dyDescent="0.15">
      <c r="A2" s="2" t="s">
        <v>189</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7"/>
      <c r="AK2" s="44"/>
      <c r="AL2" s="44"/>
    </row>
    <row r="3" spans="1:38"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7"/>
      <c r="AK3" s="44"/>
      <c r="AL3" s="44"/>
    </row>
    <row r="4" spans="1:38" x14ac:dyDescent="0.15">
      <c r="A4" s="45" t="s">
        <v>92</v>
      </c>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148"/>
      <c r="AK4" s="44"/>
      <c r="AL4" s="44"/>
    </row>
    <row r="5" spans="1:38" x14ac:dyDescent="0.1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7"/>
      <c r="AK5" s="44"/>
      <c r="AL5" s="44"/>
    </row>
    <row r="6" spans="1:38" x14ac:dyDescent="0.15">
      <c r="A6" s="67" t="s">
        <v>431</v>
      </c>
      <c r="B6" s="117"/>
      <c r="C6" s="68"/>
      <c r="D6" s="128">
        <v>0</v>
      </c>
      <c r="E6" s="5"/>
      <c r="F6" s="15" t="s">
        <v>424</v>
      </c>
      <c r="G6" s="16"/>
      <c r="H6" s="16"/>
      <c r="I6" s="16"/>
      <c r="J6" s="16"/>
      <c r="K6" s="16"/>
      <c r="L6" s="16"/>
      <c r="M6" s="16"/>
      <c r="N6" s="17"/>
      <c r="O6" s="6"/>
      <c r="P6" s="6"/>
      <c r="Q6" s="6"/>
      <c r="R6" s="6"/>
      <c r="S6" s="6"/>
      <c r="T6" s="6"/>
      <c r="U6" s="6"/>
      <c r="V6" s="6"/>
      <c r="W6" s="6"/>
      <c r="X6" s="6"/>
      <c r="Y6" s="6"/>
      <c r="Z6" s="6"/>
      <c r="AA6" s="6"/>
      <c r="AB6" s="6"/>
      <c r="AC6" s="6"/>
      <c r="AD6" s="6"/>
      <c r="AE6" s="6"/>
      <c r="AF6" s="6"/>
      <c r="AG6" s="6"/>
      <c r="AH6" s="6"/>
      <c r="AI6" s="6"/>
      <c r="AJ6" s="7"/>
      <c r="AK6" s="44"/>
      <c r="AL6" s="44"/>
    </row>
    <row r="7" spans="1:38" x14ac:dyDescent="0.15">
      <c r="A7" s="67" t="s">
        <v>432</v>
      </c>
      <c r="B7" s="117"/>
      <c r="C7" s="68"/>
      <c r="D7" s="128">
        <v>1</v>
      </c>
      <c r="E7" s="5"/>
      <c r="F7" s="15" t="s">
        <v>425</v>
      </c>
      <c r="G7" s="16"/>
      <c r="H7" s="16"/>
      <c r="I7" s="16"/>
      <c r="J7" s="16"/>
      <c r="K7" s="16"/>
      <c r="L7" s="16"/>
      <c r="M7" s="16"/>
      <c r="N7" s="17"/>
      <c r="O7" s="6"/>
      <c r="P7" s="6"/>
      <c r="Q7" s="6"/>
      <c r="R7" s="6"/>
      <c r="S7" s="6"/>
      <c r="T7" s="6"/>
      <c r="U7" s="6"/>
      <c r="V7" s="6"/>
      <c r="W7" s="6"/>
      <c r="X7" s="6"/>
      <c r="Y7" s="6"/>
      <c r="Z7" s="6"/>
      <c r="AA7" s="6"/>
      <c r="AB7" s="6"/>
      <c r="AC7" s="6"/>
      <c r="AD7" s="6"/>
      <c r="AE7" s="6"/>
      <c r="AF7" s="6"/>
      <c r="AG7" s="6"/>
      <c r="AH7" s="6"/>
      <c r="AI7" s="6"/>
      <c r="AJ7" s="7"/>
      <c r="AK7" s="44"/>
      <c r="AL7" s="44"/>
    </row>
    <row r="8" spans="1:38" x14ac:dyDescent="0.15">
      <c r="A8" s="67" t="s">
        <v>78</v>
      </c>
      <c r="B8" s="117"/>
      <c r="C8" s="68"/>
      <c r="D8" s="69">
        <f>SUM(D6:D7)</f>
        <v>1</v>
      </c>
      <c r="E8" s="5"/>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7"/>
      <c r="AK8" s="44"/>
      <c r="AL8" s="44"/>
    </row>
    <row r="9" spans="1:38" x14ac:dyDescent="0.15">
      <c r="A9" s="67" t="s">
        <v>93</v>
      </c>
      <c r="B9" s="117"/>
      <c r="C9" s="68"/>
      <c r="D9" s="132">
        <v>1878</v>
      </c>
      <c r="E9" s="6"/>
      <c r="F9" s="15" t="s">
        <v>133</v>
      </c>
      <c r="G9" s="16"/>
      <c r="H9" s="16"/>
      <c r="I9" s="16"/>
      <c r="J9" s="16"/>
      <c r="K9" s="16"/>
      <c r="L9" s="16"/>
      <c r="M9" s="16"/>
      <c r="N9" s="17"/>
      <c r="O9" s="6"/>
      <c r="P9" s="6"/>
      <c r="Q9" s="6"/>
      <c r="R9" s="6"/>
      <c r="S9" s="6"/>
      <c r="T9" s="6"/>
      <c r="U9" s="6"/>
      <c r="V9" s="6"/>
      <c r="W9" s="6"/>
      <c r="X9" s="6"/>
      <c r="Y9" s="6"/>
      <c r="Z9" s="6"/>
      <c r="AA9" s="6"/>
      <c r="AB9" s="6"/>
      <c r="AC9" s="6"/>
      <c r="AD9" s="6"/>
      <c r="AE9" s="6"/>
      <c r="AF9" s="6"/>
      <c r="AG9" s="6"/>
      <c r="AH9" s="6"/>
      <c r="AI9" s="6"/>
      <c r="AJ9" s="7"/>
      <c r="AK9" s="44"/>
      <c r="AL9" s="44"/>
    </row>
    <row r="10" spans="1:38" x14ac:dyDescent="0.15">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7"/>
      <c r="AK10" s="44"/>
      <c r="AL10" s="44"/>
    </row>
    <row r="11" spans="1:38" x14ac:dyDescent="0.15">
      <c r="A11" s="45" t="s">
        <v>0</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148"/>
      <c r="AK11" s="44"/>
      <c r="AL11" s="44"/>
    </row>
    <row r="12" spans="1:38" x14ac:dyDescent="0.15">
      <c r="A12" s="48"/>
      <c r="B12" s="6"/>
      <c r="C12" s="6"/>
      <c r="D12" s="6"/>
      <c r="E12" s="6"/>
      <c r="F12" s="6"/>
      <c r="G12" s="6"/>
      <c r="H12" s="49"/>
      <c r="I12" s="50"/>
      <c r="J12" s="50"/>
      <c r="K12" s="50"/>
      <c r="L12" s="50"/>
      <c r="M12" s="50"/>
      <c r="N12" s="50"/>
      <c r="O12" s="50"/>
      <c r="P12" s="50"/>
      <c r="Q12" s="50"/>
      <c r="R12" s="50"/>
      <c r="S12" s="50"/>
      <c r="T12" s="50"/>
      <c r="U12" s="50"/>
      <c r="V12" s="50"/>
      <c r="W12" s="6"/>
      <c r="X12" s="6"/>
      <c r="Y12" s="6"/>
      <c r="Z12" s="6"/>
      <c r="AA12" s="6"/>
      <c r="AB12" s="6"/>
      <c r="AC12" s="6"/>
      <c r="AD12" s="6"/>
      <c r="AE12" s="6"/>
      <c r="AF12" s="6"/>
      <c r="AG12" s="6"/>
      <c r="AH12" s="6"/>
      <c r="AI12" s="6"/>
      <c r="AJ12" s="7"/>
      <c r="AK12" s="44"/>
      <c r="AL12" s="44"/>
    </row>
    <row r="13" spans="1:38" x14ac:dyDescent="0.15">
      <c r="A13" s="51" t="s">
        <v>28</v>
      </c>
      <c r="B13" s="52"/>
      <c r="C13" s="52"/>
      <c r="D13" s="52"/>
      <c r="E13" s="52"/>
      <c r="F13" s="52"/>
      <c r="G13" s="52"/>
      <c r="H13" s="53" t="s">
        <v>29</v>
      </c>
      <c r="I13" s="54"/>
      <c r="J13" s="54"/>
      <c r="K13" s="54"/>
      <c r="L13" s="54"/>
      <c r="M13" s="54"/>
      <c r="N13" s="32"/>
      <c r="O13" s="53" t="s">
        <v>215</v>
      </c>
      <c r="P13" s="54"/>
      <c r="Q13" s="54"/>
      <c r="R13" s="54"/>
      <c r="S13" s="54"/>
      <c r="T13" s="54"/>
      <c r="U13" s="32"/>
      <c r="V13" s="32"/>
      <c r="W13" s="33" t="s">
        <v>220</v>
      </c>
      <c r="X13" s="6"/>
      <c r="Y13" s="6"/>
      <c r="Z13" s="6"/>
      <c r="AA13" s="6"/>
      <c r="AB13" s="6"/>
      <c r="AC13" s="6"/>
      <c r="AD13" s="54"/>
      <c r="AE13" s="32"/>
      <c r="AF13" s="140"/>
      <c r="AG13" s="6"/>
      <c r="AH13" s="6"/>
      <c r="AI13" s="54"/>
      <c r="AJ13" s="149"/>
      <c r="AK13" s="34"/>
    </row>
    <row r="14" spans="1:38" ht="11.25" thickBot="1" x14ac:dyDescent="0.2">
      <c r="A14" s="55" t="s">
        <v>11</v>
      </c>
      <c r="B14" s="55" t="s">
        <v>12</v>
      </c>
      <c r="C14" s="55" t="s">
        <v>25</v>
      </c>
      <c r="D14" s="55" t="s">
        <v>12</v>
      </c>
      <c r="E14" s="55" t="s">
        <v>14</v>
      </c>
      <c r="F14" s="55" t="s">
        <v>24</v>
      </c>
      <c r="G14" s="52"/>
      <c r="H14" s="55" t="s">
        <v>11</v>
      </c>
      <c r="I14" s="55" t="s">
        <v>12</v>
      </c>
      <c r="J14" s="55" t="s">
        <v>25</v>
      </c>
      <c r="K14" s="55" t="s">
        <v>12</v>
      </c>
      <c r="L14" s="55" t="s">
        <v>14</v>
      </c>
      <c r="M14" s="55" t="s">
        <v>24</v>
      </c>
      <c r="N14" s="32"/>
      <c r="O14" s="55" t="s">
        <v>11</v>
      </c>
      <c r="P14" s="55" t="s">
        <v>12</v>
      </c>
      <c r="Q14" s="55" t="s">
        <v>25</v>
      </c>
      <c r="R14" s="55" t="s">
        <v>12</v>
      </c>
      <c r="S14" s="55" t="s">
        <v>14</v>
      </c>
      <c r="T14" s="55" t="s">
        <v>24</v>
      </c>
      <c r="U14" s="32"/>
      <c r="V14" s="32"/>
      <c r="W14" s="55" t="s">
        <v>11</v>
      </c>
      <c r="X14" s="55" t="s">
        <v>12</v>
      </c>
      <c r="Y14" s="55" t="s">
        <v>25</v>
      </c>
      <c r="Z14" s="55" t="s">
        <v>12</v>
      </c>
      <c r="AA14" s="55" t="s">
        <v>14</v>
      </c>
      <c r="AB14" s="141" t="s">
        <v>190</v>
      </c>
      <c r="AC14" s="141" t="s">
        <v>217</v>
      </c>
      <c r="AD14" s="142" t="s">
        <v>216</v>
      </c>
      <c r="AE14" s="32"/>
      <c r="AF14" s="140"/>
      <c r="AG14" s="6"/>
      <c r="AH14" s="6"/>
      <c r="AI14" s="54"/>
      <c r="AJ14" s="149"/>
      <c r="AK14" s="34"/>
    </row>
    <row r="15" spans="1:38" x14ac:dyDescent="0.15">
      <c r="A15" s="52">
        <v>5</v>
      </c>
      <c r="B15" s="52" t="s">
        <v>30</v>
      </c>
      <c r="C15" s="52" t="s">
        <v>26</v>
      </c>
      <c r="D15" s="52" t="str">
        <f>B15</f>
        <v>16_jaar</v>
      </c>
      <c r="E15" s="52" t="str">
        <f>A15&amp;"_"&amp;D15</f>
        <v>5_16_jaar</v>
      </c>
      <c r="F15" s="56">
        <v>3.53</v>
      </c>
      <c r="G15" s="52"/>
      <c r="H15" s="52">
        <v>5</v>
      </c>
      <c r="I15" s="52" t="s">
        <v>30</v>
      </c>
      <c r="J15" s="52" t="s">
        <v>26</v>
      </c>
      <c r="K15" s="52" t="str">
        <f t="shared" ref="K15:K78" si="0">I15</f>
        <v>16_jaar</v>
      </c>
      <c r="L15" s="52" t="str">
        <f t="shared" ref="L15:L78" si="1">H15&amp;"_"&amp;K15</f>
        <v>5_16_jaar</v>
      </c>
      <c r="M15" s="52">
        <v>3.66</v>
      </c>
      <c r="N15" s="32"/>
      <c r="O15" s="52">
        <v>5</v>
      </c>
      <c r="P15" s="52" t="s">
        <v>30</v>
      </c>
      <c r="Q15" s="52" t="s">
        <v>26</v>
      </c>
      <c r="R15" s="52" t="str">
        <f t="shared" ref="R15:R78" si="2">P15</f>
        <v>16_jaar</v>
      </c>
      <c r="S15" s="52" t="str">
        <f t="shared" ref="S15:S78" si="3">O15&amp;"_"&amp;R15</f>
        <v>5_16_jaar</v>
      </c>
      <c r="T15" s="52">
        <v>3.66</v>
      </c>
      <c r="U15" s="32"/>
      <c r="V15" s="32"/>
      <c r="W15" s="52">
        <v>5</v>
      </c>
      <c r="X15" s="52" t="s">
        <v>30</v>
      </c>
      <c r="Y15" s="52" t="s">
        <v>26</v>
      </c>
      <c r="Z15" s="52" t="str">
        <f t="shared" ref="Z15:Z78" si="4">X15</f>
        <v>16_jaar</v>
      </c>
      <c r="AA15" s="52" t="str">
        <f t="shared" ref="AA15:AA78" si="5">W15&amp;"_"&amp;Z15</f>
        <v>5_16_jaar</v>
      </c>
      <c r="AB15" s="4">
        <f>INDEX($M$15:$M$234,MATCH(AA15,$L$15:$L$234,0))</f>
        <v>3.66</v>
      </c>
      <c r="AC15" s="4">
        <f>INDEX($T$15:$T$234,MATCH(AA15,$S$15:$S$234,0))</f>
        <v>3.66</v>
      </c>
      <c r="AD15" s="47">
        <f>$D$6*AB15+$D$7*AC15</f>
        <v>3.66</v>
      </c>
      <c r="AE15" s="32"/>
      <c r="AF15" s="140"/>
      <c r="AG15" s="6"/>
      <c r="AH15" s="6"/>
      <c r="AI15" s="54"/>
      <c r="AJ15" s="149"/>
      <c r="AK15" s="34"/>
    </row>
    <row r="16" spans="1:38" x14ac:dyDescent="0.15">
      <c r="A16" s="52">
        <v>5</v>
      </c>
      <c r="B16" s="52" t="s">
        <v>31</v>
      </c>
      <c r="C16" s="52" t="s">
        <v>26</v>
      </c>
      <c r="D16" s="52" t="str">
        <f t="shared" ref="D16:D79" si="6">B16</f>
        <v>17_jaar</v>
      </c>
      <c r="E16" s="52" t="str">
        <f t="shared" ref="E16:E79" si="7">A16&amp;"_"&amp;D16</f>
        <v>5_17_jaar</v>
      </c>
      <c r="F16" s="56">
        <v>4.04</v>
      </c>
      <c r="G16" s="52"/>
      <c r="H16" s="52">
        <v>5</v>
      </c>
      <c r="I16" s="52" t="s">
        <v>31</v>
      </c>
      <c r="J16" s="52" t="s">
        <v>26</v>
      </c>
      <c r="K16" s="52" t="str">
        <f t="shared" si="0"/>
        <v>17_jaar</v>
      </c>
      <c r="L16" s="52" t="str">
        <f t="shared" si="1"/>
        <v>5_17_jaar</v>
      </c>
      <c r="M16" s="52">
        <v>4.1900000000000004</v>
      </c>
      <c r="N16" s="32"/>
      <c r="O16" s="52">
        <v>5</v>
      </c>
      <c r="P16" s="52" t="s">
        <v>31</v>
      </c>
      <c r="Q16" s="52" t="s">
        <v>26</v>
      </c>
      <c r="R16" s="52" t="str">
        <f t="shared" si="2"/>
        <v>17_jaar</v>
      </c>
      <c r="S16" s="52" t="str">
        <f t="shared" si="3"/>
        <v>5_17_jaar</v>
      </c>
      <c r="T16" s="52">
        <v>4.1900000000000004</v>
      </c>
      <c r="U16" s="32"/>
      <c r="V16" s="32"/>
      <c r="W16" s="52">
        <v>5</v>
      </c>
      <c r="X16" s="52" t="s">
        <v>31</v>
      </c>
      <c r="Y16" s="52" t="s">
        <v>26</v>
      </c>
      <c r="Z16" s="52" t="str">
        <f t="shared" si="4"/>
        <v>17_jaar</v>
      </c>
      <c r="AA16" s="52" t="str">
        <f t="shared" si="5"/>
        <v>5_17_jaar</v>
      </c>
      <c r="AB16" s="4">
        <f>INDEX($M$15:$M$234,MATCH(AA16,$L$15:$L$234,0))</f>
        <v>4.1900000000000004</v>
      </c>
      <c r="AC16" s="4">
        <f t="shared" ref="AC16:AC79" si="8">INDEX($T$15:$T$234,MATCH(AA16,$S$15:$S$234,0))</f>
        <v>4.1900000000000004</v>
      </c>
      <c r="AD16" s="47">
        <f>$D$6*AB16+$D$7*AC16</f>
        <v>4.1900000000000004</v>
      </c>
      <c r="AE16" s="32"/>
      <c r="AF16" s="140"/>
      <c r="AG16" s="6"/>
      <c r="AH16" s="6"/>
      <c r="AI16" s="54"/>
      <c r="AJ16" s="149"/>
      <c r="AK16" s="34"/>
    </row>
    <row r="17" spans="1:37" x14ac:dyDescent="0.15">
      <c r="A17" s="52">
        <v>5</v>
      </c>
      <c r="B17" s="52" t="s">
        <v>32</v>
      </c>
      <c r="C17" s="52" t="s">
        <v>26</v>
      </c>
      <c r="D17" s="52" t="str">
        <f t="shared" si="6"/>
        <v>18_jaar</v>
      </c>
      <c r="E17" s="52" t="str">
        <f t="shared" si="7"/>
        <v>5_18_jaar</v>
      </c>
      <c r="F17" s="56">
        <v>4.8600000000000003</v>
      </c>
      <c r="G17" s="52"/>
      <c r="H17" s="52">
        <v>5</v>
      </c>
      <c r="I17" s="52" t="s">
        <v>32</v>
      </c>
      <c r="J17" s="52" t="s">
        <v>26</v>
      </c>
      <c r="K17" s="52" t="str">
        <f t="shared" si="0"/>
        <v>18_jaar</v>
      </c>
      <c r="L17" s="52" t="str">
        <f t="shared" si="1"/>
        <v>5_18_jaar</v>
      </c>
      <c r="M17" s="52">
        <v>5.3</v>
      </c>
      <c r="N17" s="32"/>
      <c r="O17" s="52">
        <v>5</v>
      </c>
      <c r="P17" s="52" t="s">
        <v>32</v>
      </c>
      <c r="Q17" s="52" t="s">
        <v>26</v>
      </c>
      <c r="R17" s="52" t="str">
        <f t="shared" si="2"/>
        <v>18_jaar</v>
      </c>
      <c r="S17" s="52" t="str">
        <f t="shared" si="3"/>
        <v>5_18_jaar</v>
      </c>
      <c r="T17" s="52">
        <v>5.3</v>
      </c>
      <c r="U17" s="32"/>
      <c r="V17" s="32"/>
      <c r="W17" s="52">
        <v>5</v>
      </c>
      <c r="X17" s="52" t="s">
        <v>32</v>
      </c>
      <c r="Y17" s="52" t="s">
        <v>26</v>
      </c>
      <c r="Z17" s="52" t="str">
        <f t="shared" si="4"/>
        <v>18_jaar</v>
      </c>
      <c r="AA17" s="52" t="str">
        <f t="shared" si="5"/>
        <v>5_18_jaar</v>
      </c>
      <c r="AB17" s="4">
        <f t="shared" ref="AB17:AB79" si="9">INDEX($M$15:$M$234,MATCH(AA17,$L$15:$L$234,0))</f>
        <v>5.3</v>
      </c>
      <c r="AC17" s="4">
        <f t="shared" si="8"/>
        <v>5.3</v>
      </c>
      <c r="AD17" s="47">
        <f t="shared" ref="AD17:AD79" si="10">$D$6*AB17+$D$7*AC17</f>
        <v>5.3</v>
      </c>
      <c r="AE17" s="32"/>
      <c r="AF17" s="140"/>
      <c r="AG17" s="6"/>
      <c r="AH17" s="6"/>
      <c r="AI17" s="54"/>
      <c r="AJ17" s="149"/>
      <c r="AK17" s="34"/>
    </row>
    <row r="18" spans="1:37" x14ac:dyDescent="0.15">
      <c r="A18" s="52">
        <v>5</v>
      </c>
      <c r="B18" s="52" t="s">
        <v>33</v>
      </c>
      <c r="C18" s="52" t="s">
        <v>26</v>
      </c>
      <c r="D18" s="52" t="str">
        <f t="shared" si="6"/>
        <v>19_jaar</v>
      </c>
      <c r="E18" s="52" t="str">
        <f t="shared" si="7"/>
        <v>5_19_jaar</v>
      </c>
      <c r="F18" s="56">
        <v>5.63</v>
      </c>
      <c r="G18" s="52"/>
      <c r="H18" s="52">
        <v>5</v>
      </c>
      <c r="I18" s="52" t="s">
        <v>33</v>
      </c>
      <c r="J18" s="52" t="s">
        <v>26</v>
      </c>
      <c r="K18" s="52" t="str">
        <f t="shared" si="0"/>
        <v>19_jaar</v>
      </c>
      <c r="L18" s="52" t="str">
        <f t="shared" si="1"/>
        <v>5_19_jaar</v>
      </c>
      <c r="M18" s="52">
        <v>6.36</v>
      </c>
      <c r="N18" s="32"/>
      <c r="O18" s="52">
        <v>5</v>
      </c>
      <c r="P18" s="52" t="s">
        <v>33</v>
      </c>
      <c r="Q18" s="52" t="s">
        <v>26</v>
      </c>
      <c r="R18" s="52" t="str">
        <f t="shared" si="2"/>
        <v>19_jaar</v>
      </c>
      <c r="S18" s="52" t="str">
        <f t="shared" si="3"/>
        <v>5_19_jaar</v>
      </c>
      <c r="T18" s="52">
        <v>6.36</v>
      </c>
      <c r="U18" s="32"/>
      <c r="V18" s="32"/>
      <c r="W18" s="52">
        <v>5</v>
      </c>
      <c r="X18" s="52" t="s">
        <v>33</v>
      </c>
      <c r="Y18" s="52" t="s">
        <v>26</v>
      </c>
      <c r="Z18" s="52" t="str">
        <f t="shared" si="4"/>
        <v>19_jaar</v>
      </c>
      <c r="AA18" s="52" t="str">
        <f t="shared" si="5"/>
        <v>5_19_jaar</v>
      </c>
      <c r="AB18" s="4">
        <f t="shared" si="9"/>
        <v>6.36</v>
      </c>
      <c r="AC18" s="4">
        <f t="shared" si="8"/>
        <v>6.36</v>
      </c>
      <c r="AD18" s="47">
        <f t="shared" si="10"/>
        <v>6.36</v>
      </c>
      <c r="AE18" s="32"/>
      <c r="AF18" s="140"/>
      <c r="AG18" s="6"/>
      <c r="AH18" s="6"/>
      <c r="AI18" s="54"/>
      <c r="AJ18" s="149"/>
      <c r="AK18" s="34"/>
    </row>
    <row r="19" spans="1:37" x14ac:dyDescent="0.15">
      <c r="A19" s="52">
        <v>5</v>
      </c>
      <c r="B19" s="52" t="s">
        <v>34</v>
      </c>
      <c r="C19" s="52" t="s">
        <v>26</v>
      </c>
      <c r="D19" s="52" t="str">
        <f t="shared" si="6"/>
        <v>20_jaar</v>
      </c>
      <c r="E19" s="52" t="str">
        <f t="shared" si="7"/>
        <v>5_20_jaar</v>
      </c>
      <c r="F19" s="56">
        <v>7.16</v>
      </c>
      <c r="G19" s="52"/>
      <c r="H19" s="52">
        <v>5</v>
      </c>
      <c r="I19" s="52" t="s">
        <v>34</v>
      </c>
      <c r="J19" s="52" t="s">
        <v>26</v>
      </c>
      <c r="K19" s="52" t="str">
        <f t="shared" si="0"/>
        <v>20_jaar</v>
      </c>
      <c r="L19" s="52" t="str">
        <f t="shared" si="1"/>
        <v>5_20_jaar</v>
      </c>
      <c r="M19" s="52">
        <v>8.49</v>
      </c>
      <c r="N19" s="32"/>
      <c r="O19" s="52">
        <v>5</v>
      </c>
      <c r="P19" s="52" t="s">
        <v>34</v>
      </c>
      <c r="Q19" s="52" t="s">
        <v>26</v>
      </c>
      <c r="R19" s="52" t="str">
        <f t="shared" si="2"/>
        <v>20_jaar</v>
      </c>
      <c r="S19" s="52" t="str">
        <f t="shared" si="3"/>
        <v>5_20_jaar</v>
      </c>
      <c r="T19" s="52">
        <v>8.49</v>
      </c>
      <c r="U19" s="32"/>
      <c r="V19" s="32"/>
      <c r="W19" s="52">
        <v>5</v>
      </c>
      <c r="X19" s="52" t="s">
        <v>34</v>
      </c>
      <c r="Y19" s="52" t="s">
        <v>26</v>
      </c>
      <c r="Z19" s="52" t="str">
        <f t="shared" si="4"/>
        <v>20_jaar</v>
      </c>
      <c r="AA19" s="52" t="str">
        <f t="shared" si="5"/>
        <v>5_20_jaar</v>
      </c>
      <c r="AB19" s="4">
        <f t="shared" si="9"/>
        <v>8.49</v>
      </c>
      <c r="AC19" s="4">
        <f t="shared" si="8"/>
        <v>8.49</v>
      </c>
      <c r="AD19" s="47">
        <f t="shared" si="10"/>
        <v>8.49</v>
      </c>
      <c r="AE19" s="32"/>
      <c r="AF19" s="140"/>
      <c r="AG19" s="6"/>
      <c r="AH19" s="6"/>
      <c r="AI19" s="54"/>
      <c r="AJ19" s="149"/>
      <c r="AK19" s="34"/>
    </row>
    <row r="20" spans="1:37" x14ac:dyDescent="0.15">
      <c r="A20" s="52">
        <v>5</v>
      </c>
      <c r="B20" s="52" t="s">
        <v>35</v>
      </c>
      <c r="C20" s="52" t="s">
        <v>26</v>
      </c>
      <c r="D20" s="52" t="str">
        <f t="shared" si="6"/>
        <v>21_jaar</v>
      </c>
      <c r="E20" s="52" t="str">
        <f t="shared" si="7"/>
        <v>5_21_jaar</v>
      </c>
      <c r="F20" s="56">
        <v>8.69</v>
      </c>
      <c r="G20" s="52"/>
      <c r="H20" s="52">
        <v>5</v>
      </c>
      <c r="I20" s="52" t="s">
        <v>35</v>
      </c>
      <c r="J20" s="52" t="s">
        <v>26</v>
      </c>
      <c r="K20" s="52" t="str">
        <f t="shared" si="0"/>
        <v>21_jaar</v>
      </c>
      <c r="L20" s="52" t="str">
        <f t="shared" si="1"/>
        <v>5_21_jaar</v>
      </c>
      <c r="M20" s="52">
        <v>10.6</v>
      </c>
      <c r="N20" s="32"/>
      <c r="O20" s="52">
        <v>5</v>
      </c>
      <c r="P20" s="52" t="s">
        <v>35</v>
      </c>
      <c r="Q20" s="52" t="s">
        <v>26</v>
      </c>
      <c r="R20" s="52" t="str">
        <f t="shared" si="2"/>
        <v>21_jaar</v>
      </c>
      <c r="S20" s="52" t="str">
        <f t="shared" si="3"/>
        <v>5_21_jaar</v>
      </c>
      <c r="T20" s="52">
        <v>10.6</v>
      </c>
      <c r="U20" s="32"/>
      <c r="V20" s="32"/>
      <c r="W20" s="52">
        <v>5</v>
      </c>
      <c r="X20" s="52" t="s">
        <v>35</v>
      </c>
      <c r="Y20" s="52" t="s">
        <v>26</v>
      </c>
      <c r="Z20" s="52" t="str">
        <f t="shared" si="4"/>
        <v>21_jaar</v>
      </c>
      <c r="AA20" s="52" t="str">
        <f t="shared" si="5"/>
        <v>5_21_jaar</v>
      </c>
      <c r="AB20" s="4">
        <f t="shared" si="9"/>
        <v>10.6</v>
      </c>
      <c r="AC20" s="4">
        <f t="shared" si="8"/>
        <v>10.6</v>
      </c>
      <c r="AD20" s="47">
        <f>$D$6*AB20+$D$7*AC20</f>
        <v>10.6</v>
      </c>
      <c r="AE20" s="32"/>
      <c r="AF20" s="140"/>
      <c r="AG20" s="6"/>
      <c r="AH20" s="6"/>
      <c r="AI20" s="54"/>
      <c r="AJ20" s="149"/>
      <c r="AK20" s="34"/>
    </row>
    <row r="21" spans="1:37" x14ac:dyDescent="0.15">
      <c r="A21" s="52">
        <v>5</v>
      </c>
      <c r="B21" s="52" t="s">
        <v>36</v>
      </c>
      <c r="C21" s="52" t="s">
        <v>26</v>
      </c>
      <c r="D21" s="52" t="str">
        <f t="shared" si="6"/>
        <v>22_jaar</v>
      </c>
      <c r="E21" s="52" t="str">
        <f t="shared" si="7"/>
        <v>5_22_jaar</v>
      </c>
      <c r="F21" s="56">
        <v>10.220000000000001</v>
      </c>
      <c r="G21" s="52"/>
      <c r="H21" s="57">
        <v>10</v>
      </c>
      <c r="I21" s="52">
        <v>0</v>
      </c>
      <c r="J21" s="52">
        <v>1</v>
      </c>
      <c r="K21" s="52">
        <f t="shared" si="0"/>
        <v>0</v>
      </c>
      <c r="L21" s="52" t="str">
        <f t="shared" si="1"/>
        <v>10_0</v>
      </c>
      <c r="M21" s="58">
        <v>10.15</v>
      </c>
      <c r="N21" s="32"/>
      <c r="O21" s="57">
        <v>10</v>
      </c>
      <c r="P21" s="52">
        <v>0</v>
      </c>
      <c r="Q21" s="52">
        <v>1</v>
      </c>
      <c r="R21" s="52">
        <f t="shared" si="2"/>
        <v>0</v>
      </c>
      <c r="S21" s="52" t="str">
        <f t="shared" si="3"/>
        <v>10_0</v>
      </c>
      <c r="T21" s="58">
        <v>10.45</v>
      </c>
      <c r="U21" s="32"/>
      <c r="V21" s="32"/>
      <c r="W21" s="57">
        <v>10</v>
      </c>
      <c r="X21" s="52">
        <v>0</v>
      </c>
      <c r="Y21" s="52">
        <v>1</v>
      </c>
      <c r="Z21" s="52">
        <f t="shared" si="4"/>
        <v>0</v>
      </c>
      <c r="AA21" s="52" t="str">
        <f t="shared" si="5"/>
        <v>10_0</v>
      </c>
      <c r="AB21" s="4">
        <f>INDEX($M$15:$M$234,MATCH(AA21,$L$15:$L$234,0))</f>
        <v>10.15</v>
      </c>
      <c r="AC21" s="4">
        <f>INDEX($T$15:$T$234,MATCH(AA21,$S$15:$S$234,0))</f>
        <v>10.45</v>
      </c>
      <c r="AD21" s="47">
        <f>$D$6*AB21+$D$7*AC21</f>
        <v>10.45</v>
      </c>
      <c r="AE21" s="32"/>
      <c r="AF21" s="140"/>
      <c r="AG21" s="6"/>
      <c r="AH21" s="6"/>
      <c r="AI21" s="54"/>
      <c r="AJ21" s="149"/>
      <c r="AK21" s="34"/>
    </row>
    <row r="22" spans="1:37" x14ac:dyDescent="0.15">
      <c r="A22" s="52">
        <v>10</v>
      </c>
      <c r="B22" s="52">
        <v>0</v>
      </c>
      <c r="C22" s="52">
        <v>1</v>
      </c>
      <c r="D22" s="52">
        <f t="shared" si="6"/>
        <v>0</v>
      </c>
      <c r="E22" s="52" t="str">
        <f t="shared" si="7"/>
        <v>10_0</v>
      </c>
      <c r="F22" s="59">
        <v>9.8000000000000007</v>
      </c>
      <c r="G22" s="52"/>
      <c r="H22" s="57">
        <v>10</v>
      </c>
      <c r="I22" s="52">
        <v>1</v>
      </c>
      <c r="J22" s="52">
        <v>2</v>
      </c>
      <c r="K22" s="52">
        <f t="shared" si="0"/>
        <v>1</v>
      </c>
      <c r="L22" s="52" t="str">
        <f t="shared" si="1"/>
        <v>10_1</v>
      </c>
      <c r="M22" s="58">
        <v>10.34</v>
      </c>
      <c r="N22" s="6"/>
      <c r="O22" s="57">
        <v>10</v>
      </c>
      <c r="P22" s="52">
        <v>1</v>
      </c>
      <c r="Q22" s="52">
        <v>2</v>
      </c>
      <c r="R22" s="52">
        <f t="shared" si="2"/>
        <v>1</v>
      </c>
      <c r="S22" s="52" t="str">
        <f t="shared" si="3"/>
        <v>10_1</v>
      </c>
      <c r="T22" s="58">
        <v>10.65</v>
      </c>
      <c r="U22" s="32"/>
      <c r="V22" s="6"/>
      <c r="W22" s="57">
        <v>10</v>
      </c>
      <c r="X22" s="52">
        <v>1</v>
      </c>
      <c r="Y22" s="52">
        <v>2</v>
      </c>
      <c r="Z22" s="52">
        <f t="shared" si="4"/>
        <v>1</v>
      </c>
      <c r="AA22" s="52" t="str">
        <f t="shared" si="5"/>
        <v>10_1</v>
      </c>
      <c r="AB22" s="4">
        <f t="shared" si="9"/>
        <v>10.34</v>
      </c>
      <c r="AC22" s="4">
        <f>INDEX($T$15:$T$234,MATCH(AA22,$S$15:$S$234,0))</f>
        <v>10.65</v>
      </c>
      <c r="AD22" s="47">
        <f>$D$6*AB22+$D$7*AC22</f>
        <v>10.65</v>
      </c>
      <c r="AE22" s="6"/>
      <c r="AF22" s="6"/>
      <c r="AG22" s="6"/>
      <c r="AH22" s="6"/>
      <c r="AI22" s="6"/>
      <c r="AJ22" s="7"/>
    </row>
    <row r="23" spans="1:37" x14ac:dyDescent="0.15">
      <c r="A23" s="52">
        <v>10</v>
      </c>
      <c r="B23" s="52">
        <v>1</v>
      </c>
      <c r="C23" s="52">
        <v>2</v>
      </c>
      <c r="D23" s="52">
        <f t="shared" si="6"/>
        <v>1</v>
      </c>
      <c r="E23" s="52" t="str">
        <f t="shared" si="7"/>
        <v>10_1</v>
      </c>
      <c r="F23" s="59">
        <v>9.99</v>
      </c>
      <c r="G23" s="52"/>
      <c r="H23" s="57">
        <v>10</v>
      </c>
      <c r="I23" s="52">
        <v>2</v>
      </c>
      <c r="J23" s="52">
        <v>3</v>
      </c>
      <c r="K23" s="52">
        <f t="shared" si="0"/>
        <v>2</v>
      </c>
      <c r="L23" s="52" t="str">
        <f t="shared" si="1"/>
        <v>10_2</v>
      </c>
      <c r="M23" s="58">
        <v>10.53</v>
      </c>
      <c r="N23" s="6"/>
      <c r="O23" s="57">
        <v>10</v>
      </c>
      <c r="P23" s="52">
        <v>2</v>
      </c>
      <c r="Q23" s="52">
        <v>3</v>
      </c>
      <c r="R23" s="52">
        <f t="shared" si="2"/>
        <v>2</v>
      </c>
      <c r="S23" s="52" t="str">
        <f t="shared" si="3"/>
        <v>10_2</v>
      </c>
      <c r="T23" s="58">
        <v>10.85</v>
      </c>
      <c r="U23" s="32"/>
      <c r="V23" s="6"/>
      <c r="W23" s="57">
        <v>10</v>
      </c>
      <c r="X23" s="52">
        <v>2</v>
      </c>
      <c r="Y23" s="52">
        <v>3</v>
      </c>
      <c r="Z23" s="52">
        <f t="shared" si="4"/>
        <v>2</v>
      </c>
      <c r="AA23" s="52" t="str">
        <f t="shared" si="5"/>
        <v>10_2</v>
      </c>
      <c r="AB23" s="4">
        <f>INDEX($M$15:$M$234,MATCH(AA23,$L$15:$L$234,0))</f>
        <v>10.53</v>
      </c>
      <c r="AC23" s="4">
        <f t="shared" si="8"/>
        <v>10.85</v>
      </c>
      <c r="AD23" s="47">
        <f>$D$6*AB23+$D$7*AC23</f>
        <v>10.85</v>
      </c>
      <c r="AE23" s="6"/>
      <c r="AF23" s="6"/>
      <c r="AG23" s="6"/>
      <c r="AH23" s="6"/>
      <c r="AI23" s="6"/>
      <c r="AJ23" s="7"/>
    </row>
    <row r="24" spans="1:37" x14ac:dyDescent="0.15">
      <c r="A24" s="52">
        <v>10</v>
      </c>
      <c r="B24" s="52">
        <v>2</v>
      </c>
      <c r="C24" s="52">
        <v>3</v>
      </c>
      <c r="D24" s="52">
        <f t="shared" si="6"/>
        <v>2</v>
      </c>
      <c r="E24" s="52" t="str">
        <f t="shared" si="7"/>
        <v>10_2</v>
      </c>
      <c r="F24" s="59">
        <v>10.17</v>
      </c>
      <c r="G24" s="52"/>
      <c r="H24" s="57">
        <v>10</v>
      </c>
      <c r="I24" s="52">
        <v>3</v>
      </c>
      <c r="J24" s="52">
        <v>4</v>
      </c>
      <c r="K24" s="52">
        <f t="shared" si="0"/>
        <v>3</v>
      </c>
      <c r="L24" s="52" t="str">
        <f t="shared" si="1"/>
        <v>10_3</v>
      </c>
      <c r="M24" s="58">
        <v>10.94</v>
      </c>
      <c r="N24" s="6"/>
      <c r="O24" s="57">
        <v>10</v>
      </c>
      <c r="P24" s="52">
        <v>3</v>
      </c>
      <c r="Q24" s="52">
        <v>4</v>
      </c>
      <c r="R24" s="52">
        <f t="shared" si="2"/>
        <v>3</v>
      </c>
      <c r="S24" s="52" t="str">
        <f t="shared" si="3"/>
        <v>10_3</v>
      </c>
      <c r="T24" s="58">
        <v>11.27</v>
      </c>
      <c r="U24" s="32"/>
      <c r="V24" s="6"/>
      <c r="W24" s="57">
        <v>10</v>
      </c>
      <c r="X24" s="52">
        <v>3</v>
      </c>
      <c r="Y24" s="52">
        <v>4</v>
      </c>
      <c r="Z24" s="52">
        <f t="shared" si="4"/>
        <v>3</v>
      </c>
      <c r="AA24" s="52" t="str">
        <f t="shared" si="5"/>
        <v>10_3</v>
      </c>
      <c r="AB24" s="4">
        <f t="shared" si="9"/>
        <v>10.94</v>
      </c>
      <c r="AC24" s="4">
        <f t="shared" si="8"/>
        <v>11.27</v>
      </c>
      <c r="AD24" s="47">
        <f>$D$6*AB24+$D$7*AC24</f>
        <v>11.27</v>
      </c>
      <c r="AE24" s="6"/>
      <c r="AF24" s="6"/>
      <c r="AG24" s="6"/>
      <c r="AH24" s="6"/>
      <c r="AI24" s="6"/>
      <c r="AJ24" s="7"/>
    </row>
    <row r="25" spans="1:37" x14ac:dyDescent="0.15">
      <c r="A25" s="52">
        <v>10</v>
      </c>
      <c r="B25" s="52">
        <v>3</v>
      </c>
      <c r="C25" s="52">
        <v>4</v>
      </c>
      <c r="D25" s="52">
        <f t="shared" si="6"/>
        <v>3</v>
      </c>
      <c r="E25" s="52" t="str">
        <f t="shared" si="7"/>
        <v>10_3</v>
      </c>
      <c r="F25" s="59">
        <v>10.57</v>
      </c>
      <c r="G25" s="52"/>
      <c r="H25" s="57">
        <v>10</v>
      </c>
      <c r="I25" s="52">
        <v>4</v>
      </c>
      <c r="J25" s="52">
        <v>5</v>
      </c>
      <c r="K25" s="52">
        <f t="shared" si="0"/>
        <v>4</v>
      </c>
      <c r="L25" s="52" t="str">
        <f t="shared" si="1"/>
        <v>10_4</v>
      </c>
      <c r="M25" s="58">
        <v>11.34</v>
      </c>
      <c r="N25" s="35"/>
      <c r="O25" s="57">
        <v>10</v>
      </c>
      <c r="P25" s="52">
        <v>4</v>
      </c>
      <c r="Q25" s="52">
        <v>5</v>
      </c>
      <c r="R25" s="52">
        <f t="shared" si="2"/>
        <v>4</v>
      </c>
      <c r="S25" s="52" t="str">
        <f t="shared" si="3"/>
        <v>10_4</v>
      </c>
      <c r="T25" s="58">
        <v>11.68</v>
      </c>
      <c r="U25" s="32"/>
      <c r="V25" s="35"/>
      <c r="W25" s="57">
        <v>10</v>
      </c>
      <c r="X25" s="52">
        <v>4</v>
      </c>
      <c r="Y25" s="52">
        <v>5</v>
      </c>
      <c r="Z25" s="52">
        <f t="shared" si="4"/>
        <v>4</v>
      </c>
      <c r="AA25" s="52" t="str">
        <f t="shared" si="5"/>
        <v>10_4</v>
      </c>
      <c r="AB25" s="4">
        <f t="shared" si="9"/>
        <v>11.34</v>
      </c>
      <c r="AC25" s="4">
        <f t="shared" si="8"/>
        <v>11.68</v>
      </c>
      <c r="AD25" s="47">
        <f t="shared" si="10"/>
        <v>11.68</v>
      </c>
      <c r="AE25" s="39"/>
      <c r="AF25" s="39"/>
      <c r="AG25" s="6"/>
      <c r="AH25" s="6"/>
      <c r="AI25" s="35"/>
      <c r="AJ25" s="150"/>
      <c r="AK25" s="37"/>
    </row>
    <row r="26" spans="1:37" x14ac:dyDescent="0.15">
      <c r="A26" s="52">
        <v>10</v>
      </c>
      <c r="B26" s="52">
        <v>4</v>
      </c>
      <c r="C26" s="52">
        <v>5</v>
      </c>
      <c r="D26" s="52">
        <f t="shared" si="6"/>
        <v>4</v>
      </c>
      <c r="E26" s="52" t="str">
        <f t="shared" si="7"/>
        <v>10_4</v>
      </c>
      <c r="F26" s="59">
        <v>10.96</v>
      </c>
      <c r="G26" s="52"/>
      <c r="H26" s="52">
        <v>15</v>
      </c>
      <c r="I26" s="52" t="s">
        <v>37</v>
      </c>
      <c r="J26" s="52">
        <v>3</v>
      </c>
      <c r="K26" s="52" t="str">
        <f t="shared" si="0"/>
        <v>Aanloopperiodiek_0</v>
      </c>
      <c r="L26" s="52" t="str">
        <f t="shared" si="1"/>
        <v>15_Aanloopperiodiek_0</v>
      </c>
      <c r="M26" s="59">
        <v>10.53</v>
      </c>
      <c r="N26" s="4"/>
      <c r="O26" s="52">
        <v>15</v>
      </c>
      <c r="P26" s="52" t="s">
        <v>37</v>
      </c>
      <c r="Q26" s="52">
        <v>3</v>
      </c>
      <c r="R26" s="52" t="str">
        <f t="shared" si="2"/>
        <v>Aanloopperiodiek_0</v>
      </c>
      <c r="S26" s="52" t="str">
        <f t="shared" si="3"/>
        <v>15_Aanloopperiodiek_0</v>
      </c>
      <c r="T26" s="59">
        <v>10.85</v>
      </c>
      <c r="U26" s="4"/>
      <c r="V26" s="4"/>
      <c r="W26" s="52">
        <v>15</v>
      </c>
      <c r="X26" s="52" t="s">
        <v>37</v>
      </c>
      <c r="Y26" s="52">
        <v>3</v>
      </c>
      <c r="Z26" s="52" t="str">
        <f t="shared" si="4"/>
        <v>Aanloopperiodiek_0</v>
      </c>
      <c r="AA26" s="52" t="str">
        <f t="shared" si="5"/>
        <v>15_Aanloopperiodiek_0</v>
      </c>
      <c r="AB26" s="4">
        <f t="shared" si="9"/>
        <v>10.53</v>
      </c>
      <c r="AC26" s="4">
        <f t="shared" si="8"/>
        <v>10.85</v>
      </c>
      <c r="AD26" s="47">
        <f t="shared" si="10"/>
        <v>10.85</v>
      </c>
      <c r="AE26" s="143"/>
      <c r="AF26" s="143"/>
      <c r="AG26" s="144"/>
      <c r="AH26" s="144"/>
      <c r="AI26" s="4"/>
      <c r="AJ26" s="151"/>
      <c r="AK26" s="38"/>
    </row>
    <row r="27" spans="1:37" x14ac:dyDescent="0.15">
      <c r="A27" s="52">
        <v>15</v>
      </c>
      <c r="B27" s="52" t="s">
        <v>37</v>
      </c>
      <c r="C27" s="52">
        <v>3</v>
      </c>
      <c r="D27" s="52" t="str">
        <f t="shared" si="6"/>
        <v>Aanloopperiodiek_0</v>
      </c>
      <c r="E27" s="52" t="str">
        <f t="shared" si="7"/>
        <v>15_Aanloopperiodiek_0</v>
      </c>
      <c r="F27" s="59">
        <v>10.17</v>
      </c>
      <c r="G27" s="52"/>
      <c r="H27" s="52">
        <v>15</v>
      </c>
      <c r="I27" s="52" t="s">
        <v>38</v>
      </c>
      <c r="J27" s="52">
        <v>4</v>
      </c>
      <c r="K27" s="52" t="str">
        <f t="shared" si="0"/>
        <v>Aanloopperiodiek_1</v>
      </c>
      <c r="L27" s="52" t="str">
        <f t="shared" si="1"/>
        <v>15_Aanloopperiodiek_1</v>
      </c>
      <c r="M27" s="59">
        <v>10.94</v>
      </c>
      <c r="N27" s="32"/>
      <c r="O27" s="52">
        <v>15</v>
      </c>
      <c r="P27" s="52" t="s">
        <v>38</v>
      </c>
      <c r="Q27" s="52">
        <v>4</v>
      </c>
      <c r="R27" s="52" t="str">
        <f t="shared" si="2"/>
        <v>Aanloopperiodiek_1</v>
      </c>
      <c r="S27" s="52" t="str">
        <f t="shared" si="3"/>
        <v>15_Aanloopperiodiek_1</v>
      </c>
      <c r="T27" s="59">
        <v>11.27</v>
      </c>
      <c r="U27" s="32"/>
      <c r="V27" s="32"/>
      <c r="W27" s="52">
        <v>15</v>
      </c>
      <c r="X27" s="52" t="s">
        <v>38</v>
      </c>
      <c r="Y27" s="52">
        <v>4</v>
      </c>
      <c r="Z27" s="52" t="str">
        <f t="shared" si="4"/>
        <v>Aanloopperiodiek_1</v>
      </c>
      <c r="AA27" s="52" t="str">
        <f t="shared" si="5"/>
        <v>15_Aanloopperiodiek_1</v>
      </c>
      <c r="AB27" s="4">
        <f t="shared" si="9"/>
        <v>10.94</v>
      </c>
      <c r="AC27" s="4">
        <f t="shared" si="8"/>
        <v>11.27</v>
      </c>
      <c r="AD27" s="47">
        <f t="shared" si="10"/>
        <v>11.27</v>
      </c>
      <c r="AE27" s="32"/>
      <c r="AF27" s="140"/>
      <c r="AG27" s="6"/>
      <c r="AH27" s="6"/>
      <c r="AI27" s="4"/>
      <c r="AJ27" s="149"/>
      <c r="AK27" s="34"/>
    </row>
    <row r="28" spans="1:37" x14ac:dyDescent="0.15">
      <c r="A28" s="52">
        <v>15</v>
      </c>
      <c r="B28" s="52" t="s">
        <v>38</v>
      </c>
      <c r="C28" s="52">
        <v>4</v>
      </c>
      <c r="D28" s="52" t="str">
        <f t="shared" si="6"/>
        <v>Aanloopperiodiek_1</v>
      </c>
      <c r="E28" s="52" t="str">
        <f t="shared" si="7"/>
        <v>15_Aanloopperiodiek_1</v>
      </c>
      <c r="F28" s="59">
        <v>10.57</v>
      </c>
      <c r="G28" s="52"/>
      <c r="H28" s="52">
        <v>15</v>
      </c>
      <c r="I28" s="52">
        <v>0</v>
      </c>
      <c r="J28" s="52">
        <v>5</v>
      </c>
      <c r="K28" s="52">
        <f t="shared" si="0"/>
        <v>0</v>
      </c>
      <c r="L28" s="52" t="str">
        <f t="shared" si="1"/>
        <v>15_0</v>
      </c>
      <c r="M28" s="59">
        <v>11.34</v>
      </c>
      <c r="N28" s="32"/>
      <c r="O28" s="52">
        <v>15</v>
      </c>
      <c r="P28" s="52">
        <v>0</v>
      </c>
      <c r="Q28" s="52">
        <v>5</v>
      </c>
      <c r="R28" s="52">
        <f t="shared" si="2"/>
        <v>0</v>
      </c>
      <c r="S28" s="52" t="str">
        <f t="shared" si="3"/>
        <v>15_0</v>
      </c>
      <c r="T28" s="59">
        <v>11.68</v>
      </c>
      <c r="U28" s="32"/>
      <c r="V28" s="32"/>
      <c r="W28" s="52">
        <v>15</v>
      </c>
      <c r="X28" s="52">
        <v>0</v>
      </c>
      <c r="Y28" s="52">
        <v>5</v>
      </c>
      <c r="Z28" s="52">
        <f t="shared" si="4"/>
        <v>0</v>
      </c>
      <c r="AA28" s="52" t="str">
        <f t="shared" si="5"/>
        <v>15_0</v>
      </c>
      <c r="AB28" s="4">
        <f t="shared" si="9"/>
        <v>11.34</v>
      </c>
      <c r="AC28" s="4">
        <f t="shared" si="8"/>
        <v>11.68</v>
      </c>
      <c r="AD28" s="47">
        <f t="shared" si="10"/>
        <v>11.68</v>
      </c>
      <c r="AE28" s="32"/>
      <c r="AF28" s="140"/>
      <c r="AG28" s="6"/>
      <c r="AH28" s="6"/>
      <c r="AI28" s="4"/>
      <c r="AJ28" s="149"/>
      <c r="AK28" s="34"/>
    </row>
    <row r="29" spans="1:37" x14ac:dyDescent="0.15">
      <c r="A29" s="52">
        <v>15</v>
      </c>
      <c r="B29" s="52">
        <v>0</v>
      </c>
      <c r="C29" s="52">
        <v>5</v>
      </c>
      <c r="D29" s="52">
        <f t="shared" si="6"/>
        <v>0</v>
      </c>
      <c r="E29" s="52" t="str">
        <f t="shared" si="7"/>
        <v>15_0</v>
      </c>
      <c r="F29" s="59">
        <v>10.96</v>
      </c>
      <c r="G29" s="52"/>
      <c r="H29" s="52">
        <v>15</v>
      </c>
      <c r="I29" s="52">
        <v>1</v>
      </c>
      <c r="J29" s="52">
        <v>6</v>
      </c>
      <c r="K29" s="52">
        <f t="shared" si="0"/>
        <v>1</v>
      </c>
      <c r="L29" s="52" t="str">
        <f t="shared" si="1"/>
        <v>15_1</v>
      </c>
      <c r="M29" s="59">
        <v>11.56</v>
      </c>
      <c r="N29" s="32"/>
      <c r="O29" s="52">
        <v>15</v>
      </c>
      <c r="P29" s="52">
        <v>1</v>
      </c>
      <c r="Q29" s="52">
        <v>6</v>
      </c>
      <c r="R29" s="52">
        <f t="shared" si="2"/>
        <v>1</v>
      </c>
      <c r="S29" s="52" t="str">
        <f t="shared" si="3"/>
        <v>15_1</v>
      </c>
      <c r="T29" s="59">
        <v>11.9</v>
      </c>
      <c r="U29" s="32"/>
      <c r="V29" s="32"/>
      <c r="W29" s="52">
        <v>15</v>
      </c>
      <c r="X29" s="52">
        <v>1</v>
      </c>
      <c r="Y29" s="52">
        <v>6</v>
      </c>
      <c r="Z29" s="52">
        <f t="shared" si="4"/>
        <v>1</v>
      </c>
      <c r="AA29" s="52" t="str">
        <f t="shared" si="5"/>
        <v>15_1</v>
      </c>
      <c r="AB29" s="4">
        <f t="shared" si="9"/>
        <v>11.56</v>
      </c>
      <c r="AC29" s="4">
        <f t="shared" si="8"/>
        <v>11.9</v>
      </c>
      <c r="AD29" s="47">
        <f t="shared" si="10"/>
        <v>11.9</v>
      </c>
      <c r="AE29" s="32"/>
      <c r="AF29" s="140"/>
      <c r="AG29" s="6"/>
      <c r="AH29" s="6"/>
      <c r="AI29" s="54"/>
      <c r="AJ29" s="149"/>
      <c r="AK29" s="34"/>
    </row>
    <row r="30" spans="1:37" x14ac:dyDescent="0.15">
      <c r="A30" s="52">
        <v>15</v>
      </c>
      <c r="B30" s="52">
        <v>1</v>
      </c>
      <c r="C30" s="52">
        <v>6</v>
      </c>
      <c r="D30" s="52">
        <f t="shared" si="6"/>
        <v>1</v>
      </c>
      <c r="E30" s="52" t="str">
        <f t="shared" si="7"/>
        <v>15_1</v>
      </c>
      <c r="F30" s="59">
        <v>11.17</v>
      </c>
      <c r="G30" s="52"/>
      <c r="H30" s="52">
        <v>15</v>
      </c>
      <c r="I30" s="52">
        <v>2</v>
      </c>
      <c r="J30" s="52">
        <v>7</v>
      </c>
      <c r="K30" s="52">
        <f t="shared" si="0"/>
        <v>2</v>
      </c>
      <c r="L30" s="52" t="str">
        <f t="shared" si="1"/>
        <v>15_2</v>
      </c>
      <c r="M30" s="59">
        <v>11.86</v>
      </c>
      <c r="N30" s="32"/>
      <c r="O30" s="52">
        <v>15</v>
      </c>
      <c r="P30" s="52">
        <v>2</v>
      </c>
      <c r="Q30" s="52">
        <v>7</v>
      </c>
      <c r="R30" s="52">
        <f t="shared" si="2"/>
        <v>2</v>
      </c>
      <c r="S30" s="52" t="str">
        <f t="shared" si="3"/>
        <v>15_2</v>
      </c>
      <c r="T30" s="59">
        <v>12.22</v>
      </c>
      <c r="U30" s="32"/>
      <c r="V30" s="32"/>
      <c r="W30" s="52">
        <v>15</v>
      </c>
      <c r="X30" s="52">
        <v>2</v>
      </c>
      <c r="Y30" s="52">
        <v>7</v>
      </c>
      <c r="Z30" s="52">
        <f t="shared" si="4"/>
        <v>2</v>
      </c>
      <c r="AA30" s="52" t="str">
        <f t="shared" si="5"/>
        <v>15_2</v>
      </c>
      <c r="AB30" s="4">
        <f t="shared" si="9"/>
        <v>11.86</v>
      </c>
      <c r="AC30" s="4">
        <f t="shared" si="8"/>
        <v>12.22</v>
      </c>
      <c r="AD30" s="47">
        <f t="shared" si="10"/>
        <v>12.22</v>
      </c>
      <c r="AE30" s="32"/>
      <c r="AF30" s="140"/>
      <c r="AG30" s="6"/>
      <c r="AH30" s="6"/>
      <c r="AI30" s="54"/>
      <c r="AJ30" s="149"/>
      <c r="AK30" s="34"/>
    </row>
    <row r="31" spans="1:37" x14ac:dyDescent="0.15">
      <c r="A31" s="52">
        <v>15</v>
      </c>
      <c r="B31" s="52">
        <v>2</v>
      </c>
      <c r="C31" s="52">
        <v>7</v>
      </c>
      <c r="D31" s="52">
        <f t="shared" si="6"/>
        <v>2</v>
      </c>
      <c r="E31" s="52" t="str">
        <f t="shared" si="7"/>
        <v>15_2</v>
      </c>
      <c r="F31" s="59">
        <v>11.46</v>
      </c>
      <c r="G31" s="52"/>
      <c r="H31" s="52">
        <v>15</v>
      </c>
      <c r="I31" s="52">
        <v>3</v>
      </c>
      <c r="J31" s="52">
        <v>8</v>
      </c>
      <c r="K31" s="52">
        <f t="shared" si="0"/>
        <v>3</v>
      </c>
      <c r="L31" s="52" t="str">
        <f t="shared" si="1"/>
        <v>15_3</v>
      </c>
      <c r="M31" s="59">
        <v>12.16</v>
      </c>
      <c r="N31" s="32"/>
      <c r="O31" s="52">
        <v>15</v>
      </c>
      <c r="P31" s="52">
        <v>3</v>
      </c>
      <c r="Q31" s="52">
        <v>8</v>
      </c>
      <c r="R31" s="52">
        <f t="shared" si="2"/>
        <v>3</v>
      </c>
      <c r="S31" s="52" t="str">
        <f t="shared" si="3"/>
        <v>15_3</v>
      </c>
      <c r="T31" s="59">
        <v>12.52</v>
      </c>
      <c r="U31" s="32"/>
      <c r="V31" s="32"/>
      <c r="W31" s="52">
        <v>15</v>
      </c>
      <c r="X31" s="52">
        <v>3</v>
      </c>
      <c r="Y31" s="52">
        <v>8</v>
      </c>
      <c r="Z31" s="52">
        <f t="shared" si="4"/>
        <v>3</v>
      </c>
      <c r="AA31" s="52" t="str">
        <f t="shared" si="5"/>
        <v>15_3</v>
      </c>
      <c r="AB31" s="4">
        <f t="shared" si="9"/>
        <v>12.16</v>
      </c>
      <c r="AC31" s="4">
        <f t="shared" si="8"/>
        <v>12.52</v>
      </c>
      <c r="AD31" s="47">
        <f t="shared" si="10"/>
        <v>12.52</v>
      </c>
      <c r="AE31" s="32"/>
      <c r="AF31" s="140"/>
      <c r="AG31" s="6"/>
      <c r="AH31" s="6"/>
      <c r="AI31" s="54"/>
      <c r="AJ31" s="149"/>
      <c r="AK31" s="34"/>
    </row>
    <row r="32" spans="1:37" x14ac:dyDescent="0.15">
      <c r="A32" s="52">
        <v>15</v>
      </c>
      <c r="B32" s="52">
        <v>3</v>
      </c>
      <c r="C32" s="52">
        <v>8</v>
      </c>
      <c r="D32" s="52">
        <f t="shared" si="6"/>
        <v>3</v>
      </c>
      <c r="E32" s="52" t="str">
        <f t="shared" si="7"/>
        <v>15_3</v>
      </c>
      <c r="F32" s="59">
        <v>11.75</v>
      </c>
      <c r="G32" s="52"/>
      <c r="H32" s="52">
        <v>15</v>
      </c>
      <c r="I32" s="52">
        <v>4</v>
      </c>
      <c r="J32" s="52">
        <v>9</v>
      </c>
      <c r="K32" s="52">
        <f t="shared" si="0"/>
        <v>4</v>
      </c>
      <c r="L32" s="52" t="str">
        <f t="shared" si="1"/>
        <v>15_4</v>
      </c>
      <c r="M32" s="59">
        <v>12.48</v>
      </c>
      <c r="N32" s="32"/>
      <c r="O32" s="52">
        <v>15</v>
      </c>
      <c r="P32" s="52">
        <v>4</v>
      </c>
      <c r="Q32" s="52">
        <v>9</v>
      </c>
      <c r="R32" s="52">
        <f t="shared" si="2"/>
        <v>4</v>
      </c>
      <c r="S32" s="52" t="str">
        <f t="shared" si="3"/>
        <v>15_4</v>
      </c>
      <c r="T32" s="59">
        <v>12.86</v>
      </c>
      <c r="U32" s="32"/>
      <c r="V32" s="32"/>
      <c r="W32" s="52">
        <v>15</v>
      </c>
      <c r="X32" s="52">
        <v>4</v>
      </c>
      <c r="Y32" s="52">
        <v>9</v>
      </c>
      <c r="Z32" s="52">
        <f t="shared" si="4"/>
        <v>4</v>
      </c>
      <c r="AA32" s="52" t="str">
        <f t="shared" si="5"/>
        <v>15_4</v>
      </c>
      <c r="AB32" s="4">
        <f t="shared" si="9"/>
        <v>12.48</v>
      </c>
      <c r="AC32" s="4">
        <f t="shared" si="8"/>
        <v>12.86</v>
      </c>
      <c r="AD32" s="47">
        <f t="shared" si="10"/>
        <v>12.86</v>
      </c>
      <c r="AE32" s="32"/>
      <c r="AF32" s="140"/>
      <c r="AG32" s="6"/>
      <c r="AH32" s="6"/>
      <c r="AI32" s="54"/>
      <c r="AJ32" s="149"/>
      <c r="AK32" s="34"/>
    </row>
    <row r="33" spans="1:37" x14ac:dyDescent="0.15">
      <c r="A33" s="52">
        <v>15</v>
      </c>
      <c r="B33" s="52">
        <v>4</v>
      </c>
      <c r="C33" s="52">
        <v>9</v>
      </c>
      <c r="D33" s="52">
        <f t="shared" si="6"/>
        <v>4</v>
      </c>
      <c r="E33" s="52" t="str">
        <f t="shared" si="7"/>
        <v>15_4</v>
      </c>
      <c r="F33" s="59">
        <v>12.06</v>
      </c>
      <c r="G33" s="52"/>
      <c r="H33" s="52">
        <v>15</v>
      </c>
      <c r="I33" s="52">
        <v>5</v>
      </c>
      <c r="J33" s="52">
        <v>10</v>
      </c>
      <c r="K33" s="52">
        <f t="shared" si="0"/>
        <v>5</v>
      </c>
      <c r="L33" s="52" t="str">
        <f t="shared" si="1"/>
        <v>15_5</v>
      </c>
      <c r="M33" s="59">
        <v>12.83</v>
      </c>
      <c r="N33" s="32"/>
      <c r="O33" s="52">
        <v>15</v>
      </c>
      <c r="P33" s="52">
        <v>5</v>
      </c>
      <c r="Q33" s="52">
        <v>10</v>
      </c>
      <c r="R33" s="52">
        <f t="shared" si="2"/>
        <v>5</v>
      </c>
      <c r="S33" s="52" t="str">
        <f t="shared" si="3"/>
        <v>15_5</v>
      </c>
      <c r="T33" s="59">
        <v>13.22</v>
      </c>
      <c r="U33" s="32"/>
      <c r="V33" s="32"/>
      <c r="W33" s="52">
        <v>15</v>
      </c>
      <c r="X33" s="52">
        <v>5</v>
      </c>
      <c r="Y33" s="52">
        <v>10</v>
      </c>
      <c r="Z33" s="52">
        <f t="shared" si="4"/>
        <v>5</v>
      </c>
      <c r="AA33" s="52" t="str">
        <f t="shared" si="5"/>
        <v>15_5</v>
      </c>
      <c r="AB33" s="4">
        <f t="shared" si="9"/>
        <v>12.83</v>
      </c>
      <c r="AC33" s="4">
        <f t="shared" si="8"/>
        <v>13.22</v>
      </c>
      <c r="AD33" s="47">
        <f t="shared" si="10"/>
        <v>13.22</v>
      </c>
      <c r="AE33" s="32"/>
      <c r="AF33" s="140"/>
      <c r="AG33" s="6"/>
      <c r="AH33" s="6"/>
      <c r="AI33" s="54"/>
      <c r="AJ33" s="149"/>
      <c r="AK33" s="34"/>
    </row>
    <row r="34" spans="1:37" x14ac:dyDescent="0.15">
      <c r="A34" s="52">
        <v>15</v>
      </c>
      <c r="B34" s="52">
        <v>5</v>
      </c>
      <c r="C34" s="52">
        <v>10</v>
      </c>
      <c r="D34" s="52">
        <f t="shared" si="6"/>
        <v>5</v>
      </c>
      <c r="E34" s="52" t="str">
        <f t="shared" si="7"/>
        <v>15_5</v>
      </c>
      <c r="F34" s="59">
        <v>12.4</v>
      </c>
      <c r="G34" s="52"/>
      <c r="H34" s="52">
        <v>15</v>
      </c>
      <c r="I34" s="52">
        <v>6</v>
      </c>
      <c r="J34" s="52">
        <v>11</v>
      </c>
      <c r="K34" s="52">
        <f t="shared" si="0"/>
        <v>6</v>
      </c>
      <c r="L34" s="52" t="str">
        <f t="shared" si="1"/>
        <v>15_6</v>
      </c>
      <c r="M34" s="59">
        <v>13.22</v>
      </c>
      <c r="N34" s="32"/>
      <c r="O34" s="52">
        <v>15</v>
      </c>
      <c r="P34" s="52">
        <v>6</v>
      </c>
      <c r="Q34" s="52">
        <v>11</v>
      </c>
      <c r="R34" s="52">
        <f t="shared" si="2"/>
        <v>6</v>
      </c>
      <c r="S34" s="52" t="str">
        <f t="shared" si="3"/>
        <v>15_6</v>
      </c>
      <c r="T34" s="59">
        <v>13.62</v>
      </c>
      <c r="U34" s="32"/>
      <c r="V34" s="32"/>
      <c r="W34" s="52">
        <v>15</v>
      </c>
      <c r="X34" s="52">
        <v>6</v>
      </c>
      <c r="Y34" s="52">
        <v>11</v>
      </c>
      <c r="Z34" s="52">
        <f t="shared" si="4"/>
        <v>6</v>
      </c>
      <c r="AA34" s="52" t="str">
        <f t="shared" si="5"/>
        <v>15_6</v>
      </c>
      <c r="AB34" s="4">
        <f t="shared" si="9"/>
        <v>13.22</v>
      </c>
      <c r="AC34" s="4">
        <f t="shared" si="8"/>
        <v>13.62</v>
      </c>
      <c r="AD34" s="47">
        <f t="shared" si="10"/>
        <v>13.62</v>
      </c>
      <c r="AE34" s="32"/>
      <c r="AF34" s="140"/>
      <c r="AG34" s="6"/>
      <c r="AH34" s="6"/>
      <c r="AI34" s="54"/>
      <c r="AJ34" s="149"/>
      <c r="AK34" s="34"/>
    </row>
    <row r="35" spans="1:37" x14ac:dyDescent="0.15">
      <c r="A35" s="52">
        <v>15</v>
      </c>
      <c r="B35" s="52">
        <v>6</v>
      </c>
      <c r="C35" s="52">
        <v>11</v>
      </c>
      <c r="D35" s="52">
        <f t="shared" si="6"/>
        <v>6</v>
      </c>
      <c r="E35" s="52" t="str">
        <f t="shared" si="7"/>
        <v>15_6</v>
      </c>
      <c r="F35" s="59">
        <v>12.78</v>
      </c>
      <c r="G35" s="52"/>
      <c r="H35" s="52">
        <v>15</v>
      </c>
      <c r="I35" s="52">
        <v>7</v>
      </c>
      <c r="J35" s="52">
        <v>12</v>
      </c>
      <c r="K35" s="52">
        <f t="shared" si="0"/>
        <v>7</v>
      </c>
      <c r="L35" s="52" t="str">
        <f t="shared" si="1"/>
        <v>15_7</v>
      </c>
      <c r="M35" s="59">
        <v>13.63</v>
      </c>
      <c r="N35" s="32"/>
      <c r="O35" s="52">
        <v>15</v>
      </c>
      <c r="P35" s="52">
        <v>7</v>
      </c>
      <c r="Q35" s="52">
        <v>12</v>
      </c>
      <c r="R35" s="52">
        <f t="shared" si="2"/>
        <v>7</v>
      </c>
      <c r="S35" s="52" t="str">
        <f t="shared" si="3"/>
        <v>15_7</v>
      </c>
      <c r="T35" s="59">
        <v>14.04</v>
      </c>
      <c r="U35" s="32"/>
      <c r="V35" s="32"/>
      <c r="W35" s="52">
        <v>15</v>
      </c>
      <c r="X35" s="52">
        <v>7</v>
      </c>
      <c r="Y35" s="52">
        <v>12</v>
      </c>
      <c r="Z35" s="52">
        <f t="shared" si="4"/>
        <v>7</v>
      </c>
      <c r="AA35" s="52" t="str">
        <f t="shared" si="5"/>
        <v>15_7</v>
      </c>
      <c r="AB35" s="4">
        <f t="shared" si="9"/>
        <v>13.63</v>
      </c>
      <c r="AC35" s="4">
        <f t="shared" si="8"/>
        <v>14.04</v>
      </c>
      <c r="AD35" s="47">
        <f t="shared" si="10"/>
        <v>14.04</v>
      </c>
      <c r="AE35" s="32"/>
      <c r="AF35" s="140"/>
      <c r="AG35" s="6"/>
      <c r="AH35" s="6"/>
      <c r="AI35" s="54"/>
      <c r="AJ35" s="149"/>
      <c r="AK35" s="34"/>
    </row>
    <row r="36" spans="1:37" x14ac:dyDescent="0.15">
      <c r="A36" s="52">
        <v>15</v>
      </c>
      <c r="B36" s="52">
        <v>7</v>
      </c>
      <c r="C36" s="52">
        <v>12</v>
      </c>
      <c r="D36" s="52">
        <f t="shared" si="6"/>
        <v>7</v>
      </c>
      <c r="E36" s="52" t="str">
        <f t="shared" si="7"/>
        <v>15_7</v>
      </c>
      <c r="F36" s="59">
        <v>13.17</v>
      </c>
      <c r="G36" s="52"/>
      <c r="H36" s="52">
        <v>15</v>
      </c>
      <c r="I36" s="52">
        <v>8</v>
      </c>
      <c r="J36" s="52">
        <v>13</v>
      </c>
      <c r="K36" s="52">
        <f t="shared" si="0"/>
        <v>8</v>
      </c>
      <c r="L36" s="52" t="str">
        <f t="shared" si="1"/>
        <v>15_8</v>
      </c>
      <c r="M36" s="59">
        <v>14.09</v>
      </c>
      <c r="N36" s="32"/>
      <c r="O36" s="52">
        <v>15</v>
      </c>
      <c r="P36" s="52">
        <v>8</v>
      </c>
      <c r="Q36" s="52">
        <v>13</v>
      </c>
      <c r="R36" s="52">
        <f t="shared" si="2"/>
        <v>8</v>
      </c>
      <c r="S36" s="52" t="str">
        <f t="shared" si="3"/>
        <v>15_8</v>
      </c>
      <c r="T36" s="59">
        <v>14.52</v>
      </c>
      <c r="U36" s="32"/>
      <c r="V36" s="32"/>
      <c r="W36" s="52">
        <v>15</v>
      </c>
      <c r="X36" s="52">
        <v>8</v>
      </c>
      <c r="Y36" s="52">
        <v>13</v>
      </c>
      <c r="Z36" s="52">
        <f t="shared" si="4"/>
        <v>8</v>
      </c>
      <c r="AA36" s="52" t="str">
        <f t="shared" si="5"/>
        <v>15_8</v>
      </c>
      <c r="AB36" s="4">
        <f t="shared" si="9"/>
        <v>14.09</v>
      </c>
      <c r="AC36" s="4">
        <f t="shared" si="8"/>
        <v>14.52</v>
      </c>
      <c r="AD36" s="47">
        <f t="shared" si="10"/>
        <v>14.52</v>
      </c>
      <c r="AE36" s="32"/>
      <c r="AF36" s="140"/>
      <c r="AG36" s="6"/>
      <c r="AH36" s="6"/>
      <c r="AI36" s="54"/>
      <c r="AJ36" s="149"/>
      <c r="AK36" s="34"/>
    </row>
    <row r="37" spans="1:37" x14ac:dyDescent="0.15">
      <c r="A37" s="52">
        <v>15</v>
      </c>
      <c r="B37" s="52">
        <v>8</v>
      </c>
      <c r="C37" s="52">
        <v>13</v>
      </c>
      <c r="D37" s="52">
        <f t="shared" si="6"/>
        <v>8</v>
      </c>
      <c r="E37" s="52" t="str">
        <f t="shared" si="7"/>
        <v>15_8</v>
      </c>
      <c r="F37" s="59">
        <v>13.62</v>
      </c>
      <c r="G37" s="52"/>
      <c r="H37" s="52">
        <v>20</v>
      </c>
      <c r="I37" s="52" t="s">
        <v>37</v>
      </c>
      <c r="J37" s="52">
        <v>5</v>
      </c>
      <c r="K37" s="52" t="str">
        <f t="shared" si="0"/>
        <v>Aanloopperiodiek_0</v>
      </c>
      <c r="L37" s="52" t="str">
        <f t="shared" si="1"/>
        <v>20_Aanloopperiodiek_0</v>
      </c>
      <c r="M37" s="59">
        <v>11.34</v>
      </c>
      <c r="N37" s="32"/>
      <c r="O37" s="52">
        <v>20</v>
      </c>
      <c r="P37" s="52" t="s">
        <v>37</v>
      </c>
      <c r="Q37" s="52">
        <v>5</v>
      </c>
      <c r="R37" s="52" t="str">
        <f t="shared" si="2"/>
        <v>Aanloopperiodiek_0</v>
      </c>
      <c r="S37" s="52" t="str">
        <f t="shared" si="3"/>
        <v>20_Aanloopperiodiek_0</v>
      </c>
      <c r="T37" s="59">
        <v>11.68</v>
      </c>
      <c r="U37" s="32"/>
      <c r="V37" s="32"/>
      <c r="W37" s="52">
        <v>20</v>
      </c>
      <c r="X37" s="52" t="s">
        <v>37</v>
      </c>
      <c r="Y37" s="52">
        <v>5</v>
      </c>
      <c r="Z37" s="52" t="str">
        <f t="shared" si="4"/>
        <v>Aanloopperiodiek_0</v>
      </c>
      <c r="AA37" s="52" t="str">
        <f t="shared" si="5"/>
        <v>20_Aanloopperiodiek_0</v>
      </c>
      <c r="AB37" s="4">
        <f t="shared" si="9"/>
        <v>11.34</v>
      </c>
      <c r="AC37" s="4">
        <f t="shared" si="8"/>
        <v>11.68</v>
      </c>
      <c r="AD37" s="47">
        <f t="shared" si="10"/>
        <v>11.68</v>
      </c>
      <c r="AE37" s="32"/>
      <c r="AF37" s="140"/>
      <c r="AG37" s="6"/>
      <c r="AH37" s="6"/>
      <c r="AI37" s="54"/>
      <c r="AJ37" s="149"/>
      <c r="AK37" s="34"/>
    </row>
    <row r="38" spans="1:37" x14ac:dyDescent="0.15">
      <c r="A38" s="52">
        <v>20</v>
      </c>
      <c r="B38" s="52" t="s">
        <v>37</v>
      </c>
      <c r="C38" s="52">
        <v>5</v>
      </c>
      <c r="D38" s="52" t="str">
        <f t="shared" si="6"/>
        <v>Aanloopperiodiek_0</v>
      </c>
      <c r="E38" s="52" t="str">
        <f t="shared" si="7"/>
        <v>20_Aanloopperiodiek_0</v>
      </c>
      <c r="F38" s="59">
        <v>10.96</v>
      </c>
      <c r="G38" s="52"/>
      <c r="H38" s="52">
        <v>20</v>
      </c>
      <c r="I38" s="52" t="s">
        <v>38</v>
      </c>
      <c r="J38" s="52">
        <v>6</v>
      </c>
      <c r="K38" s="52" t="str">
        <f t="shared" si="0"/>
        <v>Aanloopperiodiek_1</v>
      </c>
      <c r="L38" s="52" t="str">
        <f t="shared" si="1"/>
        <v>20_Aanloopperiodiek_1</v>
      </c>
      <c r="M38" s="59">
        <v>11.56</v>
      </c>
      <c r="N38" s="32"/>
      <c r="O38" s="52">
        <v>20</v>
      </c>
      <c r="P38" s="52" t="s">
        <v>38</v>
      </c>
      <c r="Q38" s="52">
        <v>6</v>
      </c>
      <c r="R38" s="52" t="str">
        <f t="shared" si="2"/>
        <v>Aanloopperiodiek_1</v>
      </c>
      <c r="S38" s="52" t="str">
        <f t="shared" si="3"/>
        <v>20_Aanloopperiodiek_1</v>
      </c>
      <c r="T38" s="59">
        <v>11.9</v>
      </c>
      <c r="U38" s="32"/>
      <c r="V38" s="32"/>
      <c r="W38" s="52">
        <v>20</v>
      </c>
      <c r="X38" s="52" t="s">
        <v>38</v>
      </c>
      <c r="Y38" s="52">
        <v>6</v>
      </c>
      <c r="Z38" s="52" t="str">
        <f t="shared" si="4"/>
        <v>Aanloopperiodiek_1</v>
      </c>
      <c r="AA38" s="52" t="str">
        <f t="shared" si="5"/>
        <v>20_Aanloopperiodiek_1</v>
      </c>
      <c r="AB38" s="4">
        <f t="shared" si="9"/>
        <v>11.56</v>
      </c>
      <c r="AC38" s="4">
        <f t="shared" si="8"/>
        <v>11.9</v>
      </c>
      <c r="AD38" s="47">
        <f t="shared" si="10"/>
        <v>11.9</v>
      </c>
      <c r="AE38" s="32"/>
      <c r="AF38" s="140"/>
      <c r="AG38" s="6"/>
      <c r="AH38" s="6"/>
      <c r="AI38" s="54"/>
      <c r="AJ38" s="149"/>
      <c r="AK38" s="34"/>
    </row>
    <row r="39" spans="1:37" x14ac:dyDescent="0.15">
      <c r="A39" s="52">
        <v>20</v>
      </c>
      <c r="B39" s="52" t="s">
        <v>38</v>
      </c>
      <c r="C39" s="52">
        <v>6</v>
      </c>
      <c r="D39" s="52" t="str">
        <f t="shared" si="6"/>
        <v>Aanloopperiodiek_1</v>
      </c>
      <c r="E39" s="52" t="str">
        <f t="shared" si="7"/>
        <v>20_Aanloopperiodiek_1</v>
      </c>
      <c r="F39" s="59">
        <v>11.17</v>
      </c>
      <c r="G39" s="52"/>
      <c r="H39" s="52">
        <v>20</v>
      </c>
      <c r="I39" s="52">
        <v>0</v>
      </c>
      <c r="J39" s="52">
        <v>7</v>
      </c>
      <c r="K39" s="52">
        <f t="shared" si="0"/>
        <v>0</v>
      </c>
      <c r="L39" s="52" t="str">
        <f t="shared" si="1"/>
        <v>20_0</v>
      </c>
      <c r="M39" s="59">
        <v>11.86</v>
      </c>
      <c r="N39" s="32"/>
      <c r="O39" s="52">
        <v>20</v>
      </c>
      <c r="P39" s="52">
        <v>0</v>
      </c>
      <c r="Q39" s="52">
        <v>7</v>
      </c>
      <c r="R39" s="52">
        <f t="shared" si="2"/>
        <v>0</v>
      </c>
      <c r="S39" s="52" t="str">
        <f t="shared" si="3"/>
        <v>20_0</v>
      </c>
      <c r="T39" s="59">
        <v>12.22</v>
      </c>
      <c r="U39" s="32"/>
      <c r="V39" s="32"/>
      <c r="W39" s="52">
        <v>20</v>
      </c>
      <c r="X39" s="52">
        <v>0</v>
      </c>
      <c r="Y39" s="52">
        <v>7</v>
      </c>
      <c r="Z39" s="52">
        <f t="shared" si="4"/>
        <v>0</v>
      </c>
      <c r="AA39" s="52" t="str">
        <f t="shared" si="5"/>
        <v>20_0</v>
      </c>
      <c r="AB39" s="4">
        <f t="shared" si="9"/>
        <v>11.86</v>
      </c>
      <c r="AC39" s="4">
        <f t="shared" si="8"/>
        <v>12.22</v>
      </c>
      <c r="AD39" s="47">
        <f t="shared" si="10"/>
        <v>12.22</v>
      </c>
      <c r="AE39" s="6"/>
      <c r="AF39" s="6"/>
      <c r="AG39" s="6"/>
      <c r="AH39" s="6"/>
      <c r="AI39" s="54"/>
      <c r="AJ39" s="149"/>
      <c r="AK39" s="34"/>
    </row>
    <row r="40" spans="1:37" x14ac:dyDescent="0.15">
      <c r="A40" s="52">
        <v>20</v>
      </c>
      <c r="B40" s="52">
        <v>0</v>
      </c>
      <c r="C40" s="52">
        <v>7</v>
      </c>
      <c r="D40" s="52">
        <f t="shared" si="6"/>
        <v>0</v>
      </c>
      <c r="E40" s="52" t="str">
        <f t="shared" si="7"/>
        <v>20_0</v>
      </c>
      <c r="F40" s="59">
        <v>11.46</v>
      </c>
      <c r="G40" s="52"/>
      <c r="H40" s="52">
        <v>20</v>
      </c>
      <c r="I40" s="52">
        <v>1</v>
      </c>
      <c r="J40" s="52">
        <v>8</v>
      </c>
      <c r="K40" s="52">
        <f t="shared" si="0"/>
        <v>1</v>
      </c>
      <c r="L40" s="52" t="str">
        <f t="shared" si="1"/>
        <v>20_1</v>
      </c>
      <c r="M40" s="59">
        <v>12.16</v>
      </c>
      <c r="N40" s="6"/>
      <c r="O40" s="52">
        <v>20</v>
      </c>
      <c r="P40" s="52">
        <v>1</v>
      </c>
      <c r="Q40" s="52">
        <v>8</v>
      </c>
      <c r="R40" s="52">
        <f t="shared" si="2"/>
        <v>1</v>
      </c>
      <c r="S40" s="52" t="str">
        <f t="shared" si="3"/>
        <v>20_1</v>
      </c>
      <c r="T40" s="59">
        <v>12.52</v>
      </c>
      <c r="U40" s="6"/>
      <c r="V40" s="6"/>
      <c r="W40" s="52">
        <v>20</v>
      </c>
      <c r="X40" s="52">
        <v>1</v>
      </c>
      <c r="Y40" s="52">
        <v>8</v>
      </c>
      <c r="Z40" s="52">
        <f t="shared" si="4"/>
        <v>1</v>
      </c>
      <c r="AA40" s="52" t="str">
        <f t="shared" si="5"/>
        <v>20_1</v>
      </c>
      <c r="AB40" s="4">
        <f t="shared" si="9"/>
        <v>12.16</v>
      </c>
      <c r="AC40" s="4">
        <f t="shared" si="8"/>
        <v>12.52</v>
      </c>
      <c r="AD40" s="47">
        <f t="shared" si="10"/>
        <v>12.52</v>
      </c>
      <c r="AE40" s="4"/>
      <c r="AF40" s="4"/>
      <c r="AG40" s="6"/>
      <c r="AH40" s="6"/>
      <c r="AI40" s="6"/>
      <c r="AJ40" s="7"/>
    </row>
    <row r="41" spans="1:37" x14ac:dyDescent="0.15">
      <c r="A41" s="52">
        <v>20</v>
      </c>
      <c r="B41" s="52">
        <v>1</v>
      </c>
      <c r="C41" s="52">
        <v>8</v>
      </c>
      <c r="D41" s="52">
        <f t="shared" si="6"/>
        <v>1</v>
      </c>
      <c r="E41" s="52" t="str">
        <f t="shared" si="7"/>
        <v>20_1</v>
      </c>
      <c r="F41" s="59">
        <v>11.75</v>
      </c>
      <c r="G41" s="52"/>
      <c r="H41" s="52">
        <v>20</v>
      </c>
      <c r="I41" s="52">
        <v>2</v>
      </c>
      <c r="J41" s="52">
        <v>9</v>
      </c>
      <c r="K41" s="52">
        <f t="shared" si="0"/>
        <v>2</v>
      </c>
      <c r="L41" s="52" t="str">
        <f t="shared" si="1"/>
        <v>20_2</v>
      </c>
      <c r="M41" s="59">
        <v>12.48</v>
      </c>
      <c r="N41" s="6"/>
      <c r="O41" s="52">
        <v>20</v>
      </c>
      <c r="P41" s="52">
        <v>2</v>
      </c>
      <c r="Q41" s="52">
        <v>9</v>
      </c>
      <c r="R41" s="52">
        <f t="shared" si="2"/>
        <v>2</v>
      </c>
      <c r="S41" s="52" t="str">
        <f t="shared" si="3"/>
        <v>20_2</v>
      </c>
      <c r="T41" s="59">
        <v>12.86</v>
      </c>
      <c r="U41" s="6"/>
      <c r="V41" s="6"/>
      <c r="W41" s="52">
        <v>20</v>
      </c>
      <c r="X41" s="52">
        <v>2</v>
      </c>
      <c r="Y41" s="52">
        <v>9</v>
      </c>
      <c r="Z41" s="52">
        <f t="shared" si="4"/>
        <v>2</v>
      </c>
      <c r="AA41" s="52" t="str">
        <f t="shared" si="5"/>
        <v>20_2</v>
      </c>
      <c r="AB41" s="4">
        <f t="shared" si="9"/>
        <v>12.48</v>
      </c>
      <c r="AC41" s="4">
        <f t="shared" si="8"/>
        <v>12.86</v>
      </c>
      <c r="AD41" s="47">
        <f t="shared" si="10"/>
        <v>12.86</v>
      </c>
      <c r="AE41" s="6"/>
      <c r="AF41" s="6"/>
      <c r="AG41" s="6"/>
      <c r="AH41" s="6"/>
      <c r="AI41" s="6"/>
      <c r="AJ41" s="7"/>
    </row>
    <row r="42" spans="1:37" x14ac:dyDescent="0.15">
      <c r="A42" s="52">
        <v>20</v>
      </c>
      <c r="B42" s="52">
        <v>2</v>
      </c>
      <c r="C42" s="52">
        <v>9</v>
      </c>
      <c r="D42" s="52">
        <f t="shared" si="6"/>
        <v>2</v>
      </c>
      <c r="E42" s="52" t="str">
        <f t="shared" si="7"/>
        <v>20_2</v>
      </c>
      <c r="F42" s="59">
        <v>12.06</v>
      </c>
      <c r="G42" s="52"/>
      <c r="H42" s="52">
        <v>20</v>
      </c>
      <c r="I42" s="52">
        <v>3</v>
      </c>
      <c r="J42" s="52">
        <v>10</v>
      </c>
      <c r="K42" s="52">
        <f t="shared" si="0"/>
        <v>3</v>
      </c>
      <c r="L42" s="52" t="str">
        <f t="shared" si="1"/>
        <v>20_3</v>
      </c>
      <c r="M42" s="59">
        <v>12.83</v>
      </c>
      <c r="N42" s="39"/>
      <c r="O42" s="52">
        <v>20</v>
      </c>
      <c r="P42" s="52">
        <v>3</v>
      </c>
      <c r="Q42" s="52">
        <v>10</v>
      </c>
      <c r="R42" s="52">
        <f t="shared" si="2"/>
        <v>3</v>
      </c>
      <c r="S42" s="52" t="str">
        <f t="shared" si="3"/>
        <v>20_3</v>
      </c>
      <c r="T42" s="59">
        <v>13.22</v>
      </c>
      <c r="U42" s="39"/>
      <c r="V42" s="39"/>
      <c r="W42" s="52">
        <v>20</v>
      </c>
      <c r="X42" s="52">
        <v>3</v>
      </c>
      <c r="Y42" s="52">
        <v>10</v>
      </c>
      <c r="Z42" s="52">
        <f t="shared" si="4"/>
        <v>3</v>
      </c>
      <c r="AA42" s="52" t="str">
        <f t="shared" si="5"/>
        <v>20_3</v>
      </c>
      <c r="AB42" s="4">
        <f t="shared" si="9"/>
        <v>12.83</v>
      </c>
      <c r="AC42" s="4">
        <f t="shared" si="8"/>
        <v>13.22</v>
      </c>
      <c r="AD42" s="47">
        <f t="shared" si="10"/>
        <v>13.22</v>
      </c>
      <c r="AE42" s="39"/>
      <c r="AF42" s="39"/>
      <c r="AG42" s="6"/>
      <c r="AH42" s="6"/>
      <c r="AI42" s="41"/>
      <c r="AJ42" s="152"/>
      <c r="AK42" s="36"/>
    </row>
    <row r="43" spans="1:37" x14ac:dyDescent="0.15">
      <c r="A43" s="52">
        <v>20</v>
      </c>
      <c r="B43" s="52">
        <v>3</v>
      </c>
      <c r="C43" s="52">
        <v>10</v>
      </c>
      <c r="D43" s="52">
        <f t="shared" si="6"/>
        <v>3</v>
      </c>
      <c r="E43" s="52" t="str">
        <f t="shared" si="7"/>
        <v>20_3</v>
      </c>
      <c r="F43" s="59">
        <v>12.4</v>
      </c>
      <c r="G43" s="52"/>
      <c r="H43" s="52">
        <v>20</v>
      </c>
      <c r="I43" s="52">
        <v>4</v>
      </c>
      <c r="J43" s="52">
        <v>11</v>
      </c>
      <c r="K43" s="52">
        <f t="shared" si="0"/>
        <v>4</v>
      </c>
      <c r="L43" s="52" t="str">
        <f t="shared" si="1"/>
        <v>20_4</v>
      </c>
      <c r="M43" s="59">
        <v>13.22</v>
      </c>
      <c r="N43" s="35"/>
      <c r="O43" s="52">
        <v>20</v>
      </c>
      <c r="P43" s="52">
        <v>4</v>
      </c>
      <c r="Q43" s="52">
        <v>11</v>
      </c>
      <c r="R43" s="52">
        <f t="shared" si="2"/>
        <v>4</v>
      </c>
      <c r="S43" s="52" t="str">
        <f t="shared" si="3"/>
        <v>20_4</v>
      </c>
      <c r="T43" s="59">
        <v>13.62</v>
      </c>
      <c r="U43" s="35"/>
      <c r="V43" s="35"/>
      <c r="W43" s="52">
        <v>20</v>
      </c>
      <c r="X43" s="52">
        <v>4</v>
      </c>
      <c r="Y43" s="52">
        <v>11</v>
      </c>
      <c r="Z43" s="52">
        <f t="shared" si="4"/>
        <v>4</v>
      </c>
      <c r="AA43" s="52" t="str">
        <f t="shared" si="5"/>
        <v>20_4</v>
      </c>
      <c r="AB43" s="4">
        <f t="shared" si="9"/>
        <v>13.22</v>
      </c>
      <c r="AC43" s="4">
        <f t="shared" si="8"/>
        <v>13.62</v>
      </c>
      <c r="AD43" s="47">
        <f t="shared" si="10"/>
        <v>13.62</v>
      </c>
      <c r="AE43" s="143"/>
      <c r="AF43" s="143"/>
      <c r="AG43" s="144"/>
      <c r="AH43" s="144"/>
      <c r="AI43" s="35"/>
      <c r="AJ43" s="150"/>
      <c r="AK43" s="37"/>
    </row>
    <row r="44" spans="1:37" x14ac:dyDescent="0.15">
      <c r="A44" s="52">
        <v>20</v>
      </c>
      <c r="B44" s="52">
        <v>4</v>
      </c>
      <c r="C44" s="52">
        <v>11</v>
      </c>
      <c r="D44" s="52">
        <f t="shared" si="6"/>
        <v>4</v>
      </c>
      <c r="E44" s="52" t="str">
        <f t="shared" si="7"/>
        <v>20_4</v>
      </c>
      <c r="F44" s="59">
        <v>12.78</v>
      </c>
      <c r="G44" s="52"/>
      <c r="H44" s="52">
        <v>20</v>
      </c>
      <c r="I44" s="52">
        <v>5</v>
      </c>
      <c r="J44" s="52">
        <v>12</v>
      </c>
      <c r="K44" s="52">
        <f t="shared" si="0"/>
        <v>5</v>
      </c>
      <c r="L44" s="52" t="str">
        <f t="shared" si="1"/>
        <v>20_5</v>
      </c>
      <c r="M44" s="59">
        <v>13.63</v>
      </c>
      <c r="N44" s="32"/>
      <c r="O44" s="52">
        <v>20</v>
      </c>
      <c r="P44" s="52">
        <v>5</v>
      </c>
      <c r="Q44" s="52">
        <v>12</v>
      </c>
      <c r="R44" s="52">
        <f t="shared" si="2"/>
        <v>5</v>
      </c>
      <c r="S44" s="52" t="str">
        <f t="shared" si="3"/>
        <v>20_5</v>
      </c>
      <c r="T44" s="59">
        <v>14.04</v>
      </c>
      <c r="U44" s="32"/>
      <c r="V44" s="32"/>
      <c r="W44" s="52">
        <v>20</v>
      </c>
      <c r="X44" s="52">
        <v>5</v>
      </c>
      <c r="Y44" s="52">
        <v>12</v>
      </c>
      <c r="Z44" s="52">
        <f t="shared" si="4"/>
        <v>5</v>
      </c>
      <c r="AA44" s="52" t="str">
        <f t="shared" si="5"/>
        <v>20_5</v>
      </c>
      <c r="AB44" s="4">
        <f t="shared" si="9"/>
        <v>13.63</v>
      </c>
      <c r="AC44" s="4">
        <f t="shared" si="8"/>
        <v>14.04</v>
      </c>
      <c r="AD44" s="47">
        <f t="shared" si="10"/>
        <v>14.04</v>
      </c>
      <c r="AE44" s="32"/>
      <c r="AF44" s="140"/>
      <c r="AG44" s="6"/>
      <c r="AH44" s="6"/>
      <c r="AI44" s="4"/>
      <c r="AJ44" s="149"/>
      <c r="AK44" s="34"/>
    </row>
    <row r="45" spans="1:37" x14ac:dyDescent="0.15">
      <c r="A45" s="52">
        <v>20</v>
      </c>
      <c r="B45" s="52">
        <v>5</v>
      </c>
      <c r="C45" s="52">
        <v>12</v>
      </c>
      <c r="D45" s="52">
        <f t="shared" si="6"/>
        <v>5</v>
      </c>
      <c r="E45" s="52" t="str">
        <f t="shared" si="7"/>
        <v>20_5</v>
      </c>
      <c r="F45" s="59">
        <v>13.17</v>
      </c>
      <c r="G45" s="52"/>
      <c r="H45" s="52">
        <v>20</v>
      </c>
      <c r="I45" s="52">
        <v>6</v>
      </c>
      <c r="J45" s="52">
        <v>13</v>
      </c>
      <c r="K45" s="52">
        <f t="shared" si="0"/>
        <v>6</v>
      </c>
      <c r="L45" s="52" t="str">
        <f t="shared" si="1"/>
        <v>20_6</v>
      </c>
      <c r="M45" s="59">
        <v>14.09</v>
      </c>
      <c r="N45" s="32"/>
      <c r="O45" s="52">
        <v>20</v>
      </c>
      <c r="P45" s="52">
        <v>6</v>
      </c>
      <c r="Q45" s="52">
        <v>13</v>
      </c>
      <c r="R45" s="52">
        <f t="shared" si="2"/>
        <v>6</v>
      </c>
      <c r="S45" s="52" t="str">
        <f t="shared" si="3"/>
        <v>20_6</v>
      </c>
      <c r="T45" s="59">
        <v>14.52</v>
      </c>
      <c r="U45" s="32"/>
      <c r="V45" s="32"/>
      <c r="W45" s="52">
        <v>20</v>
      </c>
      <c r="X45" s="52">
        <v>6</v>
      </c>
      <c r="Y45" s="52">
        <v>13</v>
      </c>
      <c r="Z45" s="52">
        <f t="shared" si="4"/>
        <v>6</v>
      </c>
      <c r="AA45" s="52" t="str">
        <f t="shared" si="5"/>
        <v>20_6</v>
      </c>
      <c r="AB45" s="4">
        <f t="shared" si="9"/>
        <v>14.09</v>
      </c>
      <c r="AC45" s="4">
        <f t="shared" si="8"/>
        <v>14.52</v>
      </c>
      <c r="AD45" s="47">
        <f t="shared" si="10"/>
        <v>14.52</v>
      </c>
      <c r="AE45" s="32"/>
      <c r="AF45" s="140"/>
      <c r="AG45" s="6"/>
      <c r="AH45" s="6"/>
      <c r="AI45" s="4"/>
      <c r="AJ45" s="149"/>
      <c r="AK45" s="34"/>
    </row>
    <row r="46" spans="1:37" x14ac:dyDescent="0.15">
      <c r="A46" s="52">
        <v>20</v>
      </c>
      <c r="B46" s="52">
        <v>6</v>
      </c>
      <c r="C46" s="52">
        <v>13</v>
      </c>
      <c r="D46" s="52">
        <f t="shared" si="6"/>
        <v>6</v>
      </c>
      <c r="E46" s="52" t="str">
        <f t="shared" si="7"/>
        <v>20_6</v>
      </c>
      <c r="F46" s="59">
        <v>13.62</v>
      </c>
      <c r="G46" s="52"/>
      <c r="H46" s="52">
        <v>20</v>
      </c>
      <c r="I46" s="52">
        <v>7</v>
      </c>
      <c r="J46" s="52">
        <v>14</v>
      </c>
      <c r="K46" s="52">
        <f t="shared" si="0"/>
        <v>7</v>
      </c>
      <c r="L46" s="52" t="str">
        <f t="shared" si="1"/>
        <v>20_7</v>
      </c>
      <c r="M46" s="59">
        <v>14.56</v>
      </c>
      <c r="N46" s="32"/>
      <c r="O46" s="52">
        <v>20</v>
      </c>
      <c r="P46" s="52">
        <v>7</v>
      </c>
      <c r="Q46" s="52">
        <v>14</v>
      </c>
      <c r="R46" s="52">
        <f t="shared" si="2"/>
        <v>7</v>
      </c>
      <c r="S46" s="52" t="str">
        <f t="shared" si="3"/>
        <v>20_7</v>
      </c>
      <c r="T46" s="59">
        <v>14.99</v>
      </c>
      <c r="U46" s="32"/>
      <c r="V46" s="32"/>
      <c r="W46" s="52">
        <v>20</v>
      </c>
      <c r="X46" s="52">
        <v>7</v>
      </c>
      <c r="Y46" s="52">
        <v>14</v>
      </c>
      <c r="Z46" s="52">
        <f t="shared" si="4"/>
        <v>7</v>
      </c>
      <c r="AA46" s="52" t="str">
        <f t="shared" si="5"/>
        <v>20_7</v>
      </c>
      <c r="AB46" s="4">
        <f t="shared" si="9"/>
        <v>14.56</v>
      </c>
      <c r="AC46" s="4">
        <f t="shared" si="8"/>
        <v>14.99</v>
      </c>
      <c r="AD46" s="47">
        <f t="shared" si="10"/>
        <v>14.99</v>
      </c>
      <c r="AE46" s="32"/>
      <c r="AF46" s="140"/>
      <c r="AG46" s="6"/>
      <c r="AH46" s="6"/>
      <c r="AI46" s="54"/>
      <c r="AJ46" s="149"/>
      <c r="AK46" s="34"/>
    </row>
    <row r="47" spans="1:37" x14ac:dyDescent="0.15">
      <c r="A47" s="52">
        <v>20</v>
      </c>
      <c r="B47" s="52">
        <v>7</v>
      </c>
      <c r="C47" s="52">
        <v>14</v>
      </c>
      <c r="D47" s="52">
        <f t="shared" si="6"/>
        <v>7</v>
      </c>
      <c r="E47" s="52" t="str">
        <f t="shared" si="7"/>
        <v>20_7</v>
      </c>
      <c r="F47" s="59">
        <v>14.06</v>
      </c>
      <c r="G47" s="52"/>
      <c r="H47" s="52">
        <v>20</v>
      </c>
      <c r="I47" s="52">
        <v>8</v>
      </c>
      <c r="J47" s="52">
        <v>15</v>
      </c>
      <c r="K47" s="52">
        <f t="shared" si="0"/>
        <v>8</v>
      </c>
      <c r="L47" s="52" t="str">
        <f t="shared" si="1"/>
        <v>20_8</v>
      </c>
      <c r="M47" s="59">
        <v>14.98</v>
      </c>
      <c r="N47" s="32"/>
      <c r="O47" s="52">
        <v>20</v>
      </c>
      <c r="P47" s="52">
        <v>8</v>
      </c>
      <c r="Q47" s="52">
        <v>15</v>
      </c>
      <c r="R47" s="52">
        <f t="shared" si="2"/>
        <v>8</v>
      </c>
      <c r="S47" s="52" t="str">
        <f t="shared" si="3"/>
        <v>20_8</v>
      </c>
      <c r="T47" s="59">
        <v>15.43</v>
      </c>
      <c r="U47" s="32"/>
      <c r="V47" s="32"/>
      <c r="W47" s="52">
        <v>20</v>
      </c>
      <c r="X47" s="52">
        <v>8</v>
      </c>
      <c r="Y47" s="52">
        <v>15</v>
      </c>
      <c r="Z47" s="52">
        <f t="shared" si="4"/>
        <v>8</v>
      </c>
      <c r="AA47" s="52" t="str">
        <f t="shared" si="5"/>
        <v>20_8</v>
      </c>
      <c r="AB47" s="4">
        <f t="shared" si="9"/>
        <v>14.98</v>
      </c>
      <c r="AC47" s="4">
        <f t="shared" si="8"/>
        <v>15.43</v>
      </c>
      <c r="AD47" s="47">
        <f t="shared" si="10"/>
        <v>15.43</v>
      </c>
      <c r="AE47" s="32"/>
      <c r="AF47" s="140"/>
      <c r="AG47" s="6"/>
      <c r="AH47" s="6"/>
      <c r="AI47" s="54"/>
      <c r="AJ47" s="149"/>
      <c r="AK47" s="34"/>
    </row>
    <row r="48" spans="1:37" x14ac:dyDescent="0.15">
      <c r="A48" s="52">
        <v>20</v>
      </c>
      <c r="B48" s="52">
        <v>8</v>
      </c>
      <c r="C48" s="52">
        <v>15</v>
      </c>
      <c r="D48" s="52">
        <f t="shared" si="6"/>
        <v>8</v>
      </c>
      <c r="E48" s="52" t="str">
        <f t="shared" si="7"/>
        <v>20_8</v>
      </c>
      <c r="F48" s="59">
        <v>14.48</v>
      </c>
      <c r="G48" s="52"/>
      <c r="H48" s="52">
        <v>25</v>
      </c>
      <c r="I48" s="52" t="s">
        <v>37</v>
      </c>
      <c r="J48" s="52">
        <v>6</v>
      </c>
      <c r="K48" s="52" t="str">
        <f t="shared" si="0"/>
        <v>Aanloopperiodiek_0</v>
      </c>
      <c r="L48" s="52" t="str">
        <f t="shared" si="1"/>
        <v>25_Aanloopperiodiek_0</v>
      </c>
      <c r="M48" s="59">
        <v>11.56</v>
      </c>
      <c r="N48" s="32"/>
      <c r="O48" s="52">
        <v>25</v>
      </c>
      <c r="P48" s="52" t="s">
        <v>37</v>
      </c>
      <c r="Q48" s="52">
        <v>6</v>
      </c>
      <c r="R48" s="52" t="str">
        <f t="shared" si="2"/>
        <v>Aanloopperiodiek_0</v>
      </c>
      <c r="S48" s="52" t="str">
        <f t="shared" si="3"/>
        <v>25_Aanloopperiodiek_0</v>
      </c>
      <c r="T48" s="59">
        <v>11.9</v>
      </c>
      <c r="U48" s="32"/>
      <c r="V48" s="32"/>
      <c r="W48" s="52">
        <v>25</v>
      </c>
      <c r="X48" s="52" t="s">
        <v>37</v>
      </c>
      <c r="Y48" s="52">
        <v>6</v>
      </c>
      <c r="Z48" s="52" t="str">
        <f t="shared" si="4"/>
        <v>Aanloopperiodiek_0</v>
      </c>
      <c r="AA48" s="52" t="str">
        <f t="shared" si="5"/>
        <v>25_Aanloopperiodiek_0</v>
      </c>
      <c r="AB48" s="4">
        <f t="shared" si="9"/>
        <v>11.56</v>
      </c>
      <c r="AC48" s="4">
        <f t="shared" si="8"/>
        <v>11.9</v>
      </c>
      <c r="AD48" s="47">
        <f t="shared" si="10"/>
        <v>11.9</v>
      </c>
      <c r="AE48" s="32"/>
      <c r="AF48" s="140"/>
      <c r="AG48" s="6"/>
      <c r="AH48" s="6"/>
      <c r="AI48" s="54"/>
      <c r="AJ48" s="149"/>
      <c r="AK48" s="34"/>
    </row>
    <row r="49" spans="1:37" x14ac:dyDescent="0.15">
      <c r="A49" s="52">
        <v>25</v>
      </c>
      <c r="B49" s="52" t="s">
        <v>37</v>
      </c>
      <c r="C49" s="52">
        <v>6</v>
      </c>
      <c r="D49" s="52" t="str">
        <f t="shared" si="6"/>
        <v>Aanloopperiodiek_0</v>
      </c>
      <c r="E49" s="52" t="str">
        <f t="shared" si="7"/>
        <v>25_Aanloopperiodiek_0</v>
      </c>
      <c r="F49" s="59">
        <v>11.17</v>
      </c>
      <c r="G49" s="52"/>
      <c r="H49" s="52">
        <v>25</v>
      </c>
      <c r="I49" s="52" t="s">
        <v>38</v>
      </c>
      <c r="J49" s="52">
        <v>7</v>
      </c>
      <c r="K49" s="52" t="str">
        <f t="shared" si="0"/>
        <v>Aanloopperiodiek_1</v>
      </c>
      <c r="L49" s="52" t="str">
        <f t="shared" si="1"/>
        <v>25_Aanloopperiodiek_1</v>
      </c>
      <c r="M49" s="59">
        <v>11.86</v>
      </c>
      <c r="N49" s="32"/>
      <c r="O49" s="52">
        <v>25</v>
      </c>
      <c r="P49" s="52" t="s">
        <v>38</v>
      </c>
      <c r="Q49" s="52">
        <v>7</v>
      </c>
      <c r="R49" s="52" t="str">
        <f t="shared" si="2"/>
        <v>Aanloopperiodiek_1</v>
      </c>
      <c r="S49" s="52" t="str">
        <f t="shared" si="3"/>
        <v>25_Aanloopperiodiek_1</v>
      </c>
      <c r="T49" s="59">
        <v>12.22</v>
      </c>
      <c r="U49" s="32"/>
      <c r="V49" s="32"/>
      <c r="W49" s="52">
        <v>25</v>
      </c>
      <c r="X49" s="52" t="s">
        <v>38</v>
      </c>
      <c r="Y49" s="52">
        <v>7</v>
      </c>
      <c r="Z49" s="52" t="str">
        <f t="shared" si="4"/>
        <v>Aanloopperiodiek_1</v>
      </c>
      <c r="AA49" s="52" t="str">
        <f t="shared" si="5"/>
        <v>25_Aanloopperiodiek_1</v>
      </c>
      <c r="AB49" s="4">
        <f t="shared" si="9"/>
        <v>11.86</v>
      </c>
      <c r="AC49" s="4">
        <f t="shared" si="8"/>
        <v>12.22</v>
      </c>
      <c r="AD49" s="47">
        <f t="shared" si="10"/>
        <v>12.22</v>
      </c>
      <c r="AE49" s="32"/>
      <c r="AF49" s="140"/>
      <c r="AG49" s="6"/>
      <c r="AH49" s="6"/>
      <c r="AI49" s="54"/>
      <c r="AJ49" s="149"/>
      <c r="AK49" s="34"/>
    </row>
    <row r="50" spans="1:37" x14ac:dyDescent="0.15">
      <c r="A50" s="52">
        <v>25</v>
      </c>
      <c r="B50" s="52" t="s">
        <v>38</v>
      </c>
      <c r="C50" s="52">
        <v>7</v>
      </c>
      <c r="D50" s="52" t="str">
        <f t="shared" si="6"/>
        <v>Aanloopperiodiek_1</v>
      </c>
      <c r="E50" s="52" t="str">
        <f t="shared" si="7"/>
        <v>25_Aanloopperiodiek_1</v>
      </c>
      <c r="F50" s="59">
        <v>11.46</v>
      </c>
      <c r="G50" s="52"/>
      <c r="H50" s="52">
        <v>25</v>
      </c>
      <c r="I50" s="52">
        <v>0</v>
      </c>
      <c r="J50" s="52">
        <v>8</v>
      </c>
      <c r="K50" s="52">
        <f t="shared" si="0"/>
        <v>0</v>
      </c>
      <c r="L50" s="52" t="str">
        <f t="shared" si="1"/>
        <v>25_0</v>
      </c>
      <c r="M50" s="59">
        <v>12.16</v>
      </c>
      <c r="N50" s="32"/>
      <c r="O50" s="52">
        <v>25</v>
      </c>
      <c r="P50" s="52">
        <v>0</v>
      </c>
      <c r="Q50" s="52">
        <v>8</v>
      </c>
      <c r="R50" s="52">
        <f t="shared" si="2"/>
        <v>0</v>
      </c>
      <c r="S50" s="52" t="str">
        <f t="shared" si="3"/>
        <v>25_0</v>
      </c>
      <c r="T50" s="59">
        <v>12.52</v>
      </c>
      <c r="U50" s="32"/>
      <c r="V50" s="32"/>
      <c r="W50" s="52">
        <v>25</v>
      </c>
      <c r="X50" s="52">
        <v>0</v>
      </c>
      <c r="Y50" s="52">
        <v>8</v>
      </c>
      <c r="Z50" s="52">
        <f t="shared" si="4"/>
        <v>0</v>
      </c>
      <c r="AA50" s="52" t="str">
        <f t="shared" si="5"/>
        <v>25_0</v>
      </c>
      <c r="AB50" s="4">
        <f t="shared" si="9"/>
        <v>12.16</v>
      </c>
      <c r="AC50" s="4">
        <f t="shared" si="8"/>
        <v>12.52</v>
      </c>
      <c r="AD50" s="47">
        <f t="shared" si="10"/>
        <v>12.52</v>
      </c>
      <c r="AE50" s="32"/>
      <c r="AF50" s="140"/>
      <c r="AG50" s="6"/>
      <c r="AH50" s="6"/>
      <c r="AI50" s="54"/>
      <c r="AJ50" s="149"/>
      <c r="AK50" s="34"/>
    </row>
    <row r="51" spans="1:37" x14ac:dyDescent="0.15">
      <c r="A51" s="52">
        <v>25</v>
      </c>
      <c r="B51" s="52">
        <v>0</v>
      </c>
      <c r="C51" s="52">
        <v>8</v>
      </c>
      <c r="D51" s="52">
        <f t="shared" si="6"/>
        <v>0</v>
      </c>
      <c r="E51" s="52" t="str">
        <f t="shared" si="7"/>
        <v>25_0</v>
      </c>
      <c r="F51" s="59">
        <v>11.75</v>
      </c>
      <c r="G51" s="52"/>
      <c r="H51" s="52">
        <v>25</v>
      </c>
      <c r="I51" s="52">
        <v>1</v>
      </c>
      <c r="J51" s="52">
        <v>9</v>
      </c>
      <c r="K51" s="52">
        <f t="shared" si="0"/>
        <v>1</v>
      </c>
      <c r="L51" s="52" t="str">
        <f t="shared" si="1"/>
        <v>25_1</v>
      </c>
      <c r="M51" s="59">
        <v>12.48</v>
      </c>
      <c r="N51" s="32"/>
      <c r="O51" s="52">
        <v>25</v>
      </c>
      <c r="P51" s="52">
        <v>1</v>
      </c>
      <c r="Q51" s="52">
        <v>9</v>
      </c>
      <c r="R51" s="52">
        <f t="shared" si="2"/>
        <v>1</v>
      </c>
      <c r="S51" s="52" t="str">
        <f t="shared" si="3"/>
        <v>25_1</v>
      </c>
      <c r="T51" s="59">
        <v>12.86</v>
      </c>
      <c r="U51" s="32"/>
      <c r="V51" s="32"/>
      <c r="W51" s="52">
        <v>25</v>
      </c>
      <c r="X51" s="52">
        <v>1</v>
      </c>
      <c r="Y51" s="52">
        <v>9</v>
      </c>
      <c r="Z51" s="52">
        <f t="shared" si="4"/>
        <v>1</v>
      </c>
      <c r="AA51" s="52" t="str">
        <f t="shared" si="5"/>
        <v>25_1</v>
      </c>
      <c r="AB51" s="4">
        <f t="shared" si="9"/>
        <v>12.48</v>
      </c>
      <c r="AC51" s="4">
        <f t="shared" si="8"/>
        <v>12.86</v>
      </c>
      <c r="AD51" s="47">
        <f t="shared" si="10"/>
        <v>12.86</v>
      </c>
      <c r="AE51" s="32"/>
      <c r="AF51" s="140"/>
      <c r="AG51" s="6"/>
      <c r="AH51" s="6"/>
      <c r="AI51" s="54"/>
      <c r="AJ51" s="149"/>
      <c r="AK51" s="34"/>
    </row>
    <row r="52" spans="1:37" x14ac:dyDescent="0.15">
      <c r="A52" s="52">
        <v>25</v>
      </c>
      <c r="B52" s="52">
        <v>1</v>
      </c>
      <c r="C52" s="52">
        <v>9</v>
      </c>
      <c r="D52" s="52">
        <f t="shared" si="6"/>
        <v>1</v>
      </c>
      <c r="E52" s="52" t="str">
        <f t="shared" si="7"/>
        <v>25_1</v>
      </c>
      <c r="F52" s="59">
        <v>12.06</v>
      </c>
      <c r="G52" s="52"/>
      <c r="H52" s="52">
        <v>25</v>
      </c>
      <c r="I52" s="52">
        <v>2</v>
      </c>
      <c r="J52" s="52">
        <v>10</v>
      </c>
      <c r="K52" s="52">
        <f t="shared" si="0"/>
        <v>2</v>
      </c>
      <c r="L52" s="52" t="str">
        <f t="shared" si="1"/>
        <v>25_2</v>
      </c>
      <c r="M52" s="59">
        <v>12.83</v>
      </c>
      <c r="N52" s="32"/>
      <c r="O52" s="52">
        <v>25</v>
      </c>
      <c r="P52" s="52">
        <v>2</v>
      </c>
      <c r="Q52" s="52">
        <v>10</v>
      </c>
      <c r="R52" s="52">
        <f t="shared" si="2"/>
        <v>2</v>
      </c>
      <c r="S52" s="52" t="str">
        <f t="shared" si="3"/>
        <v>25_2</v>
      </c>
      <c r="T52" s="59">
        <v>13.22</v>
      </c>
      <c r="U52" s="32"/>
      <c r="V52" s="32"/>
      <c r="W52" s="52">
        <v>25</v>
      </c>
      <c r="X52" s="52">
        <v>2</v>
      </c>
      <c r="Y52" s="52">
        <v>10</v>
      </c>
      <c r="Z52" s="52">
        <f t="shared" si="4"/>
        <v>2</v>
      </c>
      <c r="AA52" s="52" t="str">
        <f t="shared" si="5"/>
        <v>25_2</v>
      </c>
      <c r="AB52" s="4">
        <f t="shared" si="9"/>
        <v>12.83</v>
      </c>
      <c r="AC52" s="4">
        <f t="shared" si="8"/>
        <v>13.22</v>
      </c>
      <c r="AD52" s="47">
        <f t="shared" si="10"/>
        <v>13.22</v>
      </c>
      <c r="AE52" s="32"/>
      <c r="AF52" s="140"/>
      <c r="AG52" s="6"/>
      <c r="AH52" s="6"/>
      <c r="AI52" s="54"/>
      <c r="AJ52" s="149"/>
      <c r="AK52" s="34"/>
    </row>
    <row r="53" spans="1:37" x14ac:dyDescent="0.15">
      <c r="A53" s="52">
        <v>25</v>
      </c>
      <c r="B53" s="52">
        <v>2</v>
      </c>
      <c r="C53" s="52">
        <v>10</v>
      </c>
      <c r="D53" s="52">
        <f t="shared" si="6"/>
        <v>2</v>
      </c>
      <c r="E53" s="52" t="str">
        <f t="shared" si="7"/>
        <v>25_2</v>
      </c>
      <c r="F53" s="59">
        <v>12.4</v>
      </c>
      <c r="G53" s="52"/>
      <c r="H53" s="52">
        <v>25</v>
      </c>
      <c r="I53" s="52">
        <v>3</v>
      </c>
      <c r="J53" s="52">
        <v>11</v>
      </c>
      <c r="K53" s="52">
        <f t="shared" si="0"/>
        <v>3</v>
      </c>
      <c r="L53" s="52" t="str">
        <f t="shared" si="1"/>
        <v>25_3</v>
      </c>
      <c r="M53" s="59">
        <v>13.23</v>
      </c>
      <c r="N53" s="32"/>
      <c r="O53" s="52">
        <v>25</v>
      </c>
      <c r="P53" s="52">
        <v>3</v>
      </c>
      <c r="Q53" s="52">
        <v>11</v>
      </c>
      <c r="R53" s="52">
        <f t="shared" si="2"/>
        <v>3</v>
      </c>
      <c r="S53" s="52" t="str">
        <f t="shared" si="3"/>
        <v>25_3</v>
      </c>
      <c r="T53" s="59">
        <v>13.62</v>
      </c>
      <c r="U53" s="32"/>
      <c r="V53" s="32"/>
      <c r="W53" s="52">
        <v>25</v>
      </c>
      <c r="X53" s="52">
        <v>3</v>
      </c>
      <c r="Y53" s="52">
        <v>11</v>
      </c>
      <c r="Z53" s="52">
        <f t="shared" si="4"/>
        <v>3</v>
      </c>
      <c r="AA53" s="52" t="str">
        <f t="shared" si="5"/>
        <v>25_3</v>
      </c>
      <c r="AB53" s="4">
        <f t="shared" si="9"/>
        <v>13.23</v>
      </c>
      <c r="AC53" s="4">
        <f t="shared" si="8"/>
        <v>13.62</v>
      </c>
      <c r="AD53" s="47">
        <f t="shared" si="10"/>
        <v>13.62</v>
      </c>
      <c r="AE53" s="32"/>
      <c r="AF53" s="140"/>
      <c r="AG53" s="6"/>
      <c r="AH53" s="6"/>
      <c r="AI53" s="54"/>
      <c r="AJ53" s="149"/>
      <c r="AK53" s="34"/>
    </row>
    <row r="54" spans="1:37" x14ac:dyDescent="0.15">
      <c r="A54" s="52">
        <v>25</v>
      </c>
      <c r="B54" s="52">
        <v>3</v>
      </c>
      <c r="C54" s="52">
        <v>11</v>
      </c>
      <c r="D54" s="52">
        <f t="shared" si="6"/>
        <v>3</v>
      </c>
      <c r="E54" s="52" t="str">
        <f t="shared" si="7"/>
        <v>25_3</v>
      </c>
      <c r="F54" s="59">
        <v>12.78</v>
      </c>
      <c r="G54" s="52"/>
      <c r="H54" s="52">
        <v>25</v>
      </c>
      <c r="I54" s="52">
        <v>4</v>
      </c>
      <c r="J54" s="52">
        <v>12</v>
      </c>
      <c r="K54" s="52">
        <f t="shared" si="0"/>
        <v>4</v>
      </c>
      <c r="L54" s="52" t="str">
        <f t="shared" si="1"/>
        <v>25_4</v>
      </c>
      <c r="M54" s="59">
        <v>13.63</v>
      </c>
      <c r="N54" s="32"/>
      <c r="O54" s="52">
        <v>25</v>
      </c>
      <c r="P54" s="52">
        <v>4</v>
      </c>
      <c r="Q54" s="52">
        <v>12</v>
      </c>
      <c r="R54" s="52">
        <f t="shared" si="2"/>
        <v>4</v>
      </c>
      <c r="S54" s="52" t="str">
        <f t="shared" si="3"/>
        <v>25_4</v>
      </c>
      <c r="T54" s="59">
        <v>14.04</v>
      </c>
      <c r="U54" s="32"/>
      <c r="V54" s="32"/>
      <c r="W54" s="52">
        <v>25</v>
      </c>
      <c r="X54" s="52">
        <v>4</v>
      </c>
      <c r="Y54" s="52">
        <v>12</v>
      </c>
      <c r="Z54" s="52">
        <f t="shared" si="4"/>
        <v>4</v>
      </c>
      <c r="AA54" s="52" t="str">
        <f t="shared" si="5"/>
        <v>25_4</v>
      </c>
      <c r="AB54" s="4">
        <f t="shared" si="9"/>
        <v>13.63</v>
      </c>
      <c r="AC54" s="4">
        <f t="shared" si="8"/>
        <v>14.04</v>
      </c>
      <c r="AD54" s="47">
        <f t="shared" si="10"/>
        <v>14.04</v>
      </c>
      <c r="AE54" s="32"/>
      <c r="AF54" s="140"/>
      <c r="AG54" s="6"/>
      <c r="AH54" s="6"/>
      <c r="AI54" s="54"/>
      <c r="AJ54" s="149"/>
      <c r="AK54" s="34"/>
    </row>
    <row r="55" spans="1:37" x14ac:dyDescent="0.15">
      <c r="A55" s="52">
        <v>25</v>
      </c>
      <c r="B55" s="52">
        <v>4</v>
      </c>
      <c r="C55" s="52">
        <v>12</v>
      </c>
      <c r="D55" s="52">
        <f t="shared" si="6"/>
        <v>4</v>
      </c>
      <c r="E55" s="52" t="str">
        <f t="shared" si="7"/>
        <v>25_4</v>
      </c>
      <c r="F55" s="59">
        <v>13.17</v>
      </c>
      <c r="G55" s="52"/>
      <c r="H55" s="52">
        <v>25</v>
      </c>
      <c r="I55" s="52">
        <v>5</v>
      </c>
      <c r="J55" s="52">
        <v>13</v>
      </c>
      <c r="K55" s="52">
        <f t="shared" si="0"/>
        <v>5</v>
      </c>
      <c r="L55" s="52" t="str">
        <f t="shared" si="1"/>
        <v>25_5</v>
      </c>
      <c r="M55" s="59">
        <v>14.09</v>
      </c>
      <c r="N55" s="32"/>
      <c r="O55" s="52">
        <v>25</v>
      </c>
      <c r="P55" s="52">
        <v>5</v>
      </c>
      <c r="Q55" s="52">
        <v>13</v>
      </c>
      <c r="R55" s="52">
        <f t="shared" si="2"/>
        <v>5</v>
      </c>
      <c r="S55" s="52" t="str">
        <f t="shared" si="3"/>
        <v>25_5</v>
      </c>
      <c r="T55" s="59">
        <v>14.52</v>
      </c>
      <c r="U55" s="32"/>
      <c r="V55" s="32"/>
      <c r="W55" s="52">
        <v>25</v>
      </c>
      <c r="X55" s="52">
        <v>5</v>
      </c>
      <c r="Y55" s="52">
        <v>13</v>
      </c>
      <c r="Z55" s="52">
        <f t="shared" si="4"/>
        <v>5</v>
      </c>
      <c r="AA55" s="52" t="str">
        <f t="shared" si="5"/>
        <v>25_5</v>
      </c>
      <c r="AB55" s="4">
        <f t="shared" si="9"/>
        <v>14.09</v>
      </c>
      <c r="AC55" s="4">
        <f t="shared" si="8"/>
        <v>14.52</v>
      </c>
      <c r="AD55" s="47">
        <f t="shared" si="10"/>
        <v>14.52</v>
      </c>
      <c r="AE55" s="32"/>
      <c r="AF55" s="140"/>
      <c r="AG55" s="6"/>
      <c r="AH55" s="6"/>
      <c r="AI55" s="54"/>
      <c r="AJ55" s="149"/>
      <c r="AK55" s="34"/>
    </row>
    <row r="56" spans="1:37" x14ac:dyDescent="0.15">
      <c r="A56" s="52">
        <v>25</v>
      </c>
      <c r="B56" s="52">
        <v>5</v>
      </c>
      <c r="C56" s="52">
        <v>13</v>
      </c>
      <c r="D56" s="52">
        <f t="shared" si="6"/>
        <v>5</v>
      </c>
      <c r="E56" s="52" t="str">
        <f t="shared" si="7"/>
        <v>25_5</v>
      </c>
      <c r="F56" s="59">
        <v>13.62</v>
      </c>
      <c r="G56" s="52"/>
      <c r="H56" s="52">
        <v>25</v>
      </c>
      <c r="I56" s="52">
        <v>6</v>
      </c>
      <c r="J56" s="52">
        <v>14</v>
      </c>
      <c r="K56" s="52">
        <f t="shared" si="0"/>
        <v>6</v>
      </c>
      <c r="L56" s="52" t="str">
        <f t="shared" si="1"/>
        <v>25_6</v>
      </c>
      <c r="M56" s="59">
        <v>14.56</v>
      </c>
      <c r="N56" s="32"/>
      <c r="O56" s="52">
        <v>25</v>
      </c>
      <c r="P56" s="52">
        <v>6</v>
      </c>
      <c r="Q56" s="52">
        <v>14</v>
      </c>
      <c r="R56" s="52">
        <f t="shared" si="2"/>
        <v>6</v>
      </c>
      <c r="S56" s="52" t="str">
        <f t="shared" si="3"/>
        <v>25_6</v>
      </c>
      <c r="T56" s="59">
        <v>14.99</v>
      </c>
      <c r="U56" s="32"/>
      <c r="V56" s="32"/>
      <c r="W56" s="52">
        <v>25</v>
      </c>
      <c r="X56" s="52">
        <v>6</v>
      </c>
      <c r="Y56" s="52">
        <v>14</v>
      </c>
      <c r="Z56" s="52">
        <f t="shared" si="4"/>
        <v>6</v>
      </c>
      <c r="AA56" s="52" t="str">
        <f t="shared" si="5"/>
        <v>25_6</v>
      </c>
      <c r="AB56" s="4">
        <f t="shared" si="9"/>
        <v>14.56</v>
      </c>
      <c r="AC56" s="4">
        <f t="shared" si="8"/>
        <v>14.99</v>
      </c>
      <c r="AD56" s="47">
        <f t="shared" si="10"/>
        <v>14.99</v>
      </c>
      <c r="AE56" s="32"/>
      <c r="AF56" s="140"/>
      <c r="AG56" s="6"/>
      <c r="AH56" s="6"/>
      <c r="AI56" s="54"/>
      <c r="AJ56" s="149"/>
      <c r="AK56" s="34"/>
    </row>
    <row r="57" spans="1:37" x14ac:dyDescent="0.15">
      <c r="A57" s="52">
        <v>25</v>
      </c>
      <c r="B57" s="52">
        <v>6</v>
      </c>
      <c r="C57" s="52">
        <v>14</v>
      </c>
      <c r="D57" s="52">
        <f t="shared" si="6"/>
        <v>6</v>
      </c>
      <c r="E57" s="52" t="str">
        <f t="shared" si="7"/>
        <v>25_6</v>
      </c>
      <c r="F57" s="59">
        <v>14.06</v>
      </c>
      <c r="G57" s="52"/>
      <c r="H57" s="52">
        <v>25</v>
      </c>
      <c r="I57" s="52">
        <v>7</v>
      </c>
      <c r="J57" s="52">
        <v>15</v>
      </c>
      <c r="K57" s="52">
        <f t="shared" si="0"/>
        <v>7</v>
      </c>
      <c r="L57" s="52" t="str">
        <f t="shared" si="1"/>
        <v>25_7</v>
      </c>
      <c r="M57" s="59">
        <v>14.98</v>
      </c>
      <c r="N57" s="6"/>
      <c r="O57" s="52">
        <v>25</v>
      </c>
      <c r="P57" s="52">
        <v>7</v>
      </c>
      <c r="Q57" s="52">
        <v>15</v>
      </c>
      <c r="R57" s="52">
        <f t="shared" si="2"/>
        <v>7</v>
      </c>
      <c r="S57" s="52" t="str">
        <f t="shared" si="3"/>
        <v>25_7</v>
      </c>
      <c r="T57" s="59">
        <v>15.43</v>
      </c>
      <c r="U57" s="6"/>
      <c r="V57" s="6"/>
      <c r="W57" s="52">
        <v>25</v>
      </c>
      <c r="X57" s="52">
        <v>7</v>
      </c>
      <c r="Y57" s="52">
        <v>15</v>
      </c>
      <c r="Z57" s="52">
        <f t="shared" si="4"/>
        <v>7</v>
      </c>
      <c r="AA57" s="52" t="str">
        <f t="shared" si="5"/>
        <v>25_7</v>
      </c>
      <c r="AB57" s="4">
        <f t="shared" si="9"/>
        <v>14.98</v>
      </c>
      <c r="AC57" s="4">
        <f t="shared" si="8"/>
        <v>15.43</v>
      </c>
      <c r="AD57" s="47">
        <f t="shared" si="10"/>
        <v>15.43</v>
      </c>
      <c r="AE57" s="32"/>
      <c r="AF57" s="140"/>
      <c r="AG57" s="6"/>
      <c r="AH57" s="6"/>
      <c r="AI57" s="4"/>
      <c r="AJ57" s="7"/>
    </row>
    <row r="58" spans="1:37" x14ac:dyDescent="0.15">
      <c r="A58" s="52">
        <v>25</v>
      </c>
      <c r="B58" s="52">
        <v>7</v>
      </c>
      <c r="C58" s="52">
        <v>15</v>
      </c>
      <c r="D58" s="52">
        <f t="shared" si="6"/>
        <v>7</v>
      </c>
      <c r="E58" s="52" t="str">
        <f t="shared" si="7"/>
        <v>25_7</v>
      </c>
      <c r="F58" s="59">
        <v>14.48</v>
      </c>
      <c r="G58" s="52"/>
      <c r="H58" s="52">
        <v>25</v>
      </c>
      <c r="I58" s="52">
        <v>8</v>
      </c>
      <c r="J58" s="52">
        <v>16</v>
      </c>
      <c r="K58" s="52">
        <f t="shared" si="0"/>
        <v>8</v>
      </c>
      <c r="L58" s="52" t="str">
        <f t="shared" si="1"/>
        <v>25_8</v>
      </c>
      <c r="M58" s="59">
        <v>15.46</v>
      </c>
      <c r="N58" s="6"/>
      <c r="O58" s="52">
        <v>25</v>
      </c>
      <c r="P58" s="52">
        <v>8</v>
      </c>
      <c r="Q58" s="52">
        <v>16</v>
      </c>
      <c r="R58" s="52">
        <f t="shared" si="2"/>
        <v>8</v>
      </c>
      <c r="S58" s="52" t="str">
        <f t="shared" si="3"/>
        <v>25_8</v>
      </c>
      <c r="T58" s="59">
        <v>15.93</v>
      </c>
      <c r="U58" s="6"/>
      <c r="V58" s="6"/>
      <c r="W58" s="52">
        <v>25</v>
      </c>
      <c r="X58" s="52">
        <v>8</v>
      </c>
      <c r="Y58" s="52">
        <v>16</v>
      </c>
      <c r="Z58" s="52">
        <f t="shared" si="4"/>
        <v>8</v>
      </c>
      <c r="AA58" s="52" t="str">
        <f t="shared" si="5"/>
        <v>25_8</v>
      </c>
      <c r="AB58" s="4">
        <f t="shared" si="9"/>
        <v>15.46</v>
      </c>
      <c r="AC58" s="4">
        <f t="shared" si="8"/>
        <v>15.93</v>
      </c>
      <c r="AD58" s="47">
        <f t="shared" si="10"/>
        <v>15.93</v>
      </c>
      <c r="AE58" s="6"/>
      <c r="AF58" s="6"/>
      <c r="AG58" s="6"/>
      <c r="AH58" s="6"/>
      <c r="AI58" s="4"/>
      <c r="AJ58" s="7"/>
    </row>
    <row r="59" spans="1:37" x14ac:dyDescent="0.15">
      <c r="A59" s="52">
        <v>25</v>
      </c>
      <c r="B59" s="52">
        <v>8</v>
      </c>
      <c r="C59" s="52">
        <v>16</v>
      </c>
      <c r="D59" s="52">
        <f t="shared" si="6"/>
        <v>8</v>
      </c>
      <c r="E59" s="52" t="str">
        <f t="shared" si="7"/>
        <v>25_8</v>
      </c>
      <c r="F59" s="59">
        <v>14.94</v>
      </c>
      <c r="G59" s="52"/>
      <c r="H59" s="52">
        <v>25</v>
      </c>
      <c r="I59" s="52">
        <v>9</v>
      </c>
      <c r="J59" s="52">
        <v>17</v>
      </c>
      <c r="K59" s="52">
        <f t="shared" si="0"/>
        <v>9</v>
      </c>
      <c r="L59" s="52" t="str">
        <f t="shared" si="1"/>
        <v>25_9</v>
      </c>
      <c r="M59" s="59">
        <v>15.85</v>
      </c>
      <c r="N59" s="6"/>
      <c r="O59" s="52">
        <v>25</v>
      </c>
      <c r="P59" s="52">
        <v>9</v>
      </c>
      <c r="Q59" s="52">
        <v>17</v>
      </c>
      <c r="R59" s="52">
        <f t="shared" si="2"/>
        <v>9</v>
      </c>
      <c r="S59" s="52" t="str">
        <f t="shared" si="3"/>
        <v>25_9</v>
      </c>
      <c r="T59" s="59">
        <v>16.329999999999998</v>
      </c>
      <c r="U59" s="6"/>
      <c r="V59" s="6"/>
      <c r="W59" s="52">
        <v>25</v>
      </c>
      <c r="X59" s="52">
        <v>9</v>
      </c>
      <c r="Y59" s="52">
        <v>17</v>
      </c>
      <c r="Z59" s="52">
        <f t="shared" si="4"/>
        <v>9</v>
      </c>
      <c r="AA59" s="52" t="str">
        <f t="shared" si="5"/>
        <v>25_9</v>
      </c>
      <c r="AB59" s="4">
        <f t="shared" si="9"/>
        <v>15.85</v>
      </c>
      <c r="AC59" s="4">
        <f t="shared" si="8"/>
        <v>16.329999999999998</v>
      </c>
      <c r="AD59" s="47">
        <f t="shared" si="10"/>
        <v>16.329999999999998</v>
      </c>
      <c r="AE59" s="6"/>
      <c r="AF59" s="6"/>
      <c r="AG59" s="6"/>
      <c r="AH59" s="6"/>
      <c r="AI59" s="6"/>
      <c r="AJ59" s="7"/>
    </row>
    <row r="60" spans="1:37" x14ac:dyDescent="0.15">
      <c r="A60" s="52">
        <v>25</v>
      </c>
      <c r="B60" s="52">
        <v>9</v>
      </c>
      <c r="C60" s="52">
        <v>17</v>
      </c>
      <c r="D60" s="52">
        <f t="shared" si="6"/>
        <v>9</v>
      </c>
      <c r="E60" s="52" t="str">
        <f t="shared" si="7"/>
        <v>25_9</v>
      </c>
      <c r="F60" s="59">
        <v>15.32</v>
      </c>
      <c r="G60" s="52"/>
      <c r="H60" s="52">
        <v>30</v>
      </c>
      <c r="I60" s="52" t="s">
        <v>37</v>
      </c>
      <c r="J60" s="52">
        <v>6</v>
      </c>
      <c r="K60" s="52" t="str">
        <f t="shared" si="0"/>
        <v>Aanloopperiodiek_0</v>
      </c>
      <c r="L60" s="52" t="str">
        <f t="shared" si="1"/>
        <v>30_Aanloopperiodiek_0</v>
      </c>
      <c r="M60" s="59">
        <v>11.56</v>
      </c>
      <c r="N60" s="39"/>
      <c r="O60" s="52">
        <v>30</v>
      </c>
      <c r="P60" s="52" t="s">
        <v>37</v>
      </c>
      <c r="Q60" s="52">
        <v>6</v>
      </c>
      <c r="R60" s="52" t="str">
        <f t="shared" si="2"/>
        <v>Aanloopperiodiek_0</v>
      </c>
      <c r="S60" s="52" t="str">
        <f t="shared" si="3"/>
        <v>30_Aanloopperiodiek_0</v>
      </c>
      <c r="T60" s="59">
        <v>11.9</v>
      </c>
      <c r="U60" s="39"/>
      <c r="V60" s="39"/>
      <c r="W60" s="52">
        <v>30</v>
      </c>
      <c r="X60" s="52" t="s">
        <v>37</v>
      </c>
      <c r="Y60" s="52">
        <v>6</v>
      </c>
      <c r="Z60" s="52" t="str">
        <f t="shared" si="4"/>
        <v>Aanloopperiodiek_0</v>
      </c>
      <c r="AA60" s="52" t="str">
        <f t="shared" si="5"/>
        <v>30_Aanloopperiodiek_0</v>
      </c>
      <c r="AB60" s="4">
        <f t="shared" si="9"/>
        <v>11.56</v>
      </c>
      <c r="AC60" s="4">
        <f t="shared" si="8"/>
        <v>11.9</v>
      </c>
      <c r="AD60" s="47">
        <f t="shared" si="10"/>
        <v>11.9</v>
      </c>
      <c r="AE60" s="39"/>
      <c r="AF60" s="39"/>
      <c r="AG60" s="6"/>
      <c r="AH60" s="6"/>
      <c r="AI60" s="41"/>
      <c r="AJ60" s="152"/>
      <c r="AK60" s="36"/>
    </row>
    <row r="61" spans="1:37" x14ac:dyDescent="0.15">
      <c r="A61" s="52">
        <v>30</v>
      </c>
      <c r="B61" s="52" t="s">
        <v>37</v>
      </c>
      <c r="C61" s="52">
        <v>6</v>
      </c>
      <c r="D61" s="52" t="str">
        <f t="shared" si="6"/>
        <v>Aanloopperiodiek_0</v>
      </c>
      <c r="E61" s="52" t="str">
        <f t="shared" si="7"/>
        <v>30_Aanloopperiodiek_0</v>
      </c>
      <c r="F61" s="59">
        <v>11.17</v>
      </c>
      <c r="G61" s="52"/>
      <c r="H61" s="52">
        <v>30</v>
      </c>
      <c r="I61" s="52" t="s">
        <v>38</v>
      </c>
      <c r="J61" s="52">
        <v>7</v>
      </c>
      <c r="K61" s="52" t="str">
        <f t="shared" si="0"/>
        <v>Aanloopperiodiek_1</v>
      </c>
      <c r="L61" s="52" t="str">
        <f t="shared" si="1"/>
        <v>30_Aanloopperiodiek_1</v>
      </c>
      <c r="M61" s="59">
        <v>11.86</v>
      </c>
      <c r="N61" s="41"/>
      <c r="O61" s="52">
        <v>30</v>
      </c>
      <c r="P61" s="52" t="s">
        <v>38</v>
      </c>
      <c r="Q61" s="52">
        <v>7</v>
      </c>
      <c r="R61" s="52" t="str">
        <f t="shared" si="2"/>
        <v>Aanloopperiodiek_1</v>
      </c>
      <c r="S61" s="52" t="str">
        <f t="shared" si="3"/>
        <v>30_Aanloopperiodiek_1</v>
      </c>
      <c r="T61" s="59">
        <v>12.22</v>
      </c>
      <c r="U61" s="41"/>
      <c r="V61" s="41"/>
      <c r="W61" s="52">
        <v>30</v>
      </c>
      <c r="X61" s="52" t="s">
        <v>38</v>
      </c>
      <c r="Y61" s="52">
        <v>7</v>
      </c>
      <c r="Z61" s="52" t="str">
        <f t="shared" si="4"/>
        <v>Aanloopperiodiek_1</v>
      </c>
      <c r="AA61" s="52" t="str">
        <f t="shared" si="5"/>
        <v>30_Aanloopperiodiek_1</v>
      </c>
      <c r="AB61" s="4">
        <f t="shared" si="9"/>
        <v>11.86</v>
      </c>
      <c r="AC61" s="4">
        <f t="shared" si="8"/>
        <v>12.22</v>
      </c>
      <c r="AD61" s="47">
        <f t="shared" si="10"/>
        <v>12.22</v>
      </c>
      <c r="AE61" s="41"/>
      <c r="AF61" s="41"/>
      <c r="AG61" s="144"/>
      <c r="AH61" s="144"/>
      <c r="AI61" s="41"/>
      <c r="AJ61" s="153"/>
      <c r="AK61" s="40"/>
    </row>
    <row r="62" spans="1:37" x14ac:dyDescent="0.15">
      <c r="A62" s="52">
        <v>30</v>
      </c>
      <c r="B62" s="52" t="s">
        <v>38</v>
      </c>
      <c r="C62" s="52">
        <v>7</v>
      </c>
      <c r="D62" s="52" t="str">
        <f t="shared" si="6"/>
        <v>Aanloopperiodiek_1</v>
      </c>
      <c r="E62" s="52" t="str">
        <f t="shared" si="7"/>
        <v>30_Aanloopperiodiek_1</v>
      </c>
      <c r="F62" s="59">
        <v>11.46</v>
      </c>
      <c r="G62" s="52"/>
      <c r="H62" s="52">
        <v>30</v>
      </c>
      <c r="I62" s="52">
        <v>0</v>
      </c>
      <c r="J62" s="52">
        <v>8</v>
      </c>
      <c r="K62" s="52">
        <f t="shared" si="0"/>
        <v>0</v>
      </c>
      <c r="L62" s="52" t="str">
        <f t="shared" si="1"/>
        <v>30_0</v>
      </c>
      <c r="M62" s="59">
        <v>12.16</v>
      </c>
      <c r="N62" s="32"/>
      <c r="O62" s="52">
        <v>30</v>
      </c>
      <c r="P62" s="52">
        <v>0</v>
      </c>
      <c r="Q62" s="52">
        <v>8</v>
      </c>
      <c r="R62" s="52">
        <f t="shared" si="2"/>
        <v>0</v>
      </c>
      <c r="S62" s="52" t="str">
        <f t="shared" si="3"/>
        <v>30_0</v>
      </c>
      <c r="T62" s="59">
        <v>12.52</v>
      </c>
      <c r="U62" s="32"/>
      <c r="V62" s="32"/>
      <c r="W62" s="52">
        <v>30</v>
      </c>
      <c r="X62" s="52">
        <v>0</v>
      </c>
      <c r="Y62" s="52">
        <v>8</v>
      </c>
      <c r="Z62" s="52">
        <f t="shared" si="4"/>
        <v>0</v>
      </c>
      <c r="AA62" s="52" t="str">
        <f t="shared" si="5"/>
        <v>30_0</v>
      </c>
      <c r="AB62" s="4">
        <f t="shared" si="9"/>
        <v>12.16</v>
      </c>
      <c r="AC62" s="4">
        <f t="shared" si="8"/>
        <v>12.52</v>
      </c>
      <c r="AD62" s="47">
        <f t="shared" si="10"/>
        <v>12.52</v>
      </c>
      <c r="AE62" s="32"/>
      <c r="AF62" s="140"/>
      <c r="AG62" s="6"/>
      <c r="AH62" s="6"/>
      <c r="AI62" s="4"/>
      <c r="AJ62" s="149"/>
      <c r="AK62" s="34"/>
    </row>
    <row r="63" spans="1:37" x14ac:dyDescent="0.15">
      <c r="A63" s="52">
        <v>30</v>
      </c>
      <c r="B63" s="52">
        <v>0</v>
      </c>
      <c r="C63" s="52">
        <v>8</v>
      </c>
      <c r="D63" s="52">
        <f t="shared" si="6"/>
        <v>0</v>
      </c>
      <c r="E63" s="52" t="str">
        <f t="shared" si="7"/>
        <v>30_0</v>
      </c>
      <c r="F63" s="59">
        <v>11.75</v>
      </c>
      <c r="G63" s="52"/>
      <c r="H63" s="52">
        <v>30</v>
      </c>
      <c r="I63" s="52">
        <v>1</v>
      </c>
      <c r="J63" s="52">
        <v>9</v>
      </c>
      <c r="K63" s="52">
        <f t="shared" si="0"/>
        <v>1</v>
      </c>
      <c r="L63" s="52" t="str">
        <f t="shared" si="1"/>
        <v>30_1</v>
      </c>
      <c r="M63" s="59">
        <v>12.48</v>
      </c>
      <c r="N63" s="32"/>
      <c r="O63" s="52">
        <v>30</v>
      </c>
      <c r="P63" s="52">
        <v>1</v>
      </c>
      <c r="Q63" s="52">
        <v>9</v>
      </c>
      <c r="R63" s="52">
        <f t="shared" si="2"/>
        <v>1</v>
      </c>
      <c r="S63" s="52" t="str">
        <f t="shared" si="3"/>
        <v>30_1</v>
      </c>
      <c r="T63" s="59">
        <v>12.86</v>
      </c>
      <c r="U63" s="32"/>
      <c r="V63" s="32"/>
      <c r="W63" s="52">
        <v>30</v>
      </c>
      <c r="X63" s="52">
        <v>1</v>
      </c>
      <c r="Y63" s="52">
        <v>9</v>
      </c>
      <c r="Z63" s="52">
        <f t="shared" si="4"/>
        <v>1</v>
      </c>
      <c r="AA63" s="52" t="str">
        <f t="shared" si="5"/>
        <v>30_1</v>
      </c>
      <c r="AB63" s="4">
        <f t="shared" si="9"/>
        <v>12.48</v>
      </c>
      <c r="AC63" s="4">
        <f t="shared" si="8"/>
        <v>12.86</v>
      </c>
      <c r="AD63" s="47">
        <f t="shared" si="10"/>
        <v>12.86</v>
      </c>
      <c r="AE63" s="32"/>
      <c r="AF63" s="140"/>
      <c r="AG63" s="6"/>
      <c r="AH63" s="6"/>
      <c r="AI63" s="4"/>
      <c r="AJ63" s="149"/>
      <c r="AK63" s="34"/>
    </row>
    <row r="64" spans="1:37" x14ac:dyDescent="0.15">
      <c r="A64" s="52">
        <v>30</v>
      </c>
      <c r="B64" s="52">
        <v>1</v>
      </c>
      <c r="C64" s="52">
        <v>9</v>
      </c>
      <c r="D64" s="52">
        <f t="shared" si="6"/>
        <v>1</v>
      </c>
      <c r="E64" s="52" t="str">
        <f t="shared" si="7"/>
        <v>30_1</v>
      </c>
      <c r="F64" s="59">
        <v>12.06</v>
      </c>
      <c r="G64" s="52"/>
      <c r="H64" s="52">
        <v>30</v>
      </c>
      <c r="I64" s="52">
        <v>2</v>
      </c>
      <c r="J64" s="52">
        <v>10</v>
      </c>
      <c r="K64" s="52">
        <f t="shared" si="0"/>
        <v>2</v>
      </c>
      <c r="L64" s="52" t="str">
        <f t="shared" si="1"/>
        <v>30_2</v>
      </c>
      <c r="M64" s="59">
        <v>12.83</v>
      </c>
      <c r="N64" s="32"/>
      <c r="O64" s="52">
        <v>30</v>
      </c>
      <c r="P64" s="52">
        <v>2</v>
      </c>
      <c r="Q64" s="52">
        <v>10</v>
      </c>
      <c r="R64" s="52">
        <f t="shared" si="2"/>
        <v>2</v>
      </c>
      <c r="S64" s="52" t="str">
        <f t="shared" si="3"/>
        <v>30_2</v>
      </c>
      <c r="T64" s="59">
        <v>13.22</v>
      </c>
      <c r="U64" s="32"/>
      <c r="V64" s="32"/>
      <c r="W64" s="52">
        <v>30</v>
      </c>
      <c r="X64" s="52">
        <v>2</v>
      </c>
      <c r="Y64" s="52">
        <v>10</v>
      </c>
      <c r="Z64" s="52">
        <f t="shared" si="4"/>
        <v>2</v>
      </c>
      <c r="AA64" s="52" t="str">
        <f t="shared" si="5"/>
        <v>30_2</v>
      </c>
      <c r="AB64" s="4">
        <f t="shared" si="9"/>
        <v>12.83</v>
      </c>
      <c r="AC64" s="4">
        <f t="shared" si="8"/>
        <v>13.22</v>
      </c>
      <c r="AD64" s="47">
        <f t="shared" si="10"/>
        <v>13.22</v>
      </c>
      <c r="AE64" s="32"/>
      <c r="AF64" s="140"/>
      <c r="AG64" s="6"/>
      <c r="AH64" s="6"/>
      <c r="AI64" s="54"/>
      <c r="AJ64" s="149"/>
      <c r="AK64" s="34"/>
    </row>
    <row r="65" spans="1:37" x14ac:dyDescent="0.15">
      <c r="A65" s="52">
        <v>30</v>
      </c>
      <c r="B65" s="52">
        <v>2</v>
      </c>
      <c r="C65" s="52">
        <v>10</v>
      </c>
      <c r="D65" s="52">
        <f t="shared" si="6"/>
        <v>2</v>
      </c>
      <c r="E65" s="52" t="str">
        <f t="shared" si="7"/>
        <v>30_2</v>
      </c>
      <c r="F65" s="59">
        <v>12.4</v>
      </c>
      <c r="G65" s="52"/>
      <c r="H65" s="52">
        <v>30</v>
      </c>
      <c r="I65" s="52">
        <v>3</v>
      </c>
      <c r="J65" s="52">
        <v>11</v>
      </c>
      <c r="K65" s="52">
        <f t="shared" si="0"/>
        <v>3</v>
      </c>
      <c r="L65" s="52" t="str">
        <f t="shared" si="1"/>
        <v>30_3</v>
      </c>
      <c r="M65" s="59">
        <v>13.22</v>
      </c>
      <c r="N65" s="32"/>
      <c r="O65" s="52">
        <v>30</v>
      </c>
      <c r="P65" s="52">
        <v>3</v>
      </c>
      <c r="Q65" s="52">
        <v>11</v>
      </c>
      <c r="R65" s="52">
        <f t="shared" si="2"/>
        <v>3</v>
      </c>
      <c r="S65" s="52" t="str">
        <f t="shared" si="3"/>
        <v>30_3</v>
      </c>
      <c r="T65" s="59">
        <v>13.62</v>
      </c>
      <c r="U65" s="32"/>
      <c r="V65" s="32"/>
      <c r="W65" s="52">
        <v>30</v>
      </c>
      <c r="X65" s="52">
        <v>3</v>
      </c>
      <c r="Y65" s="52">
        <v>11</v>
      </c>
      <c r="Z65" s="52">
        <f t="shared" si="4"/>
        <v>3</v>
      </c>
      <c r="AA65" s="52" t="str">
        <f t="shared" si="5"/>
        <v>30_3</v>
      </c>
      <c r="AB65" s="4">
        <f t="shared" si="9"/>
        <v>13.22</v>
      </c>
      <c r="AC65" s="4">
        <f t="shared" si="8"/>
        <v>13.62</v>
      </c>
      <c r="AD65" s="47">
        <f t="shared" si="10"/>
        <v>13.62</v>
      </c>
      <c r="AE65" s="32"/>
      <c r="AF65" s="140"/>
      <c r="AG65" s="6"/>
      <c r="AH65" s="6"/>
      <c r="AI65" s="54"/>
      <c r="AJ65" s="149"/>
      <c r="AK65" s="34"/>
    </row>
    <row r="66" spans="1:37" x14ac:dyDescent="0.15">
      <c r="A66" s="52">
        <v>30</v>
      </c>
      <c r="B66" s="52">
        <v>3</v>
      </c>
      <c r="C66" s="52">
        <v>11</v>
      </c>
      <c r="D66" s="52">
        <f t="shared" si="6"/>
        <v>3</v>
      </c>
      <c r="E66" s="52" t="str">
        <f t="shared" si="7"/>
        <v>30_3</v>
      </c>
      <c r="F66" s="59">
        <v>12.78</v>
      </c>
      <c r="G66" s="52"/>
      <c r="H66" s="52">
        <v>30</v>
      </c>
      <c r="I66" s="52">
        <v>4</v>
      </c>
      <c r="J66" s="52">
        <v>12</v>
      </c>
      <c r="K66" s="52">
        <f t="shared" si="0"/>
        <v>4</v>
      </c>
      <c r="L66" s="52" t="str">
        <f t="shared" si="1"/>
        <v>30_4</v>
      </c>
      <c r="M66" s="59">
        <v>13.63</v>
      </c>
      <c r="N66" s="32"/>
      <c r="O66" s="52">
        <v>30</v>
      </c>
      <c r="P66" s="52">
        <v>4</v>
      </c>
      <c r="Q66" s="52">
        <v>12</v>
      </c>
      <c r="R66" s="52">
        <f t="shared" si="2"/>
        <v>4</v>
      </c>
      <c r="S66" s="52" t="str">
        <f t="shared" si="3"/>
        <v>30_4</v>
      </c>
      <c r="T66" s="59">
        <v>14.04</v>
      </c>
      <c r="U66" s="32"/>
      <c r="V66" s="32"/>
      <c r="W66" s="52">
        <v>30</v>
      </c>
      <c r="X66" s="52">
        <v>4</v>
      </c>
      <c r="Y66" s="52">
        <v>12</v>
      </c>
      <c r="Z66" s="52">
        <f t="shared" si="4"/>
        <v>4</v>
      </c>
      <c r="AA66" s="52" t="str">
        <f t="shared" si="5"/>
        <v>30_4</v>
      </c>
      <c r="AB66" s="4">
        <f t="shared" si="9"/>
        <v>13.63</v>
      </c>
      <c r="AC66" s="4">
        <f t="shared" si="8"/>
        <v>14.04</v>
      </c>
      <c r="AD66" s="47">
        <f t="shared" si="10"/>
        <v>14.04</v>
      </c>
      <c r="AE66" s="32"/>
      <c r="AF66" s="140"/>
      <c r="AG66" s="6"/>
      <c r="AH66" s="6"/>
      <c r="AI66" s="54"/>
      <c r="AJ66" s="149"/>
      <c r="AK66" s="34"/>
    </row>
    <row r="67" spans="1:37" x14ac:dyDescent="0.15">
      <c r="A67" s="52">
        <v>30</v>
      </c>
      <c r="B67" s="52">
        <v>4</v>
      </c>
      <c r="C67" s="52">
        <v>12</v>
      </c>
      <c r="D67" s="52">
        <f t="shared" si="6"/>
        <v>4</v>
      </c>
      <c r="E67" s="52" t="str">
        <f t="shared" si="7"/>
        <v>30_4</v>
      </c>
      <c r="F67" s="59">
        <v>13.17</v>
      </c>
      <c r="G67" s="52"/>
      <c r="H67" s="52">
        <v>30</v>
      </c>
      <c r="I67" s="52">
        <v>5</v>
      </c>
      <c r="J67" s="52">
        <v>13</v>
      </c>
      <c r="K67" s="52">
        <f t="shared" si="0"/>
        <v>5</v>
      </c>
      <c r="L67" s="52" t="str">
        <f t="shared" si="1"/>
        <v>30_5</v>
      </c>
      <c r="M67" s="59">
        <v>14.09</v>
      </c>
      <c r="N67" s="32"/>
      <c r="O67" s="52">
        <v>30</v>
      </c>
      <c r="P67" s="52">
        <v>5</v>
      </c>
      <c r="Q67" s="52">
        <v>13</v>
      </c>
      <c r="R67" s="52">
        <f t="shared" si="2"/>
        <v>5</v>
      </c>
      <c r="S67" s="52" t="str">
        <f t="shared" si="3"/>
        <v>30_5</v>
      </c>
      <c r="T67" s="59">
        <v>14.52</v>
      </c>
      <c r="U67" s="32"/>
      <c r="V67" s="32"/>
      <c r="W67" s="52">
        <v>30</v>
      </c>
      <c r="X67" s="52">
        <v>5</v>
      </c>
      <c r="Y67" s="52">
        <v>13</v>
      </c>
      <c r="Z67" s="52">
        <f t="shared" si="4"/>
        <v>5</v>
      </c>
      <c r="AA67" s="52" t="str">
        <f t="shared" si="5"/>
        <v>30_5</v>
      </c>
      <c r="AB67" s="4">
        <f t="shared" si="9"/>
        <v>14.09</v>
      </c>
      <c r="AC67" s="4">
        <f t="shared" si="8"/>
        <v>14.52</v>
      </c>
      <c r="AD67" s="47">
        <f t="shared" si="10"/>
        <v>14.52</v>
      </c>
      <c r="AE67" s="32"/>
      <c r="AF67" s="140"/>
      <c r="AG67" s="6"/>
      <c r="AH67" s="6"/>
      <c r="AI67" s="54"/>
      <c r="AJ67" s="149"/>
      <c r="AK67" s="34"/>
    </row>
    <row r="68" spans="1:37" x14ac:dyDescent="0.15">
      <c r="A68" s="52">
        <v>30</v>
      </c>
      <c r="B68" s="52">
        <v>5</v>
      </c>
      <c r="C68" s="52">
        <v>13</v>
      </c>
      <c r="D68" s="52">
        <f t="shared" si="6"/>
        <v>5</v>
      </c>
      <c r="E68" s="52" t="str">
        <f t="shared" si="7"/>
        <v>30_5</v>
      </c>
      <c r="F68" s="59">
        <v>13.62</v>
      </c>
      <c r="G68" s="52"/>
      <c r="H68" s="52">
        <v>30</v>
      </c>
      <c r="I68" s="52">
        <v>6</v>
      </c>
      <c r="J68" s="52">
        <v>14</v>
      </c>
      <c r="K68" s="52">
        <f t="shared" si="0"/>
        <v>6</v>
      </c>
      <c r="L68" s="52" t="str">
        <f t="shared" si="1"/>
        <v>30_6</v>
      </c>
      <c r="M68" s="59">
        <v>14.56</v>
      </c>
      <c r="N68" s="32"/>
      <c r="O68" s="52">
        <v>30</v>
      </c>
      <c r="P68" s="52">
        <v>6</v>
      </c>
      <c r="Q68" s="52">
        <v>14</v>
      </c>
      <c r="R68" s="52">
        <f t="shared" si="2"/>
        <v>6</v>
      </c>
      <c r="S68" s="52" t="str">
        <f t="shared" si="3"/>
        <v>30_6</v>
      </c>
      <c r="T68" s="59">
        <v>14.99</v>
      </c>
      <c r="U68" s="32"/>
      <c r="V68" s="32"/>
      <c r="W68" s="52">
        <v>30</v>
      </c>
      <c r="X68" s="52">
        <v>6</v>
      </c>
      <c r="Y68" s="52">
        <v>14</v>
      </c>
      <c r="Z68" s="52">
        <f t="shared" si="4"/>
        <v>6</v>
      </c>
      <c r="AA68" s="52" t="str">
        <f t="shared" si="5"/>
        <v>30_6</v>
      </c>
      <c r="AB68" s="4">
        <f t="shared" si="9"/>
        <v>14.56</v>
      </c>
      <c r="AC68" s="4">
        <f t="shared" si="8"/>
        <v>14.99</v>
      </c>
      <c r="AD68" s="47">
        <f t="shared" si="10"/>
        <v>14.99</v>
      </c>
      <c r="AE68" s="32"/>
      <c r="AF68" s="140"/>
      <c r="AG68" s="6"/>
      <c r="AH68" s="6"/>
      <c r="AI68" s="54"/>
      <c r="AJ68" s="149"/>
      <c r="AK68" s="34"/>
    </row>
    <row r="69" spans="1:37" x14ac:dyDescent="0.15">
      <c r="A69" s="52">
        <v>30</v>
      </c>
      <c r="B69" s="52">
        <v>6</v>
      </c>
      <c r="C69" s="52">
        <v>14</v>
      </c>
      <c r="D69" s="52">
        <f t="shared" si="6"/>
        <v>6</v>
      </c>
      <c r="E69" s="52" t="str">
        <f t="shared" si="7"/>
        <v>30_6</v>
      </c>
      <c r="F69" s="59">
        <v>14.06</v>
      </c>
      <c r="G69" s="52"/>
      <c r="H69" s="52">
        <v>30</v>
      </c>
      <c r="I69" s="52">
        <v>7</v>
      </c>
      <c r="J69" s="52">
        <v>15</v>
      </c>
      <c r="K69" s="52">
        <f t="shared" si="0"/>
        <v>7</v>
      </c>
      <c r="L69" s="52" t="str">
        <f t="shared" si="1"/>
        <v>30_7</v>
      </c>
      <c r="M69" s="59">
        <v>14.98</v>
      </c>
      <c r="N69" s="32"/>
      <c r="O69" s="52">
        <v>30</v>
      </c>
      <c r="P69" s="52">
        <v>7</v>
      </c>
      <c r="Q69" s="52">
        <v>15</v>
      </c>
      <c r="R69" s="52">
        <f t="shared" si="2"/>
        <v>7</v>
      </c>
      <c r="S69" s="52" t="str">
        <f t="shared" si="3"/>
        <v>30_7</v>
      </c>
      <c r="T69" s="59">
        <v>15.43</v>
      </c>
      <c r="U69" s="32"/>
      <c r="V69" s="32"/>
      <c r="W69" s="52">
        <v>30</v>
      </c>
      <c r="X69" s="52">
        <v>7</v>
      </c>
      <c r="Y69" s="52">
        <v>15</v>
      </c>
      <c r="Z69" s="52">
        <f t="shared" si="4"/>
        <v>7</v>
      </c>
      <c r="AA69" s="52" t="str">
        <f t="shared" si="5"/>
        <v>30_7</v>
      </c>
      <c r="AB69" s="4">
        <f t="shared" si="9"/>
        <v>14.98</v>
      </c>
      <c r="AC69" s="4">
        <f t="shared" si="8"/>
        <v>15.43</v>
      </c>
      <c r="AD69" s="47">
        <f t="shared" si="10"/>
        <v>15.43</v>
      </c>
      <c r="AE69" s="32"/>
      <c r="AF69" s="140"/>
      <c r="AG69" s="6"/>
      <c r="AH69" s="6"/>
      <c r="AI69" s="54"/>
      <c r="AJ69" s="149"/>
      <c r="AK69" s="34"/>
    </row>
    <row r="70" spans="1:37" x14ac:dyDescent="0.15">
      <c r="A70" s="52">
        <v>30</v>
      </c>
      <c r="B70" s="52">
        <v>7</v>
      </c>
      <c r="C70" s="52">
        <v>15</v>
      </c>
      <c r="D70" s="52">
        <f t="shared" si="6"/>
        <v>7</v>
      </c>
      <c r="E70" s="52" t="str">
        <f t="shared" si="7"/>
        <v>30_7</v>
      </c>
      <c r="F70" s="59">
        <v>14.48</v>
      </c>
      <c r="G70" s="52"/>
      <c r="H70" s="52">
        <v>30</v>
      </c>
      <c r="I70" s="52">
        <v>8</v>
      </c>
      <c r="J70" s="52">
        <v>16</v>
      </c>
      <c r="K70" s="52">
        <f t="shared" si="0"/>
        <v>8</v>
      </c>
      <c r="L70" s="52" t="str">
        <f t="shared" si="1"/>
        <v>30_8</v>
      </c>
      <c r="M70" s="59">
        <v>15.46</v>
      </c>
      <c r="N70" s="32"/>
      <c r="O70" s="52">
        <v>30</v>
      </c>
      <c r="P70" s="52">
        <v>8</v>
      </c>
      <c r="Q70" s="52">
        <v>16</v>
      </c>
      <c r="R70" s="52">
        <f t="shared" si="2"/>
        <v>8</v>
      </c>
      <c r="S70" s="52" t="str">
        <f t="shared" si="3"/>
        <v>30_8</v>
      </c>
      <c r="T70" s="59">
        <v>15.93</v>
      </c>
      <c r="U70" s="32"/>
      <c r="V70" s="32"/>
      <c r="W70" s="52">
        <v>30</v>
      </c>
      <c r="X70" s="52">
        <v>8</v>
      </c>
      <c r="Y70" s="52">
        <v>16</v>
      </c>
      <c r="Z70" s="52">
        <f t="shared" si="4"/>
        <v>8</v>
      </c>
      <c r="AA70" s="52" t="str">
        <f t="shared" si="5"/>
        <v>30_8</v>
      </c>
      <c r="AB70" s="4">
        <f t="shared" si="9"/>
        <v>15.46</v>
      </c>
      <c r="AC70" s="4">
        <f t="shared" si="8"/>
        <v>15.93</v>
      </c>
      <c r="AD70" s="47">
        <f t="shared" si="10"/>
        <v>15.93</v>
      </c>
      <c r="AE70" s="32"/>
      <c r="AF70" s="140"/>
      <c r="AG70" s="6"/>
      <c r="AH70" s="6"/>
      <c r="AI70" s="54"/>
      <c r="AJ70" s="149"/>
      <c r="AK70" s="34"/>
    </row>
    <row r="71" spans="1:37" x14ac:dyDescent="0.15">
      <c r="A71" s="52">
        <v>30</v>
      </c>
      <c r="B71" s="52">
        <v>8</v>
      </c>
      <c r="C71" s="52">
        <v>16</v>
      </c>
      <c r="D71" s="52">
        <f t="shared" si="6"/>
        <v>8</v>
      </c>
      <c r="E71" s="52" t="str">
        <f t="shared" si="7"/>
        <v>30_8</v>
      </c>
      <c r="F71" s="59">
        <v>14.94</v>
      </c>
      <c r="G71" s="52"/>
      <c r="H71" s="52">
        <v>30</v>
      </c>
      <c r="I71" s="52">
        <v>9</v>
      </c>
      <c r="J71" s="52">
        <v>17</v>
      </c>
      <c r="K71" s="52">
        <f t="shared" si="0"/>
        <v>9</v>
      </c>
      <c r="L71" s="52" t="str">
        <f t="shared" si="1"/>
        <v>30_9</v>
      </c>
      <c r="M71" s="59">
        <v>15.85</v>
      </c>
      <c r="N71" s="32"/>
      <c r="O71" s="52">
        <v>30</v>
      </c>
      <c r="P71" s="52">
        <v>9</v>
      </c>
      <c r="Q71" s="52">
        <v>17</v>
      </c>
      <c r="R71" s="52">
        <f t="shared" si="2"/>
        <v>9</v>
      </c>
      <c r="S71" s="52" t="str">
        <f t="shared" si="3"/>
        <v>30_9</v>
      </c>
      <c r="T71" s="59">
        <v>16.329999999999998</v>
      </c>
      <c r="U71" s="32"/>
      <c r="V71" s="32"/>
      <c r="W71" s="52">
        <v>30</v>
      </c>
      <c r="X71" s="52">
        <v>9</v>
      </c>
      <c r="Y71" s="52">
        <v>17</v>
      </c>
      <c r="Z71" s="52">
        <f t="shared" si="4"/>
        <v>9</v>
      </c>
      <c r="AA71" s="52" t="str">
        <f t="shared" si="5"/>
        <v>30_9</v>
      </c>
      <c r="AB71" s="4">
        <f t="shared" si="9"/>
        <v>15.85</v>
      </c>
      <c r="AC71" s="4">
        <f t="shared" si="8"/>
        <v>16.329999999999998</v>
      </c>
      <c r="AD71" s="47">
        <f t="shared" si="10"/>
        <v>16.329999999999998</v>
      </c>
      <c r="AE71" s="32"/>
      <c r="AF71" s="140"/>
      <c r="AG71" s="6"/>
      <c r="AH71" s="6"/>
      <c r="AI71" s="54"/>
      <c r="AJ71" s="149"/>
      <c r="AK71" s="34"/>
    </row>
    <row r="72" spans="1:37" x14ac:dyDescent="0.15">
      <c r="A72" s="52">
        <v>30</v>
      </c>
      <c r="B72" s="52">
        <v>9</v>
      </c>
      <c r="C72" s="52">
        <v>17</v>
      </c>
      <c r="D72" s="52">
        <f t="shared" si="6"/>
        <v>9</v>
      </c>
      <c r="E72" s="52" t="str">
        <f t="shared" si="7"/>
        <v>30_9</v>
      </c>
      <c r="F72" s="59">
        <v>15.32</v>
      </c>
      <c r="G72" s="52"/>
      <c r="H72" s="52">
        <v>30</v>
      </c>
      <c r="I72" s="52">
        <v>10</v>
      </c>
      <c r="J72" s="52">
        <v>18</v>
      </c>
      <c r="K72" s="52">
        <f t="shared" si="0"/>
        <v>10</v>
      </c>
      <c r="L72" s="52" t="str">
        <f t="shared" si="1"/>
        <v>30_10</v>
      </c>
      <c r="M72" s="59">
        <v>16.329999999999998</v>
      </c>
      <c r="N72" s="32"/>
      <c r="O72" s="52">
        <v>30</v>
      </c>
      <c r="P72" s="52">
        <v>10</v>
      </c>
      <c r="Q72" s="52">
        <v>18</v>
      </c>
      <c r="R72" s="52">
        <f t="shared" si="2"/>
        <v>10</v>
      </c>
      <c r="S72" s="52" t="str">
        <f t="shared" si="3"/>
        <v>30_10</v>
      </c>
      <c r="T72" s="59">
        <v>16.82</v>
      </c>
      <c r="U72" s="32"/>
      <c r="V72" s="32"/>
      <c r="W72" s="52">
        <v>30</v>
      </c>
      <c r="X72" s="52">
        <v>10</v>
      </c>
      <c r="Y72" s="52">
        <v>18</v>
      </c>
      <c r="Z72" s="52">
        <f t="shared" si="4"/>
        <v>10</v>
      </c>
      <c r="AA72" s="52" t="str">
        <f t="shared" si="5"/>
        <v>30_10</v>
      </c>
      <c r="AB72" s="4">
        <f t="shared" si="9"/>
        <v>16.329999999999998</v>
      </c>
      <c r="AC72" s="4">
        <f t="shared" si="8"/>
        <v>16.82</v>
      </c>
      <c r="AD72" s="47">
        <f t="shared" si="10"/>
        <v>16.82</v>
      </c>
      <c r="AE72" s="32"/>
      <c r="AF72" s="140"/>
      <c r="AG72" s="6"/>
      <c r="AH72" s="6"/>
      <c r="AI72" s="54"/>
      <c r="AJ72" s="149"/>
      <c r="AK72" s="34"/>
    </row>
    <row r="73" spans="1:37" x14ac:dyDescent="0.15">
      <c r="A73" s="52">
        <v>30</v>
      </c>
      <c r="B73" s="52">
        <v>10</v>
      </c>
      <c r="C73" s="52">
        <v>18</v>
      </c>
      <c r="D73" s="52">
        <f t="shared" si="6"/>
        <v>10</v>
      </c>
      <c r="E73" s="52" t="str">
        <f t="shared" si="7"/>
        <v>30_10</v>
      </c>
      <c r="F73" s="59">
        <v>15.77</v>
      </c>
      <c r="G73" s="52"/>
      <c r="H73" s="52">
        <v>35</v>
      </c>
      <c r="I73" s="52" t="s">
        <v>37</v>
      </c>
      <c r="J73" s="52">
        <v>8</v>
      </c>
      <c r="K73" s="52" t="str">
        <f t="shared" si="0"/>
        <v>Aanloopperiodiek_0</v>
      </c>
      <c r="L73" s="52" t="str">
        <f t="shared" si="1"/>
        <v>35_Aanloopperiodiek_0</v>
      </c>
      <c r="M73" s="59">
        <v>12.16</v>
      </c>
      <c r="N73" s="32"/>
      <c r="O73" s="52">
        <v>35</v>
      </c>
      <c r="P73" s="52" t="s">
        <v>37</v>
      </c>
      <c r="Q73" s="52">
        <v>8</v>
      </c>
      <c r="R73" s="52" t="str">
        <f t="shared" si="2"/>
        <v>Aanloopperiodiek_0</v>
      </c>
      <c r="S73" s="52" t="str">
        <f t="shared" si="3"/>
        <v>35_Aanloopperiodiek_0</v>
      </c>
      <c r="T73" s="59">
        <v>12.52</v>
      </c>
      <c r="U73" s="32"/>
      <c r="V73" s="32"/>
      <c r="W73" s="52">
        <v>35</v>
      </c>
      <c r="X73" s="52" t="s">
        <v>37</v>
      </c>
      <c r="Y73" s="52">
        <v>8</v>
      </c>
      <c r="Z73" s="52" t="str">
        <f t="shared" si="4"/>
        <v>Aanloopperiodiek_0</v>
      </c>
      <c r="AA73" s="52" t="str">
        <f t="shared" si="5"/>
        <v>35_Aanloopperiodiek_0</v>
      </c>
      <c r="AB73" s="4">
        <f t="shared" si="9"/>
        <v>12.16</v>
      </c>
      <c r="AC73" s="4">
        <f t="shared" si="8"/>
        <v>12.52</v>
      </c>
      <c r="AD73" s="47">
        <f t="shared" si="10"/>
        <v>12.52</v>
      </c>
      <c r="AE73" s="6"/>
      <c r="AF73" s="6"/>
      <c r="AG73" s="6"/>
      <c r="AH73" s="6"/>
      <c r="AI73" s="54"/>
      <c r="AJ73" s="149"/>
      <c r="AK73" s="34"/>
    </row>
    <row r="74" spans="1:37" x14ac:dyDescent="0.15">
      <c r="A74" s="52">
        <v>35</v>
      </c>
      <c r="B74" s="52" t="s">
        <v>37</v>
      </c>
      <c r="C74" s="52">
        <v>8</v>
      </c>
      <c r="D74" s="52" t="str">
        <f t="shared" si="6"/>
        <v>Aanloopperiodiek_0</v>
      </c>
      <c r="E74" s="52" t="str">
        <f t="shared" si="7"/>
        <v>35_Aanloopperiodiek_0</v>
      </c>
      <c r="F74" s="59">
        <v>11.75</v>
      </c>
      <c r="G74" s="52"/>
      <c r="H74" s="52">
        <v>35</v>
      </c>
      <c r="I74" s="52" t="s">
        <v>38</v>
      </c>
      <c r="J74" s="52">
        <v>9</v>
      </c>
      <c r="K74" s="52" t="str">
        <f t="shared" si="0"/>
        <v>Aanloopperiodiek_1</v>
      </c>
      <c r="L74" s="52" t="str">
        <f t="shared" si="1"/>
        <v>35_Aanloopperiodiek_1</v>
      </c>
      <c r="M74" s="59">
        <v>12.48</v>
      </c>
      <c r="N74" s="32"/>
      <c r="O74" s="52">
        <v>35</v>
      </c>
      <c r="P74" s="52" t="s">
        <v>38</v>
      </c>
      <c r="Q74" s="52">
        <v>9</v>
      </c>
      <c r="R74" s="52" t="str">
        <f t="shared" si="2"/>
        <v>Aanloopperiodiek_1</v>
      </c>
      <c r="S74" s="52" t="str">
        <f t="shared" si="3"/>
        <v>35_Aanloopperiodiek_1</v>
      </c>
      <c r="T74" s="59">
        <v>12.86</v>
      </c>
      <c r="U74" s="32"/>
      <c r="V74" s="32"/>
      <c r="W74" s="52">
        <v>35</v>
      </c>
      <c r="X74" s="52" t="s">
        <v>38</v>
      </c>
      <c r="Y74" s="52">
        <v>9</v>
      </c>
      <c r="Z74" s="52" t="str">
        <f t="shared" si="4"/>
        <v>Aanloopperiodiek_1</v>
      </c>
      <c r="AA74" s="52" t="str">
        <f t="shared" si="5"/>
        <v>35_Aanloopperiodiek_1</v>
      </c>
      <c r="AB74" s="4">
        <f t="shared" si="9"/>
        <v>12.48</v>
      </c>
      <c r="AC74" s="4">
        <f t="shared" si="8"/>
        <v>12.86</v>
      </c>
      <c r="AD74" s="47">
        <f t="shared" si="10"/>
        <v>12.86</v>
      </c>
      <c r="AE74" s="6"/>
      <c r="AF74" s="6"/>
      <c r="AG74" s="6"/>
      <c r="AH74" s="6"/>
      <c r="AI74" s="54"/>
      <c r="AJ74" s="149"/>
      <c r="AK74" s="34"/>
    </row>
    <row r="75" spans="1:37" x14ac:dyDescent="0.15">
      <c r="A75" s="52">
        <v>35</v>
      </c>
      <c r="B75" s="52" t="s">
        <v>38</v>
      </c>
      <c r="C75" s="52">
        <v>9</v>
      </c>
      <c r="D75" s="52" t="str">
        <f t="shared" si="6"/>
        <v>Aanloopperiodiek_1</v>
      </c>
      <c r="E75" s="52" t="str">
        <f t="shared" si="7"/>
        <v>35_Aanloopperiodiek_1</v>
      </c>
      <c r="F75" s="59">
        <v>12.06</v>
      </c>
      <c r="G75" s="52"/>
      <c r="H75" s="52">
        <v>35</v>
      </c>
      <c r="I75" s="52">
        <v>0</v>
      </c>
      <c r="J75" s="52">
        <v>10</v>
      </c>
      <c r="K75" s="52">
        <f t="shared" si="0"/>
        <v>0</v>
      </c>
      <c r="L75" s="52" t="str">
        <f t="shared" si="1"/>
        <v>35_0</v>
      </c>
      <c r="M75" s="59">
        <v>12.83</v>
      </c>
      <c r="N75" s="6"/>
      <c r="O75" s="52">
        <v>35</v>
      </c>
      <c r="P75" s="52">
        <v>0</v>
      </c>
      <c r="Q75" s="52">
        <v>10</v>
      </c>
      <c r="R75" s="52">
        <f t="shared" si="2"/>
        <v>0</v>
      </c>
      <c r="S75" s="52" t="str">
        <f t="shared" si="3"/>
        <v>35_0</v>
      </c>
      <c r="T75" s="59">
        <v>13.22</v>
      </c>
      <c r="U75" s="6"/>
      <c r="V75" s="6"/>
      <c r="W75" s="52">
        <v>35</v>
      </c>
      <c r="X75" s="52">
        <v>0</v>
      </c>
      <c r="Y75" s="52">
        <v>10</v>
      </c>
      <c r="Z75" s="52">
        <f t="shared" si="4"/>
        <v>0</v>
      </c>
      <c r="AA75" s="52" t="str">
        <f t="shared" si="5"/>
        <v>35_0</v>
      </c>
      <c r="AB75" s="4">
        <f t="shared" si="9"/>
        <v>12.83</v>
      </c>
      <c r="AC75" s="4">
        <f t="shared" si="8"/>
        <v>13.22</v>
      </c>
      <c r="AD75" s="47">
        <f t="shared" si="10"/>
        <v>13.22</v>
      </c>
      <c r="AE75" s="6"/>
      <c r="AF75" s="6"/>
      <c r="AG75" s="6"/>
      <c r="AH75" s="6"/>
      <c r="AI75" s="6"/>
      <c r="AJ75" s="7"/>
    </row>
    <row r="76" spans="1:37" x14ac:dyDescent="0.15">
      <c r="A76" s="52">
        <v>35</v>
      </c>
      <c r="B76" s="52">
        <v>0</v>
      </c>
      <c r="C76" s="52">
        <v>10</v>
      </c>
      <c r="D76" s="52">
        <f t="shared" si="6"/>
        <v>0</v>
      </c>
      <c r="E76" s="52" t="str">
        <f t="shared" si="7"/>
        <v>35_0</v>
      </c>
      <c r="F76" s="59">
        <v>12.4</v>
      </c>
      <c r="G76" s="52"/>
      <c r="H76" s="52">
        <v>35</v>
      </c>
      <c r="I76" s="52">
        <v>1</v>
      </c>
      <c r="J76" s="52">
        <v>11</v>
      </c>
      <c r="K76" s="52">
        <f t="shared" si="0"/>
        <v>1</v>
      </c>
      <c r="L76" s="52" t="str">
        <f t="shared" si="1"/>
        <v>35_1</v>
      </c>
      <c r="M76" s="59">
        <v>13.22</v>
      </c>
      <c r="N76" s="35"/>
      <c r="O76" s="52">
        <v>35</v>
      </c>
      <c r="P76" s="52">
        <v>1</v>
      </c>
      <c r="Q76" s="52">
        <v>11</v>
      </c>
      <c r="R76" s="52">
        <f t="shared" si="2"/>
        <v>1</v>
      </c>
      <c r="S76" s="52" t="str">
        <f t="shared" si="3"/>
        <v>35_1</v>
      </c>
      <c r="T76" s="59">
        <v>13.62</v>
      </c>
      <c r="U76" s="35"/>
      <c r="V76" s="35"/>
      <c r="W76" s="52">
        <v>35</v>
      </c>
      <c r="X76" s="52">
        <v>1</v>
      </c>
      <c r="Y76" s="52">
        <v>11</v>
      </c>
      <c r="Z76" s="52">
        <f t="shared" si="4"/>
        <v>1</v>
      </c>
      <c r="AA76" s="52" t="str">
        <f t="shared" si="5"/>
        <v>35_1</v>
      </c>
      <c r="AB76" s="4">
        <f t="shared" si="9"/>
        <v>13.22</v>
      </c>
      <c r="AC76" s="4">
        <f t="shared" si="8"/>
        <v>13.62</v>
      </c>
      <c r="AD76" s="47">
        <f t="shared" si="10"/>
        <v>13.62</v>
      </c>
      <c r="AE76" s="35"/>
      <c r="AF76" s="35"/>
      <c r="AG76" s="6"/>
      <c r="AH76" s="6"/>
      <c r="AI76" s="35"/>
      <c r="AJ76" s="150"/>
      <c r="AK76" s="37"/>
    </row>
    <row r="77" spans="1:37" x14ac:dyDescent="0.15">
      <c r="A77" s="52">
        <v>35</v>
      </c>
      <c r="B77" s="52">
        <v>1</v>
      </c>
      <c r="C77" s="52">
        <v>11</v>
      </c>
      <c r="D77" s="52">
        <f t="shared" si="6"/>
        <v>1</v>
      </c>
      <c r="E77" s="52" t="str">
        <f t="shared" si="7"/>
        <v>35_1</v>
      </c>
      <c r="F77" s="59">
        <v>12.78</v>
      </c>
      <c r="G77" s="52"/>
      <c r="H77" s="52">
        <v>35</v>
      </c>
      <c r="I77" s="52">
        <v>2</v>
      </c>
      <c r="J77" s="52">
        <v>12</v>
      </c>
      <c r="K77" s="52">
        <f t="shared" si="0"/>
        <v>2</v>
      </c>
      <c r="L77" s="52" t="str">
        <f t="shared" si="1"/>
        <v>35_2</v>
      </c>
      <c r="M77" s="59">
        <v>13.63</v>
      </c>
      <c r="N77" s="35"/>
      <c r="O77" s="52">
        <v>35</v>
      </c>
      <c r="P77" s="52">
        <v>2</v>
      </c>
      <c r="Q77" s="52">
        <v>12</v>
      </c>
      <c r="R77" s="52">
        <f t="shared" si="2"/>
        <v>2</v>
      </c>
      <c r="S77" s="52" t="str">
        <f t="shared" si="3"/>
        <v>35_2</v>
      </c>
      <c r="T77" s="59">
        <v>14.04</v>
      </c>
      <c r="U77" s="35"/>
      <c r="V77" s="35"/>
      <c r="W77" s="52">
        <v>35</v>
      </c>
      <c r="X77" s="52">
        <v>2</v>
      </c>
      <c r="Y77" s="52">
        <v>12</v>
      </c>
      <c r="Z77" s="52">
        <f t="shared" si="4"/>
        <v>2</v>
      </c>
      <c r="AA77" s="52" t="str">
        <f t="shared" si="5"/>
        <v>35_2</v>
      </c>
      <c r="AB77" s="4">
        <f t="shared" si="9"/>
        <v>13.63</v>
      </c>
      <c r="AC77" s="4">
        <f t="shared" si="8"/>
        <v>14.04</v>
      </c>
      <c r="AD77" s="47">
        <f t="shared" si="10"/>
        <v>14.04</v>
      </c>
      <c r="AE77" s="35"/>
      <c r="AF77" s="35"/>
      <c r="AG77" s="144"/>
      <c r="AH77" s="144"/>
      <c r="AI77" s="35"/>
      <c r="AJ77" s="150"/>
      <c r="AK77" s="37"/>
    </row>
    <row r="78" spans="1:37" x14ac:dyDescent="0.15">
      <c r="A78" s="52">
        <v>35</v>
      </c>
      <c r="B78" s="52">
        <v>2</v>
      </c>
      <c r="C78" s="52">
        <v>12</v>
      </c>
      <c r="D78" s="52">
        <f t="shared" si="6"/>
        <v>2</v>
      </c>
      <c r="E78" s="52" t="str">
        <f t="shared" si="7"/>
        <v>35_2</v>
      </c>
      <c r="F78" s="59">
        <v>13.17</v>
      </c>
      <c r="G78" s="52"/>
      <c r="H78" s="52">
        <v>35</v>
      </c>
      <c r="I78" s="52">
        <v>3</v>
      </c>
      <c r="J78" s="52">
        <v>13</v>
      </c>
      <c r="K78" s="52">
        <f t="shared" si="0"/>
        <v>3</v>
      </c>
      <c r="L78" s="52" t="str">
        <f t="shared" si="1"/>
        <v>35_3</v>
      </c>
      <c r="M78" s="59">
        <v>14.09</v>
      </c>
      <c r="N78" s="32"/>
      <c r="O78" s="52">
        <v>35</v>
      </c>
      <c r="P78" s="52">
        <v>3</v>
      </c>
      <c r="Q78" s="52">
        <v>13</v>
      </c>
      <c r="R78" s="52">
        <f t="shared" si="2"/>
        <v>3</v>
      </c>
      <c r="S78" s="52" t="str">
        <f t="shared" si="3"/>
        <v>35_3</v>
      </c>
      <c r="T78" s="59">
        <v>14.52</v>
      </c>
      <c r="U78" s="32"/>
      <c r="V78" s="32"/>
      <c r="W78" s="52">
        <v>35</v>
      </c>
      <c r="X78" s="52">
        <v>3</v>
      </c>
      <c r="Y78" s="52">
        <v>13</v>
      </c>
      <c r="Z78" s="52">
        <f t="shared" si="4"/>
        <v>3</v>
      </c>
      <c r="AA78" s="52" t="str">
        <f t="shared" si="5"/>
        <v>35_3</v>
      </c>
      <c r="AB78" s="4">
        <f t="shared" si="9"/>
        <v>14.09</v>
      </c>
      <c r="AC78" s="4">
        <f t="shared" si="8"/>
        <v>14.52</v>
      </c>
      <c r="AD78" s="47">
        <f t="shared" si="10"/>
        <v>14.52</v>
      </c>
      <c r="AE78" s="32"/>
      <c r="AF78" s="140"/>
      <c r="AG78" s="6"/>
      <c r="AH78" s="6"/>
      <c r="AI78" s="4"/>
      <c r="AJ78" s="149"/>
      <c r="AK78" s="34"/>
    </row>
    <row r="79" spans="1:37" x14ac:dyDescent="0.15">
      <c r="A79" s="52">
        <v>35</v>
      </c>
      <c r="B79" s="52">
        <v>3</v>
      </c>
      <c r="C79" s="52">
        <v>13</v>
      </c>
      <c r="D79" s="52">
        <f t="shared" si="6"/>
        <v>3</v>
      </c>
      <c r="E79" s="52" t="str">
        <f t="shared" si="7"/>
        <v>35_3</v>
      </c>
      <c r="F79" s="59">
        <v>13.62</v>
      </c>
      <c r="G79" s="52"/>
      <c r="H79" s="52">
        <v>35</v>
      </c>
      <c r="I79" s="52">
        <v>4</v>
      </c>
      <c r="J79" s="52">
        <v>14</v>
      </c>
      <c r="K79" s="52">
        <f t="shared" ref="K79:K142" si="11">I79</f>
        <v>4</v>
      </c>
      <c r="L79" s="52" t="str">
        <f t="shared" ref="L79:L142" si="12">H79&amp;"_"&amp;K79</f>
        <v>35_4</v>
      </c>
      <c r="M79" s="59">
        <v>14.56</v>
      </c>
      <c r="N79" s="32"/>
      <c r="O79" s="52">
        <v>35</v>
      </c>
      <c r="P79" s="52">
        <v>4</v>
      </c>
      <c r="Q79" s="52">
        <v>14</v>
      </c>
      <c r="R79" s="52">
        <f t="shared" ref="R79:R142" si="13">P79</f>
        <v>4</v>
      </c>
      <c r="S79" s="52" t="str">
        <f t="shared" ref="S79:S142" si="14">O79&amp;"_"&amp;R79</f>
        <v>35_4</v>
      </c>
      <c r="T79" s="59">
        <v>14.99</v>
      </c>
      <c r="U79" s="32"/>
      <c r="V79" s="32"/>
      <c r="W79" s="52">
        <v>35</v>
      </c>
      <c r="X79" s="52">
        <v>4</v>
      </c>
      <c r="Y79" s="52">
        <v>14</v>
      </c>
      <c r="Z79" s="52">
        <f t="shared" ref="Z79:Z142" si="15">X79</f>
        <v>4</v>
      </c>
      <c r="AA79" s="52" t="str">
        <f t="shared" ref="AA79:AA142" si="16">W79&amp;"_"&amp;Z79</f>
        <v>35_4</v>
      </c>
      <c r="AB79" s="4">
        <f t="shared" si="9"/>
        <v>14.56</v>
      </c>
      <c r="AC79" s="4">
        <f t="shared" si="8"/>
        <v>14.99</v>
      </c>
      <c r="AD79" s="47">
        <f t="shared" si="10"/>
        <v>14.99</v>
      </c>
      <c r="AE79" s="32"/>
      <c r="AF79" s="140"/>
      <c r="AG79" s="6"/>
      <c r="AH79" s="6"/>
      <c r="AI79" s="4"/>
      <c r="AJ79" s="149"/>
      <c r="AK79" s="34"/>
    </row>
    <row r="80" spans="1:37" x14ac:dyDescent="0.15">
      <c r="A80" s="52">
        <v>35</v>
      </c>
      <c r="B80" s="52">
        <v>4</v>
      </c>
      <c r="C80" s="52">
        <v>14</v>
      </c>
      <c r="D80" s="52">
        <f t="shared" ref="D80:D143" si="17">B80</f>
        <v>4</v>
      </c>
      <c r="E80" s="52" t="str">
        <f t="shared" ref="E80:E143" si="18">A80&amp;"_"&amp;D80</f>
        <v>35_4</v>
      </c>
      <c r="F80" s="59">
        <v>14.06</v>
      </c>
      <c r="G80" s="52"/>
      <c r="H80" s="52">
        <v>35</v>
      </c>
      <c r="I80" s="52">
        <v>5</v>
      </c>
      <c r="J80" s="52">
        <v>15</v>
      </c>
      <c r="K80" s="52">
        <f t="shared" si="11"/>
        <v>5</v>
      </c>
      <c r="L80" s="52" t="str">
        <f t="shared" si="12"/>
        <v>35_5</v>
      </c>
      <c r="M80" s="59">
        <v>14.98</v>
      </c>
      <c r="N80" s="32"/>
      <c r="O80" s="52">
        <v>35</v>
      </c>
      <c r="P80" s="52">
        <v>5</v>
      </c>
      <c r="Q80" s="52">
        <v>15</v>
      </c>
      <c r="R80" s="52">
        <f t="shared" si="13"/>
        <v>5</v>
      </c>
      <c r="S80" s="52" t="str">
        <f t="shared" si="14"/>
        <v>35_5</v>
      </c>
      <c r="T80" s="59">
        <v>15.43</v>
      </c>
      <c r="U80" s="32"/>
      <c r="V80" s="32"/>
      <c r="W80" s="52">
        <v>35</v>
      </c>
      <c r="X80" s="52">
        <v>5</v>
      </c>
      <c r="Y80" s="52">
        <v>15</v>
      </c>
      <c r="Z80" s="52">
        <f t="shared" si="15"/>
        <v>5</v>
      </c>
      <c r="AA80" s="52" t="str">
        <f t="shared" si="16"/>
        <v>35_5</v>
      </c>
      <c r="AB80" s="4">
        <f t="shared" ref="AB80:AB143" si="19">INDEX($M$15:$M$234,MATCH(AA80,$L$15:$L$234,0))</f>
        <v>14.98</v>
      </c>
      <c r="AC80" s="4">
        <f t="shared" ref="AC80:AC143" si="20">INDEX($T$15:$T$234,MATCH(AA80,$S$15:$S$234,0))</f>
        <v>15.43</v>
      </c>
      <c r="AD80" s="47">
        <f t="shared" ref="AD80:AD143" si="21">$D$6*AB80+$D$7*AC80</f>
        <v>15.43</v>
      </c>
      <c r="AE80" s="32"/>
      <c r="AF80" s="140"/>
      <c r="AG80" s="6"/>
      <c r="AH80" s="6"/>
      <c r="AI80" s="54"/>
      <c r="AJ80" s="149"/>
      <c r="AK80" s="34"/>
    </row>
    <row r="81" spans="1:37" x14ac:dyDescent="0.15">
      <c r="A81" s="52">
        <v>35</v>
      </c>
      <c r="B81" s="52">
        <v>5</v>
      </c>
      <c r="C81" s="52">
        <v>15</v>
      </c>
      <c r="D81" s="52">
        <f t="shared" si="17"/>
        <v>5</v>
      </c>
      <c r="E81" s="52" t="str">
        <f t="shared" si="18"/>
        <v>35_5</v>
      </c>
      <c r="F81" s="59">
        <v>14.48</v>
      </c>
      <c r="G81" s="52"/>
      <c r="H81" s="52">
        <v>35</v>
      </c>
      <c r="I81" s="52">
        <v>6</v>
      </c>
      <c r="J81" s="52">
        <v>16</v>
      </c>
      <c r="K81" s="52">
        <f t="shared" si="11"/>
        <v>6</v>
      </c>
      <c r="L81" s="52" t="str">
        <f t="shared" si="12"/>
        <v>35_6</v>
      </c>
      <c r="M81" s="59">
        <v>15.46</v>
      </c>
      <c r="N81" s="32"/>
      <c r="O81" s="52">
        <v>35</v>
      </c>
      <c r="P81" s="52">
        <v>6</v>
      </c>
      <c r="Q81" s="52">
        <v>16</v>
      </c>
      <c r="R81" s="52">
        <f t="shared" si="13"/>
        <v>6</v>
      </c>
      <c r="S81" s="52" t="str">
        <f t="shared" si="14"/>
        <v>35_6</v>
      </c>
      <c r="T81" s="59">
        <v>15.93</v>
      </c>
      <c r="U81" s="32"/>
      <c r="V81" s="32"/>
      <c r="W81" s="52">
        <v>35</v>
      </c>
      <c r="X81" s="52">
        <v>6</v>
      </c>
      <c r="Y81" s="52">
        <v>16</v>
      </c>
      <c r="Z81" s="52">
        <f t="shared" si="15"/>
        <v>6</v>
      </c>
      <c r="AA81" s="52" t="str">
        <f t="shared" si="16"/>
        <v>35_6</v>
      </c>
      <c r="AB81" s="4">
        <f t="shared" si="19"/>
        <v>15.46</v>
      </c>
      <c r="AC81" s="4">
        <f t="shared" si="20"/>
        <v>15.93</v>
      </c>
      <c r="AD81" s="47">
        <f t="shared" si="21"/>
        <v>15.93</v>
      </c>
      <c r="AE81" s="32"/>
      <c r="AF81" s="140"/>
      <c r="AG81" s="6"/>
      <c r="AH81" s="6"/>
      <c r="AI81" s="54"/>
      <c r="AJ81" s="149"/>
      <c r="AK81" s="34"/>
    </row>
    <row r="82" spans="1:37" x14ac:dyDescent="0.15">
      <c r="A82" s="52">
        <v>35</v>
      </c>
      <c r="B82" s="52">
        <v>6</v>
      </c>
      <c r="C82" s="52">
        <v>16</v>
      </c>
      <c r="D82" s="52">
        <f t="shared" si="17"/>
        <v>6</v>
      </c>
      <c r="E82" s="52" t="str">
        <f t="shared" si="18"/>
        <v>35_6</v>
      </c>
      <c r="F82" s="59">
        <v>14.94</v>
      </c>
      <c r="G82" s="52"/>
      <c r="H82" s="52">
        <v>35</v>
      </c>
      <c r="I82" s="52">
        <v>7</v>
      </c>
      <c r="J82" s="52">
        <v>17</v>
      </c>
      <c r="K82" s="52">
        <f t="shared" si="11"/>
        <v>7</v>
      </c>
      <c r="L82" s="52" t="str">
        <f t="shared" si="12"/>
        <v>35_7</v>
      </c>
      <c r="M82" s="59">
        <v>15.85</v>
      </c>
      <c r="N82" s="32"/>
      <c r="O82" s="52">
        <v>35</v>
      </c>
      <c r="P82" s="52">
        <v>7</v>
      </c>
      <c r="Q82" s="52">
        <v>17</v>
      </c>
      <c r="R82" s="52">
        <f t="shared" si="13"/>
        <v>7</v>
      </c>
      <c r="S82" s="52" t="str">
        <f t="shared" si="14"/>
        <v>35_7</v>
      </c>
      <c r="T82" s="59">
        <v>16.329999999999998</v>
      </c>
      <c r="U82" s="32"/>
      <c r="V82" s="32"/>
      <c r="W82" s="52">
        <v>35</v>
      </c>
      <c r="X82" s="52">
        <v>7</v>
      </c>
      <c r="Y82" s="52">
        <v>17</v>
      </c>
      <c r="Z82" s="52">
        <f t="shared" si="15"/>
        <v>7</v>
      </c>
      <c r="AA82" s="52" t="str">
        <f t="shared" si="16"/>
        <v>35_7</v>
      </c>
      <c r="AB82" s="4">
        <f t="shared" si="19"/>
        <v>15.85</v>
      </c>
      <c r="AC82" s="4">
        <f t="shared" si="20"/>
        <v>16.329999999999998</v>
      </c>
      <c r="AD82" s="47">
        <f t="shared" si="21"/>
        <v>16.329999999999998</v>
      </c>
      <c r="AE82" s="32"/>
      <c r="AF82" s="140"/>
      <c r="AG82" s="6"/>
      <c r="AH82" s="6"/>
      <c r="AI82" s="54"/>
      <c r="AJ82" s="149"/>
      <c r="AK82" s="34"/>
    </row>
    <row r="83" spans="1:37" x14ac:dyDescent="0.15">
      <c r="A83" s="52">
        <v>35</v>
      </c>
      <c r="B83" s="52">
        <v>7</v>
      </c>
      <c r="C83" s="52">
        <v>17</v>
      </c>
      <c r="D83" s="52">
        <f t="shared" si="17"/>
        <v>7</v>
      </c>
      <c r="E83" s="52" t="str">
        <f t="shared" si="18"/>
        <v>35_7</v>
      </c>
      <c r="F83" s="59">
        <v>15.32</v>
      </c>
      <c r="G83" s="52"/>
      <c r="H83" s="52">
        <v>35</v>
      </c>
      <c r="I83" s="52">
        <v>8</v>
      </c>
      <c r="J83" s="52">
        <v>18</v>
      </c>
      <c r="K83" s="52">
        <f t="shared" si="11"/>
        <v>8</v>
      </c>
      <c r="L83" s="52" t="str">
        <f t="shared" si="12"/>
        <v>35_8</v>
      </c>
      <c r="M83" s="59">
        <v>16.329999999999998</v>
      </c>
      <c r="N83" s="32"/>
      <c r="O83" s="52">
        <v>35</v>
      </c>
      <c r="P83" s="52">
        <v>8</v>
      </c>
      <c r="Q83" s="52">
        <v>18</v>
      </c>
      <c r="R83" s="52">
        <f t="shared" si="13"/>
        <v>8</v>
      </c>
      <c r="S83" s="52" t="str">
        <f t="shared" si="14"/>
        <v>35_8</v>
      </c>
      <c r="T83" s="59">
        <v>16.82</v>
      </c>
      <c r="U83" s="32"/>
      <c r="V83" s="32"/>
      <c r="W83" s="52">
        <v>35</v>
      </c>
      <c r="X83" s="52">
        <v>8</v>
      </c>
      <c r="Y83" s="52">
        <v>18</v>
      </c>
      <c r="Z83" s="52">
        <f t="shared" si="15"/>
        <v>8</v>
      </c>
      <c r="AA83" s="52" t="str">
        <f t="shared" si="16"/>
        <v>35_8</v>
      </c>
      <c r="AB83" s="4">
        <f t="shared" si="19"/>
        <v>16.329999999999998</v>
      </c>
      <c r="AC83" s="4">
        <f t="shared" si="20"/>
        <v>16.82</v>
      </c>
      <c r="AD83" s="47">
        <f t="shared" si="21"/>
        <v>16.82</v>
      </c>
      <c r="AE83" s="32"/>
      <c r="AF83" s="140"/>
      <c r="AG83" s="6"/>
      <c r="AH83" s="6"/>
      <c r="AI83" s="54"/>
      <c r="AJ83" s="149"/>
      <c r="AK83" s="34"/>
    </row>
    <row r="84" spans="1:37" x14ac:dyDescent="0.15">
      <c r="A84" s="52">
        <v>35</v>
      </c>
      <c r="B84" s="52">
        <v>8</v>
      </c>
      <c r="C84" s="52">
        <v>18</v>
      </c>
      <c r="D84" s="52">
        <f t="shared" si="17"/>
        <v>8</v>
      </c>
      <c r="E84" s="52" t="str">
        <f t="shared" si="18"/>
        <v>35_8</v>
      </c>
      <c r="F84" s="59">
        <v>15.77</v>
      </c>
      <c r="G84" s="52"/>
      <c r="H84" s="52">
        <v>35</v>
      </c>
      <c r="I84" s="52">
        <v>9</v>
      </c>
      <c r="J84" s="52">
        <v>19</v>
      </c>
      <c r="K84" s="52">
        <f t="shared" si="11"/>
        <v>9</v>
      </c>
      <c r="L84" s="52" t="str">
        <f t="shared" si="12"/>
        <v>35_9</v>
      </c>
      <c r="M84" s="59">
        <v>16.75</v>
      </c>
      <c r="N84" s="32"/>
      <c r="O84" s="52">
        <v>35</v>
      </c>
      <c r="P84" s="52">
        <v>9</v>
      </c>
      <c r="Q84" s="52">
        <v>19</v>
      </c>
      <c r="R84" s="52">
        <f t="shared" si="13"/>
        <v>9</v>
      </c>
      <c r="S84" s="52" t="str">
        <f t="shared" si="14"/>
        <v>35_9</v>
      </c>
      <c r="T84" s="59">
        <v>17.260000000000002</v>
      </c>
      <c r="U84" s="32"/>
      <c r="V84" s="32"/>
      <c r="W84" s="52">
        <v>35</v>
      </c>
      <c r="X84" s="52">
        <v>9</v>
      </c>
      <c r="Y84" s="52">
        <v>19</v>
      </c>
      <c r="Z84" s="52">
        <f t="shared" si="15"/>
        <v>9</v>
      </c>
      <c r="AA84" s="52" t="str">
        <f t="shared" si="16"/>
        <v>35_9</v>
      </c>
      <c r="AB84" s="4">
        <f t="shared" si="19"/>
        <v>16.75</v>
      </c>
      <c r="AC84" s="4">
        <f t="shared" si="20"/>
        <v>17.260000000000002</v>
      </c>
      <c r="AD84" s="47">
        <f t="shared" si="21"/>
        <v>17.260000000000002</v>
      </c>
      <c r="AE84" s="32"/>
      <c r="AF84" s="140"/>
      <c r="AG84" s="6"/>
      <c r="AH84" s="6"/>
      <c r="AI84" s="54"/>
      <c r="AJ84" s="149"/>
      <c r="AK84" s="34"/>
    </row>
    <row r="85" spans="1:37" x14ac:dyDescent="0.15">
      <c r="A85" s="52">
        <v>35</v>
      </c>
      <c r="B85" s="52">
        <v>9</v>
      </c>
      <c r="C85" s="52">
        <v>19</v>
      </c>
      <c r="D85" s="52">
        <f t="shared" si="17"/>
        <v>9</v>
      </c>
      <c r="E85" s="52" t="str">
        <f t="shared" si="18"/>
        <v>35_9</v>
      </c>
      <c r="F85" s="59">
        <v>16.190000000000001</v>
      </c>
      <c r="G85" s="52"/>
      <c r="H85" s="52">
        <v>35</v>
      </c>
      <c r="I85" s="52">
        <v>10</v>
      </c>
      <c r="J85" s="52">
        <v>20</v>
      </c>
      <c r="K85" s="52">
        <f t="shared" si="11"/>
        <v>10</v>
      </c>
      <c r="L85" s="52" t="str">
        <f t="shared" si="12"/>
        <v>35_10</v>
      </c>
      <c r="M85" s="59">
        <v>17.21</v>
      </c>
      <c r="N85" s="32"/>
      <c r="O85" s="52">
        <v>35</v>
      </c>
      <c r="P85" s="52">
        <v>10</v>
      </c>
      <c r="Q85" s="52">
        <v>20</v>
      </c>
      <c r="R85" s="52">
        <f t="shared" si="13"/>
        <v>10</v>
      </c>
      <c r="S85" s="52" t="str">
        <f t="shared" si="14"/>
        <v>35_10</v>
      </c>
      <c r="T85" s="59">
        <v>17.72</v>
      </c>
      <c r="U85" s="32"/>
      <c r="V85" s="32"/>
      <c r="W85" s="52">
        <v>35</v>
      </c>
      <c r="X85" s="52">
        <v>10</v>
      </c>
      <c r="Y85" s="52">
        <v>20</v>
      </c>
      <c r="Z85" s="52">
        <f t="shared" si="15"/>
        <v>10</v>
      </c>
      <c r="AA85" s="52" t="str">
        <f t="shared" si="16"/>
        <v>35_10</v>
      </c>
      <c r="AB85" s="4">
        <f t="shared" si="19"/>
        <v>17.21</v>
      </c>
      <c r="AC85" s="4">
        <f t="shared" si="20"/>
        <v>17.72</v>
      </c>
      <c r="AD85" s="47">
        <f t="shared" si="21"/>
        <v>17.72</v>
      </c>
      <c r="AE85" s="32"/>
      <c r="AF85" s="140"/>
      <c r="AG85" s="6"/>
      <c r="AH85" s="6"/>
      <c r="AI85" s="54"/>
      <c r="AJ85" s="149"/>
      <c r="AK85" s="34"/>
    </row>
    <row r="86" spans="1:37" x14ac:dyDescent="0.15">
      <c r="A86" s="52">
        <v>35</v>
      </c>
      <c r="B86" s="52">
        <v>10</v>
      </c>
      <c r="C86" s="52">
        <v>20</v>
      </c>
      <c r="D86" s="52">
        <f t="shared" si="17"/>
        <v>10</v>
      </c>
      <c r="E86" s="52" t="str">
        <f t="shared" si="18"/>
        <v>35_10</v>
      </c>
      <c r="F86" s="59">
        <v>16.62</v>
      </c>
      <c r="G86" s="52"/>
      <c r="H86" s="52">
        <v>35</v>
      </c>
      <c r="I86" s="52">
        <v>11</v>
      </c>
      <c r="J86" s="52">
        <v>21</v>
      </c>
      <c r="K86" s="52">
        <f t="shared" si="11"/>
        <v>11</v>
      </c>
      <c r="L86" s="52" t="str">
        <f t="shared" si="12"/>
        <v>35_11</v>
      </c>
      <c r="M86" s="59">
        <v>17.649999999999999</v>
      </c>
      <c r="N86" s="32"/>
      <c r="O86" s="52">
        <v>35</v>
      </c>
      <c r="P86" s="52">
        <v>11</v>
      </c>
      <c r="Q86" s="52">
        <v>21</v>
      </c>
      <c r="R86" s="52">
        <f t="shared" si="13"/>
        <v>11</v>
      </c>
      <c r="S86" s="52" t="str">
        <f t="shared" si="14"/>
        <v>35_11</v>
      </c>
      <c r="T86" s="59">
        <v>18.18</v>
      </c>
      <c r="U86" s="32"/>
      <c r="V86" s="32"/>
      <c r="W86" s="52">
        <v>35</v>
      </c>
      <c r="X86" s="52">
        <v>11</v>
      </c>
      <c r="Y86" s="52">
        <v>21</v>
      </c>
      <c r="Z86" s="52">
        <f t="shared" si="15"/>
        <v>11</v>
      </c>
      <c r="AA86" s="52" t="str">
        <f t="shared" si="16"/>
        <v>35_11</v>
      </c>
      <c r="AB86" s="4">
        <f t="shared" si="19"/>
        <v>17.649999999999999</v>
      </c>
      <c r="AC86" s="4">
        <f t="shared" si="20"/>
        <v>18.18</v>
      </c>
      <c r="AD86" s="47">
        <f t="shared" si="21"/>
        <v>18.18</v>
      </c>
      <c r="AE86" s="32"/>
      <c r="AF86" s="140"/>
      <c r="AG86" s="6"/>
      <c r="AH86" s="6"/>
      <c r="AI86" s="54"/>
      <c r="AJ86" s="149"/>
      <c r="AK86" s="34"/>
    </row>
    <row r="87" spans="1:37" x14ac:dyDescent="0.15">
      <c r="A87" s="52">
        <v>35</v>
      </c>
      <c r="B87" s="52">
        <v>11</v>
      </c>
      <c r="C87" s="52">
        <v>21</v>
      </c>
      <c r="D87" s="52">
        <f t="shared" si="17"/>
        <v>11</v>
      </c>
      <c r="E87" s="52" t="str">
        <f t="shared" si="18"/>
        <v>35_11</v>
      </c>
      <c r="F87" s="59">
        <v>17.05</v>
      </c>
      <c r="G87" s="52"/>
      <c r="H87" s="52">
        <v>40</v>
      </c>
      <c r="I87" s="52" t="s">
        <v>37</v>
      </c>
      <c r="J87" s="52">
        <v>10</v>
      </c>
      <c r="K87" s="52" t="str">
        <f t="shared" si="11"/>
        <v>Aanloopperiodiek_0</v>
      </c>
      <c r="L87" s="52" t="str">
        <f t="shared" si="12"/>
        <v>40_Aanloopperiodiek_0</v>
      </c>
      <c r="M87" s="59">
        <v>12.83</v>
      </c>
      <c r="N87" s="32"/>
      <c r="O87" s="52">
        <v>40</v>
      </c>
      <c r="P87" s="52" t="s">
        <v>37</v>
      </c>
      <c r="Q87" s="52">
        <v>10</v>
      </c>
      <c r="R87" s="52" t="str">
        <f t="shared" si="13"/>
        <v>Aanloopperiodiek_0</v>
      </c>
      <c r="S87" s="52" t="str">
        <f t="shared" si="14"/>
        <v>40_Aanloopperiodiek_0</v>
      </c>
      <c r="T87" s="59">
        <v>13.22</v>
      </c>
      <c r="U87" s="32"/>
      <c r="V87" s="32"/>
      <c r="W87" s="52">
        <v>40</v>
      </c>
      <c r="X87" s="52" t="s">
        <v>37</v>
      </c>
      <c r="Y87" s="52">
        <v>10</v>
      </c>
      <c r="Z87" s="52" t="str">
        <f t="shared" si="15"/>
        <v>Aanloopperiodiek_0</v>
      </c>
      <c r="AA87" s="52" t="str">
        <f t="shared" si="16"/>
        <v>40_Aanloopperiodiek_0</v>
      </c>
      <c r="AB87" s="4">
        <f t="shared" si="19"/>
        <v>12.83</v>
      </c>
      <c r="AC87" s="4">
        <f t="shared" si="20"/>
        <v>13.22</v>
      </c>
      <c r="AD87" s="47">
        <f t="shared" si="21"/>
        <v>13.22</v>
      </c>
      <c r="AE87" s="32"/>
      <c r="AF87" s="140"/>
      <c r="AG87" s="6"/>
      <c r="AH87" s="6"/>
      <c r="AI87" s="54"/>
      <c r="AJ87" s="149"/>
      <c r="AK87" s="34"/>
    </row>
    <row r="88" spans="1:37" x14ac:dyDescent="0.15">
      <c r="A88" s="52">
        <v>40</v>
      </c>
      <c r="B88" s="52" t="s">
        <v>37</v>
      </c>
      <c r="C88" s="52">
        <v>10</v>
      </c>
      <c r="D88" s="52" t="str">
        <f t="shared" si="17"/>
        <v>Aanloopperiodiek_0</v>
      </c>
      <c r="E88" s="52" t="str">
        <f t="shared" si="18"/>
        <v>40_Aanloopperiodiek_0</v>
      </c>
      <c r="F88" s="59">
        <v>12.4</v>
      </c>
      <c r="G88" s="52"/>
      <c r="H88" s="52">
        <v>40</v>
      </c>
      <c r="I88" s="52" t="s">
        <v>38</v>
      </c>
      <c r="J88" s="52">
        <v>11</v>
      </c>
      <c r="K88" s="52" t="str">
        <f t="shared" si="11"/>
        <v>Aanloopperiodiek_1</v>
      </c>
      <c r="L88" s="52" t="str">
        <f t="shared" si="12"/>
        <v>40_Aanloopperiodiek_1</v>
      </c>
      <c r="M88" s="59">
        <v>13.22</v>
      </c>
      <c r="N88" s="32"/>
      <c r="O88" s="52">
        <v>40</v>
      </c>
      <c r="P88" s="52" t="s">
        <v>38</v>
      </c>
      <c r="Q88" s="52">
        <v>11</v>
      </c>
      <c r="R88" s="52" t="str">
        <f t="shared" si="13"/>
        <v>Aanloopperiodiek_1</v>
      </c>
      <c r="S88" s="52" t="str">
        <f t="shared" si="14"/>
        <v>40_Aanloopperiodiek_1</v>
      </c>
      <c r="T88" s="59">
        <v>13.62</v>
      </c>
      <c r="U88" s="32"/>
      <c r="V88" s="32"/>
      <c r="W88" s="52">
        <v>40</v>
      </c>
      <c r="X88" s="52" t="s">
        <v>38</v>
      </c>
      <c r="Y88" s="52">
        <v>11</v>
      </c>
      <c r="Z88" s="52" t="str">
        <f t="shared" si="15"/>
        <v>Aanloopperiodiek_1</v>
      </c>
      <c r="AA88" s="52" t="str">
        <f t="shared" si="16"/>
        <v>40_Aanloopperiodiek_1</v>
      </c>
      <c r="AB88" s="4">
        <f t="shared" si="19"/>
        <v>13.22</v>
      </c>
      <c r="AC88" s="4">
        <f t="shared" si="20"/>
        <v>13.62</v>
      </c>
      <c r="AD88" s="47">
        <f t="shared" si="21"/>
        <v>13.62</v>
      </c>
      <c r="AE88" s="32"/>
      <c r="AF88" s="140"/>
      <c r="AG88" s="6"/>
      <c r="AH88" s="6"/>
      <c r="AI88" s="54"/>
      <c r="AJ88" s="149"/>
      <c r="AK88" s="34"/>
    </row>
    <row r="89" spans="1:37" x14ac:dyDescent="0.15">
      <c r="A89" s="52">
        <v>40</v>
      </c>
      <c r="B89" s="52" t="s">
        <v>38</v>
      </c>
      <c r="C89" s="52">
        <v>11</v>
      </c>
      <c r="D89" s="52" t="str">
        <f t="shared" si="17"/>
        <v>Aanloopperiodiek_1</v>
      </c>
      <c r="E89" s="52" t="str">
        <f t="shared" si="18"/>
        <v>40_Aanloopperiodiek_1</v>
      </c>
      <c r="F89" s="59">
        <v>12.78</v>
      </c>
      <c r="G89" s="52"/>
      <c r="H89" s="52">
        <v>40</v>
      </c>
      <c r="I89" s="52">
        <v>0</v>
      </c>
      <c r="J89" s="52">
        <v>12</v>
      </c>
      <c r="K89" s="52">
        <f t="shared" si="11"/>
        <v>0</v>
      </c>
      <c r="L89" s="52" t="str">
        <f t="shared" si="12"/>
        <v>40_0</v>
      </c>
      <c r="M89" s="59">
        <v>13.63</v>
      </c>
      <c r="N89" s="32"/>
      <c r="O89" s="52">
        <v>40</v>
      </c>
      <c r="P89" s="52">
        <v>0</v>
      </c>
      <c r="Q89" s="52">
        <v>12</v>
      </c>
      <c r="R89" s="52">
        <f t="shared" si="13"/>
        <v>0</v>
      </c>
      <c r="S89" s="52" t="str">
        <f t="shared" si="14"/>
        <v>40_0</v>
      </c>
      <c r="T89" s="59">
        <v>14.04</v>
      </c>
      <c r="U89" s="32"/>
      <c r="V89" s="32"/>
      <c r="W89" s="52">
        <v>40</v>
      </c>
      <c r="X89" s="52">
        <v>0</v>
      </c>
      <c r="Y89" s="52">
        <v>12</v>
      </c>
      <c r="Z89" s="52">
        <f t="shared" si="15"/>
        <v>0</v>
      </c>
      <c r="AA89" s="52" t="str">
        <f t="shared" si="16"/>
        <v>40_0</v>
      </c>
      <c r="AB89" s="4">
        <f t="shared" si="19"/>
        <v>13.63</v>
      </c>
      <c r="AC89" s="4">
        <f t="shared" si="20"/>
        <v>14.04</v>
      </c>
      <c r="AD89" s="47">
        <f t="shared" si="21"/>
        <v>14.04</v>
      </c>
      <c r="AE89" s="32"/>
      <c r="AF89" s="140"/>
      <c r="AG89" s="6"/>
      <c r="AH89" s="6"/>
      <c r="AI89" s="54"/>
      <c r="AJ89" s="149"/>
      <c r="AK89" s="34"/>
    </row>
    <row r="90" spans="1:37" x14ac:dyDescent="0.15">
      <c r="A90" s="52">
        <v>40</v>
      </c>
      <c r="B90" s="52">
        <v>0</v>
      </c>
      <c r="C90" s="52">
        <v>12</v>
      </c>
      <c r="D90" s="52">
        <f t="shared" si="17"/>
        <v>0</v>
      </c>
      <c r="E90" s="52" t="str">
        <f t="shared" si="18"/>
        <v>40_0</v>
      </c>
      <c r="F90" s="59">
        <v>13.17</v>
      </c>
      <c r="G90" s="52"/>
      <c r="H90" s="52">
        <v>40</v>
      </c>
      <c r="I90" s="52">
        <v>1</v>
      </c>
      <c r="J90" s="52">
        <v>14</v>
      </c>
      <c r="K90" s="52">
        <f t="shared" si="11"/>
        <v>1</v>
      </c>
      <c r="L90" s="52" t="str">
        <f t="shared" si="12"/>
        <v>40_1</v>
      </c>
      <c r="M90" s="59">
        <v>14.56</v>
      </c>
      <c r="N90" s="32"/>
      <c r="O90" s="52">
        <v>40</v>
      </c>
      <c r="P90" s="52">
        <v>1</v>
      </c>
      <c r="Q90" s="52">
        <v>14</v>
      </c>
      <c r="R90" s="52">
        <f t="shared" si="13"/>
        <v>1</v>
      </c>
      <c r="S90" s="52" t="str">
        <f t="shared" si="14"/>
        <v>40_1</v>
      </c>
      <c r="T90" s="59">
        <v>14.99</v>
      </c>
      <c r="U90" s="32"/>
      <c r="V90" s="32"/>
      <c r="W90" s="52">
        <v>40</v>
      </c>
      <c r="X90" s="52">
        <v>1</v>
      </c>
      <c r="Y90" s="52">
        <v>14</v>
      </c>
      <c r="Z90" s="52">
        <f t="shared" si="15"/>
        <v>1</v>
      </c>
      <c r="AA90" s="52" t="str">
        <f t="shared" si="16"/>
        <v>40_1</v>
      </c>
      <c r="AB90" s="4">
        <f t="shared" si="19"/>
        <v>14.56</v>
      </c>
      <c r="AC90" s="4">
        <f t="shared" si="20"/>
        <v>14.99</v>
      </c>
      <c r="AD90" s="47">
        <f t="shared" si="21"/>
        <v>14.99</v>
      </c>
      <c r="AE90" s="32"/>
      <c r="AF90" s="140"/>
      <c r="AG90" s="6"/>
      <c r="AH90" s="6"/>
      <c r="AI90" s="54"/>
      <c r="AJ90" s="149"/>
      <c r="AK90" s="34"/>
    </row>
    <row r="91" spans="1:37" x14ac:dyDescent="0.15">
      <c r="A91" s="52">
        <v>40</v>
      </c>
      <c r="B91" s="52">
        <v>1</v>
      </c>
      <c r="C91" s="52">
        <v>14</v>
      </c>
      <c r="D91" s="52">
        <f t="shared" si="17"/>
        <v>1</v>
      </c>
      <c r="E91" s="52" t="str">
        <f t="shared" si="18"/>
        <v>40_1</v>
      </c>
      <c r="F91" s="59">
        <v>14.06</v>
      </c>
      <c r="G91" s="52"/>
      <c r="H91" s="52">
        <v>40</v>
      </c>
      <c r="I91" s="52">
        <v>2</v>
      </c>
      <c r="J91" s="52">
        <v>16</v>
      </c>
      <c r="K91" s="52">
        <f t="shared" si="11"/>
        <v>2</v>
      </c>
      <c r="L91" s="52" t="str">
        <f t="shared" si="12"/>
        <v>40_2</v>
      </c>
      <c r="M91" s="59">
        <v>15.46</v>
      </c>
      <c r="N91" s="6"/>
      <c r="O91" s="52">
        <v>40</v>
      </c>
      <c r="P91" s="52">
        <v>2</v>
      </c>
      <c r="Q91" s="52">
        <v>16</v>
      </c>
      <c r="R91" s="52">
        <f t="shared" si="13"/>
        <v>2</v>
      </c>
      <c r="S91" s="52" t="str">
        <f t="shared" si="14"/>
        <v>40_2</v>
      </c>
      <c r="T91" s="59">
        <v>15.93</v>
      </c>
      <c r="U91" s="6"/>
      <c r="V91" s="6"/>
      <c r="W91" s="52">
        <v>40</v>
      </c>
      <c r="X91" s="52">
        <v>2</v>
      </c>
      <c r="Y91" s="52">
        <v>16</v>
      </c>
      <c r="Z91" s="52">
        <f t="shared" si="15"/>
        <v>2</v>
      </c>
      <c r="AA91" s="52" t="str">
        <f t="shared" si="16"/>
        <v>40_2</v>
      </c>
      <c r="AB91" s="4">
        <f t="shared" si="19"/>
        <v>15.46</v>
      </c>
      <c r="AC91" s="4">
        <f t="shared" si="20"/>
        <v>15.93</v>
      </c>
      <c r="AD91" s="47">
        <f t="shared" si="21"/>
        <v>15.93</v>
      </c>
      <c r="AE91" s="32"/>
      <c r="AF91" s="140"/>
      <c r="AG91" s="6"/>
      <c r="AH91" s="6"/>
      <c r="AI91" s="6"/>
      <c r="AJ91" s="7"/>
    </row>
    <row r="92" spans="1:37" x14ac:dyDescent="0.15">
      <c r="A92" s="52">
        <v>40</v>
      </c>
      <c r="B92" s="52">
        <v>2</v>
      </c>
      <c r="C92" s="52">
        <v>16</v>
      </c>
      <c r="D92" s="52">
        <f t="shared" si="17"/>
        <v>2</v>
      </c>
      <c r="E92" s="52" t="str">
        <f t="shared" si="18"/>
        <v>40_2</v>
      </c>
      <c r="F92" s="59">
        <v>14.94</v>
      </c>
      <c r="G92" s="52"/>
      <c r="H92" s="52">
        <v>40</v>
      </c>
      <c r="I92" s="52">
        <v>3</v>
      </c>
      <c r="J92" s="52">
        <v>17</v>
      </c>
      <c r="K92" s="52">
        <f t="shared" si="11"/>
        <v>3</v>
      </c>
      <c r="L92" s="52" t="str">
        <f t="shared" si="12"/>
        <v>40_3</v>
      </c>
      <c r="M92" s="59">
        <v>15.85</v>
      </c>
      <c r="N92" s="6"/>
      <c r="O92" s="52">
        <v>40</v>
      </c>
      <c r="P92" s="52">
        <v>3</v>
      </c>
      <c r="Q92" s="52">
        <v>17</v>
      </c>
      <c r="R92" s="52">
        <f t="shared" si="13"/>
        <v>3</v>
      </c>
      <c r="S92" s="52" t="str">
        <f t="shared" si="14"/>
        <v>40_3</v>
      </c>
      <c r="T92" s="59">
        <v>16.329999999999998</v>
      </c>
      <c r="U92" s="6"/>
      <c r="V92" s="6"/>
      <c r="W92" s="52">
        <v>40</v>
      </c>
      <c r="X92" s="52">
        <v>3</v>
      </c>
      <c r="Y92" s="52">
        <v>17</v>
      </c>
      <c r="Z92" s="52">
        <f t="shared" si="15"/>
        <v>3</v>
      </c>
      <c r="AA92" s="52" t="str">
        <f t="shared" si="16"/>
        <v>40_3</v>
      </c>
      <c r="AB92" s="4">
        <f t="shared" si="19"/>
        <v>15.85</v>
      </c>
      <c r="AC92" s="4">
        <f t="shared" si="20"/>
        <v>16.329999999999998</v>
      </c>
      <c r="AD92" s="47">
        <f t="shared" si="21"/>
        <v>16.329999999999998</v>
      </c>
      <c r="AE92" s="6"/>
      <c r="AF92" s="6"/>
      <c r="AG92" s="6"/>
      <c r="AH92" s="6"/>
      <c r="AI92" s="6"/>
      <c r="AJ92" s="7"/>
    </row>
    <row r="93" spans="1:37" x14ac:dyDescent="0.15">
      <c r="A93" s="52">
        <v>40</v>
      </c>
      <c r="B93" s="52">
        <v>3</v>
      </c>
      <c r="C93" s="52">
        <v>17</v>
      </c>
      <c r="D93" s="52">
        <f t="shared" si="17"/>
        <v>3</v>
      </c>
      <c r="E93" s="52" t="str">
        <f t="shared" si="18"/>
        <v>40_3</v>
      </c>
      <c r="F93" s="59">
        <v>15.32</v>
      </c>
      <c r="G93" s="52"/>
      <c r="H93" s="52">
        <v>40</v>
      </c>
      <c r="I93" s="52">
        <v>4</v>
      </c>
      <c r="J93" s="52">
        <v>18</v>
      </c>
      <c r="K93" s="52">
        <f t="shared" si="11"/>
        <v>4</v>
      </c>
      <c r="L93" s="52" t="str">
        <f t="shared" si="12"/>
        <v>40_4</v>
      </c>
      <c r="M93" s="59">
        <v>16.329999999999998</v>
      </c>
      <c r="N93" s="39"/>
      <c r="O93" s="52">
        <v>40</v>
      </c>
      <c r="P93" s="52">
        <v>4</v>
      </c>
      <c r="Q93" s="52">
        <v>18</v>
      </c>
      <c r="R93" s="52">
        <f t="shared" si="13"/>
        <v>4</v>
      </c>
      <c r="S93" s="52" t="str">
        <f t="shared" si="14"/>
        <v>40_4</v>
      </c>
      <c r="T93" s="59">
        <v>16.82</v>
      </c>
      <c r="U93" s="39"/>
      <c r="V93" s="39"/>
      <c r="W93" s="52">
        <v>40</v>
      </c>
      <c r="X93" s="52">
        <v>4</v>
      </c>
      <c r="Y93" s="52">
        <v>18</v>
      </c>
      <c r="Z93" s="52">
        <f t="shared" si="15"/>
        <v>4</v>
      </c>
      <c r="AA93" s="52" t="str">
        <f t="shared" si="16"/>
        <v>40_4</v>
      </c>
      <c r="AB93" s="4">
        <f t="shared" si="19"/>
        <v>16.329999999999998</v>
      </c>
      <c r="AC93" s="4">
        <f t="shared" si="20"/>
        <v>16.82</v>
      </c>
      <c r="AD93" s="47">
        <f t="shared" si="21"/>
        <v>16.82</v>
      </c>
      <c r="AE93" s="35"/>
      <c r="AF93" s="35"/>
      <c r="AG93" s="6"/>
      <c r="AH93" s="6"/>
      <c r="AI93" s="41"/>
      <c r="AJ93" s="152"/>
      <c r="AK93" s="36"/>
    </row>
    <row r="94" spans="1:37" x14ac:dyDescent="0.15">
      <c r="A94" s="52">
        <v>40</v>
      </c>
      <c r="B94" s="52">
        <v>4</v>
      </c>
      <c r="C94" s="52">
        <v>18</v>
      </c>
      <c r="D94" s="52">
        <f t="shared" si="17"/>
        <v>4</v>
      </c>
      <c r="E94" s="52" t="str">
        <f t="shared" si="18"/>
        <v>40_4</v>
      </c>
      <c r="F94" s="59">
        <v>15.77</v>
      </c>
      <c r="G94" s="52"/>
      <c r="H94" s="52">
        <v>40</v>
      </c>
      <c r="I94" s="52">
        <v>5</v>
      </c>
      <c r="J94" s="52">
        <v>19</v>
      </c>
      <c r="K94" s="52">
        <f t="shared" si="11"/>
        <v>5</v>
      </c>
      <c r="L94" s="52" t="str">
        <f t="shared" si="12"/>
        <v>40_5</v>
      </c>
      <c r="M94" s="59">
        <v>16.75</v>
      </c>
      <c r="N94" s="41"/>
      <c r="O94" s="52">
        <v>40</v>
      </c>
      <c r="P94" s="52">
        <v>5</v>
      </c>
      <c r="Q94" s="52">
        <v>19</v>
      </c>
      <c r="R94" s="52">
        <f t="shared" si="13"/>
        <v>5</v>
      </c>
      <c r="S94" s="52" t="str">
        <f t="shared" si="14"/>
        <v>40_5</v>
      </c>
      <c r="T94" s="59">
        <v>17.260000000000002</v>
      </c>
      <c r="U94" s="41"/>
      <c r="V94" s="41"/>
      <c r="W94" s="52">
        <v>40</v>
      </c>
      <c r="X94" s="52">
        <v>5</v>
      </c>
      <c r="Y94" s="52">
        <v>19</v>
      </c>
      <c r="Z94" s="52">
        <f t="shared" si="15"/>
        <v>5</v>
      </c>
      <c r="AA94" s="52" t="str">
        <f t="shared" si="16"/>
        <v>40_5</v>
      </c>
      <c r="AB94" s="4">
        <f t="shared" si="19"/>
        <v>16.75</v>
      </c>
      <c r="AC94" s="4">
        <f t="shared" si="20"/>
        <v>17.260000000000002</v>
      </c>
      <c r="AD94" s="47">
        <f t="shared" si="21"/>
        <v>17.260000000000002</v>
      </c>
      <c r="AE94" s="35"/>
      <c r="AF94" s="35"/>
      <c r="AG94" s="144"/>
      <c r="AH94" s="144"/>
      <c r="AI94" s="41"/>
      <c r="AJ94" s="153"/>
      <c r="AK94" s="40"/>
    </row>
    <row r="95" spans="1:37" x14ac:dyDescent="0.15">
      <c r="A95" s="52">
        <v>40</v>
      </c>
      <c r="B95" s="52">
        <v>5</v>
      </c>
      <c r="C95" s="52">
        <v>19</v>
      </c>
      <c r="D95" s="52">
        <f t="shared" si="17"/>
        <v>5</v>
      </c>
      <c r="E95" s="52" t="str">
        <f t="shared" si="18"/>
        <v>40_5</v>
      </c>
      <c r="F95" s="59">
        <v>16.190000000000001</v>
      </c>
      <c r="G95" s="52"/>
      <c r="H95" s="52">
        <v>40</v>
      </c>
      <c r="I95" s="52">
        <v>6</v>
      </c>
      <c r="J95" s="52">
        <v>20</v>
      </c>
      <c r="K95" s="52">
        <f t="shared" si="11"/>
        <v>6</v>
      </c>
      <c r="L95" s="52" t="str">
        <f t="shared" si="12"/>
        <v>40_6</v>
      </c>
      <c r="M95" s="59">
        <v>17.21</v>
      </c>
      <c r="N95" s="32"/>
      <c r="O95" s="52">
        <v>40</v>
      </c>
      <c r="P95" s="52">
        <v>6</v>
      </c>
      <c r="Q95" s="52">
        <v>20</v>
      </c>
      <c r="R95" s="52">
        <f t="shared" si="13"/>
        <v>6</v>
      </c>
      <c r="S95" s="52" t="str">
        <f t="shared" si="14"/>
        <v>40_6</v>
      </c>
      <c r="T95" s="59">
        <v>17.72</v>
      </c>
      <c r="U95" s="32"/>
      <c r="V95" s="32"/>
      <c r="W95" s="52">
        <v>40</v>
      </c>
      <c r="X95" s="52">
        <v>6</v>
      </c>
      <c r="Y95" s="52">
        <v>20</v>
      </c>
      <c r="Z95" s="52">
        <f t="shared" si="15"/>
        <v>6</v>
      </c>
      <c r="AA95" s="52" t="str">
        <f t="shared" si="16"/>
        <v>40_6</v>
      </c>
      <c r="AB95" s="4">
        <f t="shared" si="19"/>
        <v>17.21</v>
      </c>
      <c r="AC95" s="4">
        <f t="shared" si="20"/>
        <v>17.72</v>
      </c>
      <c r="AD95" s="47">
        <f t="shared" si="21"/>
        <v>17.72</v>
      </c>
      <c r="AE95" s="32"/>
      <c r="AF95" s="140"/>
      <c r="AG95" s="6"/>
      <c r="AH95" s="6"/>
      <c r="AI95" s="4"/>
      <c r="AJ95" s="149"/>
      <c r="AK95" s="34"/>
    </row>
    <row r="96" spans="1:37" x14ac:dyDescent="0.15">
      <c r="A96" s="52">
        <v>40</v>
      </c>
      <c r="B96" s="52">
        <v>6</v>
      </c>
      <c r="C96" s="52">
        <v>20</v>
      </c>
      <c r="D96" s="52">
        <f t="shared" si="17"/>
        <v>6</v>
      </c>
      <c r="E96" s="52" t="str">
        <f t="shared" si="18"/>
        <v>40_6</v>
      </c>
      <c r="F96" s="59">
        <v>16.62</v>
      </c>
      <c r="G96" s="52"/>
      <c r="H96" s="52">
        <v>40</v>
      </c>
      <c r="I96" s="52">
        <v>7</v>
      </c>
      <c r="J96" s="52">
        <v>21</v>
      </c>
      <c r="K96" s="52">
        <f t="shared" si="11"/>
        <v>7</v>
      </c>
      <c r="L96" s="52" t="str">
        <f t="shared" si="12"/>
        <v>40_7</v>
      </c>
      <c r="M96" s="59">
        <v>17.649999999999999</v>
      </c>
      <c r="N96" s="32"/>
      <c r="O96" s="52">
        <v>40</v>
      </c>
      <c r="P96" s="52">
        <v>7</v>
      </c>
      <c r="Q96" s="52">
        <v>21</v>
      </c>
      <c r="R96" s="52">
        <f t="shared" si="13"/>
        <v>7</v>
      </c>
      <c r="S96" s="52" t="str">
        <f t="shared" si="14"/>
        <v>40_7</v>
      </c>
      <c r="T96" s="59">
        <v>18.18</v>
      </c>
      <c r="U96" s="32"/>
      <c r="V96" s="32"/>
      <c r="W96" s="52">
        <v>40</v>
      </c>
      <c r="X96" s="52">
        <v>7</v>
      </c>
      <c r="Y96" s="52">
        <v>21</v>
      </c>
      <c r="Z96" s="52">
        <f t="shared" si="15"/>
        <v>7</v>
      </c>
      <c r="AA96" s="52" t="str">
        <f t="shared" si="16"/>
        <v>40_7</v>
      </c>
      <c r="AB96" s="4">
        <f t="shared" si="19"/>
        <v>17.649999999999999</v>
      </c>
      <c r="AC96" s="4">
        <f t="shared" si="20"/>
        <v>18.18</v>
      </c>
      <c r="AD96" s="47">
        <f t="shared" si="21"/>
        <v>18.18</v>
      </c>
      <c r="AE96" s="32"/>
      <c r="AF96" s="140"/>
      <c r="AG96" s="6"/>
      <c r="AH96" s="6"/>
      <c r="AI96" s="4"/>
      <c r="AJ96" s="149"/>
      <c r="AK96" s="34"/>
    </row>
    <row r="97" spans="1:37" x14ac:dyDescent="0.15">
      <c r="A97" s="52">
        <v>40</v>
      </c>
      <c r="B97" s="52">
        <v>7</v>
      </c>
      <c r="C97" s="52">
        <v>21</v>
      </c>
      <c r="D97" s="52">
        <f t="shared" si="17"/>
        <v>7</v>
      </c>
      <c r="E97" s="52" t="str">
        <f t="shared" si="18"/>
        <v>40_7</v>
      </c>
      <c r="F97" s="59">
        <v>17.05</v>
      </c>
      <c r="G97" s="52"/>
      <c r="H97" s="52">
        <v>40</v>
      </c>
      <c r="I97" s="52">
        <v>8</v>
      </c>
      <c r="J97" s="52">
        <v>22</v>
      </c>
      <c r="K97" s="52">
        <f t="shared" si="11"/>
        <v>8</v>
      </c>
      <c r="L97" s="52" t="str">
        <f t="shared" si="12"/>
        <v>40_8</v>
      </c>
      <c r="M97" s="59">
        <v>18.09</v>
      </c>
      <c r="N97" s="32"/>
      <c r="O97" s="52">
        <v>40</v>
      </c>
      <c r="P97" s="52">
        <v>8</v>
      </c>
      <c r="Q97" s="52">
        <v>22</v>
      </c>
      <c r="R97" s="52">
        <f t="shared" si="13"/>
        <v>8</v>
      </c>
      <c r="S97" s="52" t="str">
        <f t="shared" si="14"/>
        <v>40_8</v>
      </c>
      <c r="T97" s="59">
        <v>18.63</v>
      </c>
      <c r="U97" s="32"/>
      <c r="V97" s="32"/>
      <c r="W97" s="52">
        <v>40</v>
      </c>
      <c r="X97" s="52">
        <v>8</v>
      </c>
      <c r="Y97" s="52">
        <v>22</v>
      </c>
      <c r="Z97" s="52">
        <f t="shared" si="15"/>
        <v>8</v>
      </c>
      <c r="AA97" s="52" t="str">
        <f t="shared" si="16"/>
        <v>40_8</v>
      </c>
      <c r="AB97" s="4">
        <f t="shared" si="19"/>
        <v>18.09</v>
      </c>
      <c r="AC97" s="4">
        <f t="shared" si="20"/>
        <v>18.63</v>
      </c>
      <c r="AD97" s="47">
        <f t="shared" si="21"/>
        <v>18.63</v>
      </c>
      <c r="AE97" s="32"/>
      <c r="AF97" s="140"/>
      <c r="AG97" s="6"/>
      <c r="AH97" s="6"/>
      <c r="AI97" s="54"/>
      <c r="AJ97" s="149"/>
      <c r="AK97" s="34"/>
    </row>
    <row r="98" spans="1:37" x14ac:dyDescent="0.15">
      <c r="A98" s="52">
        <v>40</v>
      </c>
      <c r="B98" s="52">
        <v>8</v>
      </c>
      <c r="C98" s="52">
        <v>22</v>
      </c>
      <c r="D98" s="52">
        <f t="shared" si="17"/>
        <v>8</v>
      </c>
      <c r="E98" s="52" t="str">
        <f t="shared" si="18"/>
        <v>40_8</v>
      </c>
      <c r="F98" s="59">
        <v>17.47</v>
      </c>
      <c r="G98" s="52"/>
      <c r="H98" s="52">
        <v>40</v>
      </c>
      <c r="I98" s="52">
        <v>9</v>
      </c>
      <c r="J98" s="52">
        <v>23</v>
      </c>
      <c r="K98" s="52">
        <f t="shared" si="11"/>
        <v>9</v>
      </c>
      <c r="L98" s="52" t="str">
        <f t="shared" si="12"/>
        <v>40_9</v>
      </c>
      <c r="M98" s="59">
        <v>18.53</v>
      </c>
      <c r="N98" s="32"/>
      <c r="O98" s="52">
        <v>40</v>
      </c>
      <c r="P98" s="52">
        <v>9</v>
      </c>
      <c r="Q98" s="52">
        <v>23</v>
      </c>
      <c r="R98" s="52">
        <f t="shared" si="13"/>
        <v>9</v>
      </c>
      <c r="S98" s="52" t="str">
        <f t="shared" si="14"/>
        <v>40_9</v>
      </c>
      <c r="T98" s="59">
        <v>19.09</v>
      </c>
      <c r="U98" s="32"/>
      <c r="V98" s="32"/>
      <c r="W98" s="52">
        <v>40</v>
      </c>
      <c r="X98" s="52">
        <v>9</v>
      </c>
      <c r="Y98" s="52">
        <v>23</v>
      </c>
      <c r="Z98" s="52">
        <f t="shared" si="15"/>
        <v>9</v>
      </c>
      <c r="AA98" s="52" t="str">
        <f t="shared" si="16"/>
        <v>40_9</v>
      </c>
      <c r="AB98" s="4">
        <f t="shared" si="19"/>
        <v>18.53</v>
      </c>
      <c r="AC98" s="4">
        <f t="shared" si="20"/>
        <v>19.09</v>
      </c>
      <c r="AD98" s="47">
        <f t="shared" si="21"/>
        <v>19.09</v>
      </c>
      <c r="AE98" s="32"/>
      <c r="AF98" s="140"/>
      <c r="AG98" s="6"/>
      <c r="AH98" s="6"/>
      <c r="AI98" s="54"/>
      <c r="AJ98" s="149"/>
      <c r="AK98" s="34"/>
    </row>
    <row r="99" spans="1:37" x14ac:dyDescent="0.15">
      <c r="A99" s="52">
        <v>40</v>
      </c>
      <c r="B99" s="52">
        <v>9</v>
      </c>
      <c r="C99" s="52">
        <v>23</v>
      </c>
      <c r="D99" s="52">
        <f t="shared" si="17"/>
        <v>9</v>
      </c>
      <c r="E99" s="52" t="str">
        <f t="shared" si="18"/>
        <v>40_9</v>
      </c>
      <c r="F99" s="59">
        <v>17.899999999999999</v>
      </c>
      <c r="G99" s="52"/>
      <c r="H99" s="52">
        <v>40</v>
      </c>
      <c r="I99" s="52">
        <v>10</v>
      </c>
      <c r="J99" s="52">
        <v>24</v>
      </c>
      <c r="K99" s="52">
        <f t="shared" si="11"/>
        <v>10</v>
      </c>
      <c r="L99" s="52" t="str">
        <f t="shared" si="12"/>
        <v>40_10</v>
      </c>
      <c r="M99" s="59">
        <v>18.98</v>
      </c>
      <c r="N99" s="32"/>
      <c r="O99" s="52">
        <v>40</v>
      </c>
      <c r="P99" s="52">
        <v>10</v>
      </c>
      <c r="Q99" s="52">
        <v>24</v>
      </c>
      <c r="R99" s="52">
        <f t="shared" si="13"/>
        <v>10</v>
      </c>
      <c r="S99" s="52" t="str">
        <f t="shared" si="14"/>
        <v>40_10</v>
      </c>
      <c r="T99" s="59">
        <v>19.55</v>
      </c>
      <c r="U99" s="32"/>
      <c r="V99" s="32"/>
      <c r="W99" s="52">
        <v>40</v>
      </c>
      <c r="X99" s="52">
        <v>10</v>
      </c>
      <c r="Y99" s="52">
        <v>24</v>
      </c>
      <c r="Z99" s="52">
        <f t="shared" si="15"/>
        <v>10</v>
      </c>
      <c r="AA99" s="52" t="str">
        <f t="shared" si="16"/>
        <v>40_10</v>
      </c>
      <c r="AB99" s="4">
        <f t="shared" si="19"/>
        <v>18.98</v>
      </c>
      <c r="AC99" s="4">
        <f t="shared" si="20"/>
        <v>19.55</v>
      </c>
      <c r="AD99" s="47">
        <f t="shared" si="21"/>
        <v>19.55</v>
      </c>
      <c r="AE99" s="32"/>
      <c r="AF99" s="140"/>
      <c r="AG99" s="6"/>
      <c r="AH99" s="6"/>
      <c r="AI99" s="54"/>
      <c r="AJ99" s="149"/>
      <c r="AK99" s="34"/>
    </row>
    <row r="100" spans="1:37" x14ac:dyDescent="0.15">
      <c r="A100" s="52">
        <v>40</v>
      </c>
      <c r="B100" s="52">
        <v>10</v>
      </c>
      <c r="C100" s="52">
        <v>24</v>
      </c>
      <c r="D100" s="52">
        <f t="shared" si="17"/>
        <v>10</v>
      </c>
      <c r="E100" s="52" t="str">
        <f t="shared" si="18"/>
        <v>40_10</v>
      </c>
      <c r="F100" s="59">
        <v>18.34</v>
      </c>
      <c r="G100" s="52"/>
      <c r="H100" s="52">
        <v>45</v>
      </c>
      <c r="I100" s="52" t="s">
        <v>37</v>
      </c>
      <c r="J100" s="52">
        <v>16</v>
      </c>
      <c r="K100" s="52" t="str">
        <f t="shared" si="11"/>
        <v>Aanloopperiodiek_0</v>
      </c>
      <c r="L100" s="52" t="str">
        <f t="shared" si="12"/>
        <v>45_Aanloopperiodiek_0</v>
      </c>
      <c r="M100" s="59">
        <v>15.46</v>
      </c>
      <c r="N100" s="32"/>
      <c r="O100" s="52">
        <v>45</v>
      </c>
      <c r="P100" s="52" t="s">
        <v>37</v>
      </c>
      <c r="Q100" s="52">
        <v>16</v>
      </c>
      <c r="R100" s="52" t="str">
        <f t="shared" si="13"/>
        <v>Aanloopperiodiek_0</v>
      </c>
      <c r="S100" s="52" t="str">
        <f t="shared" si="14"/>
        <v>45_Aanloopperiodiek_0</v>
      </c>
      <c r="T100" s="59">
        <v>15.93</v>
      </c>
      <c r="U100" s="32"/>
      <c r="V100" s="32"/>
      <c r="W100" s="52">
        <v>45</v>
      </c>
      <c r="X100" s="52" t="s">
        <v>37</v>
      </c>
      <c r="Y100" s="52">
        <v>16</v>
      </c>
      <c r="Z100" s="52" t="str">
        <f t="shared" si="15"/>
        <v>Aanloopperiodiek_0</v>
      </c>
      <c r="AA100" s="52" t="str">
        <f t="shared" si="16"/>
        <v>45_Aanloopperiodiek_0</v>
      </c>
      <c r="AB100" s="4">
        <f t="shared" si="19"/>
        <v>15.46</v>
      </c>
      <c r="AC100" s="4">
        <f t="shared" si="20"/>
        <v>15.93</v>
      </c>
      <c r="AD100" s="47">
        <f t="shared" si="21"/>
        <v>15.93</v>
      </c>
      <c r="AE100" s="32"/>
      <c r="AF100" s="140"/>
      <c r="AG100" s="6"/>
      <c r="AH100" s="6"/>
      <c r="AI100" s="54"/>
      <c r="AJ100" s="149"/>
      <c r="AK100" s="34"/>
    </row>
    <row r="101" spans="1:37" x14ac:dyDescent="0.15">
      <c r="A101" s="52">
        <v>45</v>
      </c>
      <c r="B101" s="52" t="s">
        <v>37</v>
      </c>
      <c r="C101" s="52">
        <v>16</v>
      </c>
      <c r="D101" s="52" t="str">
        <f t="shared" si="17"/>
        <v>Aanloopperiodiek_0</v>
      </c>
      <c r="E101" s="52" t="str">
        <f t="shared" si="18"/>
        <v>45_Aanloopperiodiek_0</v>
      </c>
      <c r="F101" s="59">
        <v>14.94</v>
      </c>
      <c r="G101" s="52"/>
      <c r="H101" s="52">
        <v>45</v>
      </c>
      <c r="I101" s="52" t="s">
        <v>38</v>
      </c>
      <c r="J101" s="52">
        <v>18</v>
      </c>
      <c r="K101" s="52" t="str">
        <f t="shared" si="11"/>
        <v>Aanloopperiodiek_1</v>
      </c>
      <c r="L101" s="52" t="str">
        <f t="shared" si="12"/>
        <v>45_Aanloopperiodiek_1</v>
      </c>
      <c r="M101" s="59">
        <v>16.329999999999998</v>
      </c>
      <c r="N101" s="32"/>
      <c r="O101" s="52">
        <v>45</v>
      </c>
      <c r="P101" s="52" t="s">
        <v>38</v>
      </c>
      <c r="Q101" s="52">
        <v>18</v>
      </c>
      <c r="R101" s="52" t="str">
        <f t="shared" si="13"/>
        <v>Aanloopperiodiek_1</v>
      </c>
      <c r="S101" s="52" t="str">
        <f t="shared" si="14"/>
        <v>45_Aanloopperiodiek_1</v>
      </c>
      <c r="T101" s="59">
        <v>16.82</v>
      </c>
      <c r="U101" s="32"/>
      <c r="V101" s="32"/>
      <c r="W101" s="52">
        <v>45</v>
      </c>
      <c r="X101" s="52" t="s">
        <v>38</v>
      </c>
      <c r="Y101" s="52">
        <v>18</v>
      </c>
      <c r="Z101" s="52" t="str">
        <f t="shared" si="15"/>
        <v>Aanloopperiodiek_1</v>
      </c>
      <c r="AA101" s="52" t="str">
        <f t="shared" si="16"/>
        <v>45_Aanloopperiodiek_1</v>
      </c>
      <c r="AB101" s="4">
        <f t="shared" si="19"/>
        <v>16.329999999999998</v>
      </c>
      <c r="AC101" s="4">
        <f t="shared" si="20"/>
        <v>16.82</v>
      </c>
      <c r="AD101" s="47">
        <f t="shared" si="21"/>
        <v>16.82</v>
      </c>
      <c r="AE101" s="32"/>
      <c r="AF101" s="140"/>
      <c r="AG101" s="6"/>
      <c r="AH101" s="6"/>
      <c r="AI101" s="54"/>
      <c r="AJ101" s="149"/>
      <c r="AK101" s="34"/>
    </row>
    <row r="102" spans="1:37" x14ac:dyDescent="0.15">
      <c r="A102" s="52">
        <v>45</v>
      </c>
      <c r="B102" s="52" t="s">
        <v>38</v>
      </c>
      <c r="C102" s="52">
        <v>18</v>
      </c>
      <c r="D102" s="52" t="str">
        <f t="shared" si="17"/>
        <v>Aanloopperiodiek_1</v>
      </c>
      <c r="E102" s="52" t="str">
        <f t="shared" si="18"/>
        <v>45_Aanloopperiodiek_1</v>
      </c>
      <c r="F102" s="59">
        <v>15.77</v>
      </c>
      <c r="G102" s="52"/>
      <c r="H102" s="52">
        <v>45</v>
      </c>
      <c r="I102" s="52">
        <v>0</v>
      </c>
      <c r="J102" s="52">
        <v>20</v>
      </c>
      <c r="K102" s="52">
        <f t="shared" si="11"/>
        <v>0</v>
      </c>
      <c r="L102" s="52" t="str">
        <f t="shared" si="12"/>
        <v>45_0</v>
      </c>
      <c r="M102" s="59">
        <v>17.21</v>
      </c>
      <c r="N102" s="32"/>
      <c r="O102" s="52">
        <v>45</v>
      </c>
      <c r="P102" s="52">
        <v>0</v>
      </c>
      <c r="Q102" s="52">
        <v>20</v>
      </c>
      <c r="R102" s="52">
        <f t="shared" si="13"/>
        <v>0</v>
      </c>
      <c r="S102" s="52" t="str">
        <f t="shared" si="14"/>
        <v>45_0</v>
      </c>
      <c r="T102" s="59">
        <v>17.72</v>
      </c>
      <c r="U102" s="32"/>
      <c r="V102" s="32"/>
      <c r="W102" s="52">
        <v>45</v>
      </c>
      <c r="X102" s="52">
        <v>0</v>
      </c>
      <c r="Y102" s="52">
        <v>20</v>
      </c>
      <c r="Z102" s="52">
        <f t="shared" si="15"/>
        <v>0</v>
      </c>
      <c r="AA102" s="52" t="str">
        <f t="shared" si="16"/>
        <v>45_0</v>
      </c>
      <c r="AB102" s="4">
        <f t="shared" si="19"/>
        <v>17.21</v>
      </c>
      <c r="AC102" s="4">
        <f t="shared" si="20"/>
        <v>17.72</v>
      </c>
      <c r="AD102" s="47">
        <f t="shared" si="21"/>
        <v>17.72</v>
      </c>
      <c r="AE102" s="32"/>
      <c r="AF102" s="140"/>
      <c r="AG102" s="6"/>
      <c r="AH102" s="6"/>
      <c r="AI102" s="54"/>
      <c r="AJ102" s="149"/>
      <c r="AK102" s="34"/>
    </row>
    <row r="103" spans="1:37" x14ac:dyDescent="0.15">
      <c r="A103" s="52">
        <v>45</v>
      </c>
      <c r="B103" s="52">
        <v>0</v>
      </c>
      <c r="C103" s="52">
        <v>20</v>
      </c>
      <c r="D103" s="52">
        <f t="shared" si="17"/>
        <v>0</v>
      </c>
      <c r="E103" s="52" t="str">
        <f t="shared" si="18"/>
        <v>45_0</v>
      </c>
      <c r="F103" s="59">
        <v>16.62</v>
      </c>
      <c r="G103" s="52"/>
      <c r="H103" s="52">
        <v>45</v>
      </c>
      <c r="I103" s="52">
        <v>1</v>
      </c>
      <c r="J103" s="52">
        <v>21</v>
      </c>
      <c r="K103" s="52">
        <f t="shared" si="11"/>
        <v>1</v>
      </c>
      <c r="L103" s="52" t="str">
        <f t="shared" si="12"/>
        <v>45_1</v>
      </c>
      <c r="M103" s="59">
        <v>17.649999999999999</v>
      </c>
      <c r="N103" s="32"/>
      <c r="O103" s="52">
        <v>45</v>
      </c>
      <c r="P103" s="52">
        <v>1</v>
      </c>
      <c r="Q103" s="52">
        <v>21</v>
      </c>
      <c r="R103" s="52">
        <f t="shared" si="13"/>
        <v>1</v>
      </c>
      <c r="S103" s="52" t="str">
        <f t="shared" si="14"/>
        <v>45_1</v>
      </c>
      <c r="T103" s="59">
        <v>18.18</v>
      </c>
      <c r="U103" s="32"/>
      <c r="V103" s="32"/>
      <c r="W103" s="52">
        <v>45</v>
      </c>
      <c r="X103" s="52">
        <v>1</v>
      </c>
      <c r="Y103" s="52">
        <v>21</v>
      </c>
      <c r="Z103" s="52">
        <f t="shared" si="15"/>
        <v>1</v>
      </c>
      <c r="AA103" s="52" t="str">
        <f t="shared" si="16"/>
        <v>45_1</v>
      </c>
      <c r="AB103" s="4">
        <f t="shared" si="19"/>
        <v>17.649999999999999</v>
      </c>
      <c r="AC103" s="4">
        <f t="shared" si="20"/>
        <v>18.18</v>
      </c>
      <c r="AD103" s="47">
        <f t="shared" si="21"/>
        <v>18.18</v>
      </c>
      <c r="AE103" s="32"/>
      <c r="AF103" s="140"/>
      <c r="AG103" s="6"/>
      <c r="AH103" s="6"/>
      <c r="AI103" s="54"/>
      <c r="AJ103" s="149"/>
      <c r="AK103" s="34"/>
    </row>
    <row r="104" spans="1:37" x14ac:dyDescent="0.15">
      <c r="A104" s="52">
        <v>45</v>
      </c>
      <c r="B104" s="52">
        <v>1</v>
      </c>
      <c r="C104" s="52">
        <v>21</v>
      </c>
      <c r="D104" s="52">
        <f t="shared" si="17"/>
        <v>1</v>
      </c>
      <c r="E104" s="52" t="str">
        <f t="shared" si="18"/>
        <v>45_1</v>
      </c>
      <c r="F104" s="59">
        <v>17.05</v>
      </c>
      <c r="G104" s="52"/>
      <c r="H104" s="52">
        <v>45</v>
      </c>
      <c r="I104" s="52">
        <v>2</v>
      </c>
      <c r="J104" s="52">
        <v>22</v>
      </c>
      <c r="K104" s="52">
        <f t="shared" si="11"/>
        <v>2</v>
      </c>
      <c r="L104" s="52" t="str">
        <f t="shared" si="12"/>
        <v>45_2</v>
      </c>
      <c r="M104" s="59">
        <v>18.09</v>
      </c>
      <c r="N104" s="32"/>
      <c r="O104" s="52">
        <v>45</v>
      </c>
      <c r="P104" s="52">
        <v>2</v>
      </c>
      <c r="Q104" s="52">
        <v>22</v>
      </c>
      <c r="R104" s="52">
        <f t="shared" si="13"/>
        <v>2</v>
      </c>
      <c r="S104" s="52" t="str">
        <f t="shared" si="14"/>
        <v>45_2</v>
      </c>
      <c r="T104" s="59">
        <v>18.63</v>
      </c>
      <c r="U104" s="32"/>
      <c r="V104" s="32"/>
      <c r="W104" s="52">
        <v>45</v>
      </c>
      <c r="X104" s="52">
        <v>2</v>
      </c>
      <c r="Y104" s="52">
        <v>22</v>
      </c>
      <c r="Z104" s="52">
        <f t="shared" si="15"/>
        <v>2</v>
      </c>
      <c r="AA104" s="52" t="str">
        <f t="shared" si="16"/>
        <v>45_2</v>
      </c>
      <c r="AB104" s="4">
        <f t="shared" si="19"/>
        <v>18.09</v>
      </c>
      <c r="AC104" s="4">
        <f t="shared" si="20"/>
        <v>18.63</v>
      </c>
      <c r="AD104" s="47">
        <f t="shared" si="21"/>
        <v>18.63</v>
      </c>
      <c r="AE104" s="32"/>
      <c r="AF104" s="140"/>
      <c r="AG104" s="6"/>
      <c r="AH104" s="6"/>
      <c r="AI104" s="54"/>
      <c r="AJ104" s="149"/>
      <c r="AK104" s="34"/>
    </row>
    <row r="105" spans="1:37" x14ac:dyDescent="0.15">
      <c r="A105" s="52">
        <v>45</v>
      </c>
      <c r="B105" s="52">
        <v>2</v>
      </c>
      <c r="C105" s="52">
        <v>22</v>
      </c>
      <c r="D105" s="52">
        <f t="shared" si="17"/>
        <v>2</v>
      </c>
      <c r="E105" s="52" t="str">
        <f t="shared" si="18"/>
        <v>45_2</v>
      </c>
      <c r="F105" s="59">
        <v>17.47</v>
      </c>
      <c r="G105" s="52"/>
      <c r="H105" s="52">
        <v>45</v>
      </c>
      <c r="I105" s="52">
        <v>3</v>
      </c>
      <c r="J105" s="52">
        <v>23</v>
      </c>
      <c r="K105" s="52">
        <f t="shared" si="11"/>
        <v>3</v>
      </c>
      <c r="L105" s="52" t="str">
        <f t="shared" si="12"/>
        <v>45_3</v>
      </c>
      <c r="M105" s="59">
        <v>18.53</v>
      </c>
      <c r="N105" s="32"/>
      <c r="O105" s="52">
        <v>45</v>
      </c>
      <c r="P105" s="52">
        <v>3</v>
      </c>
      <c r="Q105" s="52">
        <v>23</v>
      </c>
      <c r="R105" s="52">
        <f t="shared" si="13"/>
        <v>3</v>
      </c>
      <c r="S105" s="52" t="str">
        <f t="shared" si="14"/>
        <v>45_3</v>
      </c>
      <c r="T105" s="59">
        <v>19.09</v>
      </c>
      <c r="U105" s="32"/>
      <c r="V105" s="32"/>
      <c r="W105" s="52">
        <v>45</v>
      </c>
      <c r="X105" s="52">
        <v>3</v>
      </c>
      <c r="Y105" s="52">
        <v>23</v>
      </c>
      <c r="Z105" s="52">
        <f t="shared" si="15"/>
        <v>3</v>
      </c>
      <c r="AA105" s="52" t="str">
        <f t="shared" si="16"/>
        <v>45_3</v>
      </c>
      <c r="AB105" s="4">
        <f t="shared" si="19"/>
        <v>18.53</v>
      </c>
      <c r="AC105" s="4">
        <f t="shared" si="20"/>
        <v>19.09</v>
      </c>
      <c r="AD105" s="47">
        <f t="shared" si="21"/>
        <v>19.09</v>
      </c>
      <c r="AE105" s="32"/>
      <c r="AF105" s="140"/>
      <c r="AG105" s="6"/>
      <c r="AH105" s="6"/>
      <c r="AI105" s="54"/>
      <c r="AJ105" s="149"/>
      <c r="AK105" s="34"/>
    </row>
    <row r="106" spans="1:37" x14ac:dyDescent="0.15">
      <c r="A106" s="52">
        <v>45</v>
      </c>
      <c r="B106" s="52">
        <v>3</v>
      </c>
      <c r="C106" s="52">
        <v>23</v>
      </c>
      <c r="D106" s="52">
        <f t="shared" si="17"/>
        <v>3</v>
      </c>
      <c r="E106" s="52" t="str">
        <f t="shared" si="18"/>
        <v>45_3</v>
      </c>
      <c r="F106" s="59">
        <v>17.899999999999999</v>
      </c>
      <c r="G106" s="52"/>
      <c r="H106" s="52">
        <v>45</v>
      </c>
      <c r="I106" s="52">
        <v>4</v>
      </c>
      <c r="J106" s="52">
        <v>24</v>
      </c>
      <c r="K106" s="52">
        <f t="shared" si="11"/>
        <v>4</v>
      </c>
      <c r="L106" s="52" t="str">
        <f t="shared" si="12"/>
        <v>45_4</v>
      </c>
      <c r="M106" s="59">
        <v>18.98</v>
      </c>
      <c r="N106" s="32"/>
      <c r="O106" s="52">
        <v>45</v>
      </c>
      <c r="P106" s="52">
        <v>4</v>
      </c>
      <c r="Q106" s="52">
        <v>24</v>
      </c>
      <c r="R106" s="52">
        <f t="shared" si="13"/>
        <v>4</v>
      </c>
      <c r="S106" s="52" t="str">
        <f t="shared" si="14"/>
        <v>45_4</v>
      </c>
      <c r="T106" s="59">
        <v>19.55</v>
      </c>
      <c r="U106" s="32"/>
      <c r="V106" s="32"/>
      <c r="W106" s="52">
        <v>45</v>
      </c>
      <c r="X106" s="52">
        <v>4</v>
      </c>
      <c r="Y106" s="52">
        <v>24</v>
      </c>
      <c r="Z106" s="52">
        <f t="shared" si="15"/>
        <v>4</v>
      </c>
      <c r="AA106" s="52" t="str">
        <f t="shared" si="16"/>
        <v>45_4</v>
      </c>
      <c r="AB106" s="4">
        <f t="shared" si="19"/>
        <v>18.98</v>
      </c>
      <c r="AC106" s="4">
        <f t="shared" si="20"/>
        <v>19.55</v>
      </c>
      <c r="AD106" s="47">
        <f t="shared" si="21"/>
        <v>19.55</v>
      </c>
      <c r="AE106" s="32"/>
      <c r="AF106" s="140"/>
      <c r="AG106" s="6"/>
      <c r="AH106" s="6"/>
      <c r="AI106" s="54"/>
      <c r="AJ106" s="149"/>
      <c r="AK106" s="34"/>
    </row>
    <row r="107" spans="1:37" x14ac:dyDescent="0.15">
      <c r="A107" s="52">
        <v>45</v>
      </c>
      <c r="B107" s="52">
        <v>4</v>
      </c>
      <c r="C107" s="52">
        <v>24</v>
      </c>
      <c r="D107" s="52">
        <f t="shared" si="17"/>
        <v>4</v>
      </c>
      <c r="E107" s="52" t="str">
        <f t="shared" si="18"/>
        <v>45_4</v>
      </c>
      <c r="F107" s="59">
        <v>18.34</v>
      </c>
      <c r="G107" s="52"/>
      <c r="H107" s="52">
        <v>45</v>
      </c>
      <c r="I107" s="52">
        <v>5</v>
      </c>
      <c r="J107" s="52">
        <v>25</v>
      </c>
      <c r="K107" s="52">
        <f t="shared" si="11"/>
        <v>5</v>
      </c>
      <c r="L107" s="52" t="str">
        <f t="shared" si="12"/>
        <v>45_5</v>
      </c>
      <c r="M107" s="59">
        <v>19.45</v>
      </c>
      <c r="N107" s="32"/>
      <c r="O107" s="52">
        <v>45</v>
      </c>
      <c r="P107" s="52">
        <v>5</v>
      </c>
      <c r="Q107" s="52">
        <v>25</v>
      </c>
      <c r="R107" s="52">
        <f t="shared" si="13"/>
        <v>5</v>
      </c>
      <c r="S107" s="52" t="str">
        <f t="shared" si="14"/>
        <v>45_5</v>
      </c>
      <c r="T107" s="59">
        <v>20.03</v>
      </c>
      <c r="U107" s="32"/>
      <c r="V107" s="32"/>
      <c r="W107" s="52">
        <v>45</v>
      </c>
      <c r="X107" s="52">
        <v>5</v>
      </c>
      <c r="Y107" s="52">
        <v>25</v>
      </c>
      <c r="Z107" s="52">
        <f t="shared" si="15"/>
        <v>5</v>
      </c>
      <c r="AA107" s="52" t="str">
        <f t="shared" si="16"/>
        <v>45_5</v>
      </c>
      <c r="AB107" s="4">
        <f t="shared" si="19"/>
        <v>19.45</v>
      </c>
      <c r="AC107" s="4">
        <f t="shared" si="20"/>
        <v>20.03</v>
      </c>
      <c r="AD107" s="47">
        <f t="shared" si="21"/>
        <v>20.03</v>
      </c>
      <c r="AE107" s="32"/>
      <c r="AF107" s="140"/>
      <c r="AG107" s="6"/>
      <c r="AH107" s="6"/>
      <c r="AI107" s="54"/>
      <c r="AJ107" s="149"/>
      <c r="AK107" s="34"/>
    </row>
    <row r="108" spans="1:37" x14ac:dyDescent="0.15">
      <c r="A108" s="52">
        <v>45</v>
      </c>
      <c r="B108" s="52">
        <v>5</v>
      </c>
      <c r="C108" s="52">
        <v>25</v>
      </c>
      <c r="D108" s="52">
        <f t="shared" si="17"/>
        <v>5</v>
      </c>
      <c r="E108" s="52" t="str">
        <f t="shared" si="18"/>
        <v>45_5</v>
      </c>
      <c r="F108" s="59">
        <v>18.79</v>
      </c>
      <c r="G108" s="52"/>
      <c r="H108" s="52">
        <v>45</v>
      </c>
      <c r="I108" s="52">
        <v>6</v>
      </c>
      <c r="J108" s="52">
        <v>26</v>
      </c>
      <c r="K108" s="52">
        <f t="shared" si="11"/>
        <v>6</v>
      </c>
      <c r="L108" s="52" t="str">
        <f t="shared" si="12"/>
        <v>45_6</v>
      </c>
      <c r="M108" s="59">
        <v>19.93</v>
      </c>
      <c r="N108" s="32"/>
      <c r="O108" s="52">
        <v>45</v>
      </c>
      <c r="P108" s="52">
        <v>6</v>
      </c>
      <c r="Q108" s="52">
        <v>26</v>
      </c>
      <c r="R108" s="52">
        <f t="shared" si="13"/>
        <v>6</v>
      </c>
      <c r="S108" s="52" t="str">
        <f t="shared" si="14"/>
        <v>45_6</v>
      </c>
      <c r="T108" s="59">
        <v>20.52</v>
      </c>
      <c r="U108" s="32"/>
      <c r="V108" s="32"/>
      <c r="W108" s="52">
        <v>45</v>
      </c>
      <c r="X108" s="52">
        <v>6</v>
      </c>
      <c r="Y108" s="52">
        <v>26</v>
      </c>
      <c r="Z108" s="52">
        <f t="shared" si="15"/>
        <v>6</v>
      </c>
      <c r="AA108" s="52" t="str">
        <f t="shared" si="16"/>
        <v>45_6</v>
      </c>
      <c r="AB108" s="4">
        <f t="shared" si="19"/>
        <v>19.93</v>
      </c>
      <c r="AC108" s="4">
        <f t="shared" si="20"/>
        <v>20.52</v>
      </c>
      <c r="AD108" s="47">
        <f t="shared" si="21"/>
        <v>20.52</v>
      </c>
      <c r="AE108" s="32"/>
      <c r="AF108" s="140"/>
      <c r="AG108" s="6"/>
      <c r="AH108" s="6"/>
      <c r="AI108" s="54"/>
      <c r="AJ108" s="149"/>
      <c r="AK108" s="34"/>
    </row>
    <row r="109" spans="1:37" x14ac:dyDescent="0.15">
      <c r="A109" s="52">
        <v>45</v>
      </c>
      <c r="B109" s="52">
        <v>6</v>
      </c>
      <c r="C109" s="52">
        <v>26</v>
      </c>
      <c r="D109" s="52">
        <f t="shared" si="17"/>
        <v>6</v>
      </c>
      <c r="E109" s="52" t="str">
        <f t="shared" si="18"/>
        <v>45_6</v>
      </c>
      <c r="F109" s="59">
        <v>19.25</v>
      </c>
      <c r="G109" s="52"/>
      <c r="H109" s="52">
        <v>45</v>
      </c>
      <c r="I109" s="52">
        <v>7</v>
      </c>
      <c r="J109" s="52">
        <v>27</v>
      </c>
      <c r="K109" s="52">
        <f t="shared" si="11"/>
        <v>7</v>
      </c>
      <c r="L109" s="52" t="str">
        <f t="shared" si="12"/>
        <v>45_7</v>
      </c>
      <c r="M109" s="59">
        <v>20.420000000000002</v>
      </c>
      <c r="N109" s="32"/>
      <c r="O109" s="52">
        <v>45</v>
      </c>
      <c r="P109" s="52">
        <v>7</v>
      </c>
      <c r="Q109" s="52">
        <v>27</v>
      </c>
      <c r="R109" s="52">
        <f t="shared" si="13"/>
        <v>7</v>
      </c>
      <c r="S109" s="52" t="str">
        <f t="shared" si="14"/>
        <v>45_7</v>
      </c>
      <c r="T109" s="59">
        <v>21.04</v>
      </c>
      <c r="U109" s="32"/>
      <c r="V109" s="32"/>
      <c r="W109" s="52">
        <v>45</v>
      </c>
      <c r="X109" s="52">
        <v>7</v>
      </c>
      <c r="Y109" s="52">
        <v>27</v>
      </c>
      <c r="Z109" s="52">
        <f t="shared" si="15"/>
        <v>7</v>
      </c>
      <c r="AA109" s="52" t="str">
        <f t="shared" si="16"/>
        <v>45_7</v>
      </c>
      <c r="AB109" s="4">
        <f t="shared" si="19"/>
        <v>20.420000000000002</v>
      </c>
      <c r="AC109" s="4">
        <f t="shared" si="20"/>
        <v>21.04</v>
      </c>
      <c r="AD109" s="47">
        <f t="shared" si="21"/>
        <v>21.04</v>
      </c>
      <c r="AE109" s="32"/>
      <c r="AF109" s="140"/>
      <c r="AG109" s="6"/>
      <c r="AH109" s="6"/>
      <c r="AI109" s="54"/>
      <c r="AJ109" s="149"/>
      <c r="AK109" s="34"/>
    </row>
    <row r="110" spans="1:37" x14ac:dyDescent="0.15">
      <c r="A110" s="52">
        <v>45</v>
      </c>
      <c r="B110" s="52">
        <v>7</v>
      </c>
      <c r="C110" s="52">
        <v>27</v>
      </c>
      <c r="D110" s="52">
        <f t="shared" si="17"/>
        <v>7</v>
      </c>
      <c r="E110" s="52" t="str">
        <f t="shared" si="18"/>
        <v>45_7</v>
      </c>
      <c r="F110" s="59">
        <v>19.73</v>
      </c>
      <c r="G110" s="52"/>
      <c r="H110" s="52">
        <v>45</v>
      </c>
      <c r="I110" s="52">
        <v>8</v>
      </c>
      <c r="J110" s="52">
        <v>28</v>
      </c>
      <c r="K110" s="52">
        <f t="shared" si="11"/>
        <v>8</v>
      </c>
      <c r="L110" s="52" t="str">
        <f t="shared" si="12"/>
        <v>45_8</v>
      </c>
      <c r="M110" s="59">
        <v>20.86</v>
      </c>
      <c r="N110" s="32"/>
      <c r="O110" s="52">
        <v>45</v>
      </c>
      <c r="P110" s="52">
        <v>8</v>
      </c>
      <c r="Q110" s="52">
        <v>28</v>
      </c>
      <c r="R110" s="52">
        <f t="shared" si="13"/>
        <v>8</v>
      </c>
      <c r="S110" s="52" t="str">
        <f t="shared" si="14"/>
        <v>45_8</v>
      </c>
      <c r="T110" s="59">
        <v>21.48</v>
      </c>
      <c r="U110" s="32"/>
      <c r="V110" s="32"/>
      <c r="W110" s="52">
        <v>45</v>
      </c>
      <c r="X110" s="52">
        <v>8</v>
      </c>
      <c r="Y110" s="52">
        <v>28</v>
      </c>
      <c r="Z110" s="52">
        <f t="shared" si="15"/>
        <v>8</v>
      </c>
      <c r="AA110" s="52" t="str">
        <f t="shared" si="16"/>
        <v>45_8</v>
      </c>
      <c r="AB110" s="4">
        <f t="shared" si="19"/>
        <v>20.86</v>
      </c>
      <c r="AC110" s="4">
        <f t="shared" si="20"/>
        <v>21.48</v>
      </c>
      <c r="AD110" s="47">
        <f t="shared" si="21"/>
        <v>21.48</v>
      </c>
      <c r="AE110" s="32"/>
      <c r="AF110" s="140"/>
      <c r="AG110" s="6"/>
      <c r="AH110" s="6"/>
      <c r="AI110" s="54"/>
      <c r="AJ110" s="149"/>
      <c r="AK110" s="34"/>
    </row>
    <row r="111" spans="1:37" x14ac:dyDescent="0.15">
      <c r="A111" s="52">
        <v>45</v>
      </c>
      <c r="B111" s="52">
        <v>8</v>
      </c>
      <c r="C111" s="52">
        <v>28</v>
      </c>
      <c r="D111" s="52">
        <f t="shared" si="17"/>
        <v>8</v>
      </c>
      <c r="E111" s="52" t="str">
        <f t="shared" si="18"/>
        <v>45_8</v>
      </c>
      <c r="F111" s="59">
        <v>20.149999999999999</v>
      </c>
      <c r="G111" s="52"/>
      <c r="H111" s="52">
        <v>50</v>
      </c>
      <c r="I111" s="52" t="s">
        <v>37</v>
      </c>
      <c r="J111" s="52">
        <v>18</v>
      </c>
      <c r="K111" s="52" t="str">
        <f t="shared" si="11"/>
        <v>Aanloopperiodiek_0</v>
      </c>
      <c r="L111" s="52" t="str">
        <f t="shared" si="12"/>
        <v>50_Aanloopperiodiek_0</v>
      </c>
      <c r="M111" s="59">
        <v>16.32</v>
      </c>
      <c r="N111" s="32"/>
      <c r="O111" s="52">
        <v>50</v>
      </c>
      <c r="P111" s="52" t="s">
        <v>37</v>
      </c>
      <c r="Q111" s="52">
        <v>18</v>
      </c>
      <c r="R111" s="52" t="str">
        <f t="shared" si="13"/>
        <v>Aanloopperiodiek_0</v>
      </c>
      <c r="S111" s="52" t="str">
        <f t="shared" si="14"/>
        <v>50_Aanloopperiodiek_0</v>
      </c>
      <c r="T111" s="59">
        <v>16.82</v>
      </c>
      <c r="U111" s="32"/>
      <c r="V111" s="32"/>
      <c r="W111" s="52">
        <v>50</v>
      </c>
      <c r="X111" s="52" t="s">
        <v>37</v>
      </c>
      <c r="Y111" s="52">
        <v>18</v>
      </c>
      <c r="Z111" s="52" t="str">
        <f t="shared" si="15"/>
        <v>Aanloopperiodiek_0</v>
      </c>
      <c r="AA111" s="52" t="str">
        <f t="shared" si="16"/>
        <v>50_Aanloopperiodiek_0</v>
      </c>
      <c r="AB111" s="4">
        <f t="shared" si="19"/>
        <v>16.32</v>
      </c>
      <c r="AC111" s="4">
        <f t="shared" si="20"/>
        <v>16.82</v>
      </c>
      <c r="AD111" s="47">
        <f t="shared" si="21"/>
        <v>16.82</v>
      </c>
      <c r="AE111" s="32"/>
      <c r="AF111" s="140"/>
      <c r="AG111" s="6"/>
      <c r="AH111" s="6"/>
      <c r="AI111" s="54"/>
      <c r="AJ111" s="149"/>
      <c r="AK111" s="34"/>
    </row>
    <row r="112" spans="1:37" x14ac:dyDescent="0.15">
      <c r="A112" s="52">
        <v>50</v>
      </c>
      <c r="B112" s="52" t="s">
        <v>37</v>
      </c>
      <c r="C112" s="52">
        <v>18</v>
      </c>
      <c r="D112" s="52" t="str">
        <f t="shared" si="17"/>
        <v>Aanloopperiodiek_0</v>
      </c>
      <c r="E112" s="52" t="str">
        <f t="shared" si="18"/>
        <v>50_Aanloopperiodiek_0</v>
      </c>
      <c r="F112" s="59">
        <v>15.77</v>
      </c>
      <c r="G112" s="52"/>
      <c r="H112" s="52">
        <v>50</v>
      </c>
      <c r="I112" s="52" t="s">
        <v>38</v>
      </c>
      <c r="J112" s="52">
        <v>20</v>
      </c>
      <c r="K112" s="52" t="str">
        <f t="shared" si="11"/>
        <v>Aanloopperiodiek_1</v>
      </c>
      <c r="L112" s="52" t="str">
        <f t="shared" si="12"/>
        <v>50_Aanloopperiodiek_1</v>
      </c>
      <c r="M112" s="59">
        <v>17.21</v>
      </c>
      <c r="N112" s="32"/>
      <c r="O112" s="52">
        <v>50</v>
      </c>
      <c r="P112" s="52" t="s">
        <v>38</v>
      </c>
      <c r="Q112" s="52">
        <v>20</v>
      </c>
      <c r="R112" s="52" t="str">
        <f t="shared" si="13"/>
        <v>Aanloopperiodiek_1</v>
      </c>
      <c r="S112" s="52" t="str">
        <f t="shared" si="14"/>
        <v>50_Aanloopperiodiek_1</v>
      </c>
      <c r="T112" s="59">
        <v>17.72</v>
      </c>
      <c r="U112" s="32"/>
      <c r="V112" s="32"/>
      <c r="W112" s="52">
        <v>50</v>
      </c>
      <c r="X112" s="52" t="s">
        <v>38</v>
      </c>
      <c r="Y112" s="52">
        <v>20</v>
      </c>
      <c r="Z112" s="52" t="str">
        <f t="shared" si="15"/>
        <v>Aanloopperiodiek_1</v>
      </c>
      <c r="AA112" s="52" t="str">
        <f t="shared" si="16"/>
        <v>50_Aanloopperiodiek_1</v>
      </c>
      <c r="AB112" s="4">
        <f t="shared" si="19"/>
        <v>17.21</v>
      </c>
      <c r="AC112" s="4">
        <f t="shared" si="20"/>
        <v>17.72</v>
      </c>
      <c r="AD112" s="47">
        <f t="shared" si="21"/>
        <v>17.72</v>
      </c>
      <c r="AE112" s="32"/>
      <c r="AF112" s="140"/>
      <c r="AG112" s="6"/>
      <c r="AH112" s="6"/>
      <c r="AI112" s="54"/>
      <c r="AJ112" s="149"/>
      <c r="AK112" s="34"/>
    </row>
    <row r="113" spans="1:37" x14ac:dyDescent="0.15">
      <c r="A113" s="52">
        <v>50</v>
      </c>
      <c r="B113" s="52" t="s">
        <v>38</v>
      </c>
      <c r="C113" s="52">
        <v>20</v>
      </c>
      <c r="D113" s="52" t="str">
        <f t="shared" si="17"/>
        <v>Aanloopperiodiek_1</v>
      </c>
      <c r="E113" s="52" t="str">
        <f t="shared" si="18"/>
        <v>50_Aanloopperiodiek_1</v>
      </c>
      <c r="F113" s="59">
        <v>16.62</v>
      </c>
      <c r="G113" s="52"/>
      <c r="H113" s="52">
        <v>50</v>
      </c>
      <c r="I113" s="52">
        <v>0</v>
      </c>
      <c r="J113" s="52">
        <v>21</v>
      </c>
      <c r="K113" s="52">
        <f t="shared" si="11"/>
        <v>0</v>
      </c>
      <c r="L113" s="52" t="str">
        <f t="shared" si="12"/>
        <v>50_0</v>
      </c>
      <c r="M113" s="59">
        <v>17.649999999999999</v>
      </c>
      <c r="N113" s="6"/>
      <c r="O113" s="52">
        <v>50</v>
      </c>
      <c r="P113" s="52">
        <v>0</v>
      </c>
      <c r="Q113" s="52">
        <v>21</v>
      </c>
      <c r="R113" s="52">
        <f t="shared" si="13"/>
        <v>0</v>
      </c>
      <c r="S113" s="52" t="str">
        <f t="shared" si="14"/>
        <v>50_0</v>
      </c>
      <c r="T113" s="59">
        <v>18.18</v>
      </c>
      <c r="U113" s="6"/>
      <c r="V113" s="6"/>
      <c r="W113" s="52">
        <v>50</v>
      </c>
      <c r="X113" s="52">
        <v>0</v>
      </c>
      <c r="Y113" s="52">
        <v>21</v>
      </c>
      <c r="Z113" s="52">
        <f t="shared" si="15"/>
        <v>0</v>
      </c>
      <c r="AA113" s="52" t="str">
        <f t="shared" si="16"/>
        <v>50_0</v>
      </c>
      <c r="AB113" s="4">
        <f t="shared" si="19"/>
        <v>17.649999999999999</v>
      </c>
      <c r="AC113" s="4">
        <f t="shared" si="20"/>
        <v>18.18</v>
      </c>
      <c r="AD113" s="47">
        <f t="shared" si="21"/>
        <v>18.18</v>
      </c>
      <c r="AE113" s="6"/>
      <c r="AF113" s="6"/>
      <c r="AG113" s="6"/>
      <c r="AH113" s="6"/>
      <c r="AI113" s="6"/>
      <c r="AJ113" s="7"/>
    </row>
    <row r="114" spans="1:37" x14ac:dyDescent="0.15">
      <c r="A114" s="52">
        <v>50</v>
      </c>
      <c r="B114" s="52">
        <v>0</v>
      </c>
      <c r="C114" s="52">
        <v>21</v>
      </c>
      <c r="D114" s="52">
        <f t="shared" si="17"/>
        <v>0</v>
      </c>
      <c r="E114" s="52" t="str">
        <f t="shared" si="18"/>
        <v>50_0</v>
      </c>
      <c r="F114" s="59">
        <v>17.05</v>
      </c>
      <c r="G114" s="52"/>
      <c r="H114" s="52">
        <v>50</v>
      </c>
      <c r="I114" s="52">
        <v>1</v>
      </c>
      <c r="J114" s="52">
        <v>23</v>
      </c>
      <c r="K114" s="52">
        <f t="shared" si="11"/>
        <v>1</v>
      </c>
      <c r="L114" s="52" t="str">
        <f t="shared" si="12"/>
        <v>50_1</v>
      </c>
      <c r="M114" s="59">
        <v>18.53</v>
      </c>
      <c r="N114" s="6"/>
      <c r="O114" s="52">
        <v>50</v>
      </c>
      <c r="P114" s="52">
        <v>1</v>
      </c>
      <c r="Q114" s="52">
        <v>23</v>
      </c>
      <c r="R114" s="52">
        <f t="shared" si="13"/>
        <v>1</v>
      </c>
      <c r="S114" s="52" t="str">
        <f t="shared" si="14"/>
        <v>50_1</v>
      </c>
      <c r="T114" s="59">
        <v>19.09</v>
      </c>
      <c r="U114" s="6"/>
      <c r="V114" s="6"/>
      <c r="W114" s="52">
        <v>50</v>
      </c>
      <c r="X114" s="52">
        <v>1</v>
      </c>
      <c r="Y114" s="52">
        <v>23</v>
      </c>
      <c r="Z114" s="52">
        <f t="shared" si="15"/>
        <v>1</v>
      </c>
      <c r="AA114" s="52" t="str">
        <f t="shared" si="16"/>
        <v>50_1</v>
      </c>
      <c r="AB114" s="4">
        <f t="shared" si="19"/>
        <v>18.53</v>
      </c>
      <c r="AC114" s="4">
        <f t="shared" si="20"/>
        <v>19.09</v>
      </c>
      <c r="AD114" s="47">
        <f t="shared" si="21"/>
        <v>19.09</v>
      </c>
      <c r="AE114" s="6"/>
      <c r="AF114" s="6"/>
      <c r="AG114" s="6"/>
      <c r="AH114" s="6"/>
      <c r="AI114" s="6"/>
      <c r="AJ114" s="7"/>
    </row>
    <row r="115" spans="1:37" x14ac:dyDescent="0.15">
      <c r="A115" s="52">
        <v>50</v>
      </c>
      <c r="B115" s="52">
        <v>1</v>
      </c>
      <c r="C115" s="52">
        <v>23</v>
      </c>
      <c r="D115" s="52">
        <f t="shared" si="17"/>
        <v>1</v>
      </c>
      <c r="E115" s="52" t="str">
        <f t="shared" si="18"/>
        <v>50_1</v>
      </c>
      <c r="F115" s="59">
        <v>17.899999999999999</v>
      </c>
      <c r="G115" s="52"/>
      <c r="H115" s="52">
        <v>50</v>
      </c>
      <c r="I115" s="52">
        <v>2</v>
      </c>
      <c r="J115" s="52">
        <v>25</v>
      </c>
      <c r="K115" s="52">
        <f t="shared" si="11"/>
        <v>2</v>
      </c>
      <c r="L115" s="52" t="str">
        <f t="shared" si="12"/>
        <v>50_2</v>
      </c>
      <c r="M115" s="59">
        <v>19.45</v>
      </c>
      <c r="N115" s="39"/>
      <c r="O115" s="52">
        <v>50</v>
      </c>
      <c r="P115" s="52">
        <v>2</v>
      </c>
      <c r="Q115" s="52">
        <v>25</v>
      </c>
      <c r="R115" s="52">
        <f t="shared" si="13"/>
        <v>2</v>
      </c>
      <c r="S115" s="52" t="str">
        <f t="shared" si="14"/>
        <v>50_2</v>
      </c>
      <c r="T115" s="59">
        <v>20.03</v>
      </c>
      <c r="U115" s="39"/>
      <c r="V115" s="39"/>
      <c r="W115" s="52">
        <v>50</v>
      </c>
      <c r="X115" s="52">
        <v>2</v>
      </c>
      <c r="Y115" s="52">
        <v>25</v>
      </c>
      <c r="Z115" s="52">
        <f t="shared" si="15"/>
        <v>2</v>
      </c>
      <c r="AA115" s="52" t="str">
        <f t="shared" si="16"/>
        <v>50_2</v>
      </c>
      <c r="AB115" s="4">
        <f t="shared" si="19"/>
        <v>19.45</v>
      </c>
      <c r="AC115" s="4">
        <f t="shared" si="20"/>
        <v>20.03</v>
      </c>
      <c r="AD115" s="47">
        <f t="shared" si="21"/>
        <v>20.03</v>
      </c>
      <c r="AE115" s="39"/>
      <c r="AF115" s="39"/>
      <c r="AG115" s="6"/>
      <c r="AH115" s="6"/>
      <c r="AI115" s="41"/>
      <c r="AJ115" s="152"/>
      <c r="AK115" s="36"/>
    </row>
    <row r="116" spans="1:37" x14ac:dyDescent="0.15">
      <c r="A116" s="52">
        <v>50</v>
      </c>
      <c r="B116" s="52">
        <v>2</v>
      </c>
      <c r="C116" s="52">
        <v>25</v>
      </c>
      <c r="D116" s="52">
        <f t="shared" si="17"/>
        <v>2</v>
      </c>
      <c r="E116" s="52" t="str">
        <f t="shared" si="18"/>
        <v>50_2</v>
      </c>
      <c r="F116" s="59">
        <v>18.79</v>
      </c>
      <c r="G116" s="52"/>
      <c r="H116" s="52">
        <v>50</v>
      </c>
      <c r="I116" s="52">
        <v>3</v>
      </c>
      <c r="J116" s="52">
        <v>27</v>
      </c>
      <c r="K116" s="52">
        <f t="shared" si="11"/>
        <v>3</v>
      </c>
      <c r="L116" s="52" t="str">
        <f t="shared" si="12"/>
        <v>50_3</v>
      </c>
      <c r="M116" s="59">
        <v>20.420000000000002</v>
      </c>
      <c r="N116" s="41"/>
      <c r="O116" s="52">
        <v>50</v>
      </c>
      <c r="P116" s="52">
        <v>3</v>
      </c>
      <c r="Q116" s="52">
        <v>27</v>
      </c>
      <c r="R116" s="52">
        <f t="shared" si="13"/>
        <v>3</v>
      </c>
      <c r="S116" s="52" t="str">
        <f t="shared" si="14"/>
        <v>50_3</v>
      </c>
      <c r="T116" s="59">
        <v>21.04</v>
      </c>
      <c r="U116" s="41"/>
      <c r="V116" s="41"/>
      <c r="W116" s="52">
        <v>50</v>
      </c>
      <c r="X116" s="52">
        <v>3</v>
      </c>
      <c r="Y116" s="52">
        <v>27</v>
      </c>
      <c r="Z116" s="52">
        <f t="shared" si="15"/>
        <v>3</v>
      </c>
      <c r="AA116" s="52" t="str">
        <f t="shared" si="16"/>
        <v>50_3</v>
      </c>
      <c r="AB116" s="4">
        <f t="shared" si="19"/>
        <v>20.420000000000002</v>
      </c>
      <c r="AC116" s="4">
        <f t="shared" si="20"/>
        <v>21.04</v>
      </c>
      <c r="AD116" s="47">
        <f t="shared" si="21"/>
        <v>21.04</v>
      </c>
      <c r="AE116" s="41"/>
      <c r="AF116" s="35"/>
      <c r="AG116" s="144"/>
      <c r="AH116" s="144"/>
      <c r="AI116" s="41"/>
      <c r="AJ116" s="153"/>
      <c r="AK116" s="40"/>
    </row>
    <row r="117" spans="1:37" x14ac:dyDescent="0.15">
      <c r="A117" s="52">
        <v>50</v>
      </c>
      <c r="B117" s="52">
        <v>3</v>
      </c>
      <c r="C117" s="52">
        <v>27</v>
      </c>
      <c r="D117" s="52">
        <f t="shared" si="17"/>
        <v>3</v>
      </c>
      <c r="E117" s="52" t="str">
        <f t="shared" si="18"/>
        <v>50_3</v>
      </c>
      <c r="F117" s="59">
        <v>19.73</v>
      </c>
      <c r="G117" s="52"/>
      <c r="H117" s="52">
        <v>50</v>
      </c>
      <c r="I117" s="52">
        <v>4</v>
      </c>
      <c r="J117" s="52">
        <v>28</v>
      </c>
      <c r="K117" s="52">
        <f t="shared" si="11"/>
        <v>4</v>
      </c>
      <c r="L117" s="52" t="str">
        <f t="shared" si="12"/>
        <v>50_4</v>
      </c>
      <c r="M117" s="59">
        <v>20.86</v>
      </c>
      <c r="N117" s="32"/>
      <c r="O117" s="52">
        <v>50</v>
      </c>
      <c r="P117" s="52">
        <v>4</v>
      </c>
      <c r="Q117" s="52">
        <v>28</v>
      </c>
      <c r="R117" s="52">
        <f t="shared" si="13"/>
        <v>4</v>
      </c>
      <c r="S117" s="52" t="str">
        <f t="shared" si="14"/>
        <v>50_4</v>
      </c>
      <c r="T117" s="59">
        <v>21.48</v>
      </c>
      <c r="U117" s="32"/>
      <c r="V117" s="32"/>
      <c r="W117" s="52">
        <v>50</v>
      </c>
      <c r="X117" s="52">
        <v>4</v>
      </c>
      <c r="Y117" s="52">
        <v>28</v>
      </c>
      <c r="Z117" s="52">
        <f t="shared" si="15"/>
        <v>4</v>
      </c>
      <c r="AA117" s="52" t="str">
        <f t="shared" si="16"/>
        <v>50_4</v>
      </c>
      <c r="AB117" s="4">
        <f t="shared" si="19"/>
        <v>20.86</v>
      </c>
      <c r="AC117" s="4">
        <f t="shared" si="20"/>
        <v>21.48</v>
      </c>
      <c r="AD117" s="47">
        <f t="shared" si="21"/>
        <v>21.48</v>
      </c>
      <c r="AE117" s="32"/>
      <c r="AF117" s="140"/>
      <c r="AG117" s="6"/>
      <c r="AH117" s="6"/>
      <c r="AI117" s="4"/>
      <c r="AJ117" s="149"/>
      <c r="AK117" s="34"/>
    </row>
    <row r="118" spans="1:37" x14ac:dyDescent="0.15">
      <c r="A118" s="52">
        <v>50</v>
      </c>
      <c r="B118" s="52">
        <v>4</v>
      </c>
      <c r="C118" s="52">
        <v>28</v>
      </c>
      <c r="D118" s="52">
        <f t="shared" si="17"/>
        <v>4</v>
      </c>
      <c r="E118" s="52" t="str">
        <f t="shared" si="18"/>
        <v>50_4</v>
      </c>
      <c r="F118" s="59">
        <v>20.149999999999999</v>
      </c>
      <c r="G118" s="52"/>
      <c r="H118" s="52">
        <v>50</v>
      </c>
      <c r="I118" s="52">
        <v>5</v>
      </c>
      <c r="J118" s="52">
        <v>29</v>
      </c>
      <c r="K118" s="52">
        <f t="shared" si="11"/>
        <v>5</v>
      </c>
      <c r="L118" s="52" t="str">
        <f t="shared" si="12"/>
        <v>50_5</v>
      </c>
      <c r="M118" s="59">
        <v>21.35</v>
      </c>
      <c r="N118" s="32"/>
      <c r="O118" s="52">
        <v>50</v>
      </c>
      <c r="P118" s="52">
        <v>5</v>
      </c>
      <c r="Q118" s="52">
        <v>29</v>
      </c>
      <c r="R118" s="52">
        <f t="shared" si="13"/>
        <v>5</v>
      </c>
      <c r="S118" s="52" t="str">
        <f t="shared" si="14"/>
        <v>50_5</v>
      </c>
      <c r="T118" s="59">
        <v>21.99</v>
      </c>
      <c r="U118" s="32"/>
      <c r="V118" s="32"/>
      <c r="W118" s="52">
        <v>50</v>
      </c>
      <c r="X118" s="52">
        <v>5</v>
      </c>
      <c r="Y118" s="52">
        <v>29</v>
      </c>
      <c r="Z118" s="52">
        <f t="shared" si="15"/>
        <v>5</v>
      </c>
      <c r="AA118" s="52" t="str">
        <f t="shared" si="16"/>
        <v>50_5</v>
      </c>
      <c r="AB118" s="4">
        <f t="shared" si="19"/>
        <v>21.35</v>
      </c>
      <c r="AC118" s="4">
        <f t="shared" si="20"/>
        <v>21.99</v>
      </c>
      <c r="AD118" s="47">
        <f t="shared" si="21"/>
        <v>21.99</v>
      </c>
      <c r="AE118" s="32"/>
      <c r="AF118" s="140"/>
      <c r="AG118" s="6"/>
      <c r="AH118" s="6"/>
      <c r="AI118" s="4"/>
      <c r="AJ118" s="149"/>
      <c r="AK118" s="34"/>
    </row>
    <row r="119" spans="1:37" x14ac:dyDescent="0.15">
      <c r="A119" s="52">
        <v>50</v>
      </c>
      <c r="B119" s="52">
        <v>5</v>
      </c>
      <c r="C119" s="52">
        <v>29</v>
      </c>
      <c r="D119" s="52">
        <f t="shared" si="17"/>
        <v>5</v>
      </c>
      <c r="E119" s="52" t="str">
        <f t="shared" si="18"/>
        <v>50_5</v>
      </c>
      <c r="F119" s="59">
        <v>20.62</v>
      </c>
      <c r="G119" s="52"/>
      <c r="H119" s="52">
        <v>50</v>
      </c>
      <c r="I119" s="52">
        <v>6</v>
      </c>
      <c r="J119" s="52">
        <v>30</v>
      </c>
      <c r="K119" s="52">
        <f t="shared" si="11"/>
        <v>6</v>
      </c>
      <c r="L119" s="52" t="str">
        <f t="shared" si="12"/>
        <v>50_6</v>
      </c>
      <c r="M119" s="59">
        <v>21.83</v>
      </c>
      <c r="N119" s="32"/>
      <c r="O119" s="52">
        <v>50</v>
      </c>
      <c r="P119" s="52">
        <v>6</v>
      </c>
      <c r="Q119" s="52">
        <v>30</v>
      </c>
      <c r="R119" s="52">
        <f t="shared" si="13"/>
        <v>6</v>
      </c>
      <c r="S119" s="52" t="str">
        <f t="shared" si="14"/>
        <v>50_6</v>
      </c>
      <c r="T119" s="59">
        <v>22.48</v>
      </c>
      <c r="U119" s="32"/>
      <c r="V119" s="32"/>
      <c r="W119" s="52">
        <v>50</v>
      </c>
      <c r="X119" s="52">
        <v>6</v>
      </c>
      <c r="Y119" s="52">
        <v>30</v>
      </c>
      <c r="Z119" s="52">
        <f t="shared" si="15"/>
        <v>6</v>
      </c>
      <c r="AA119" s="52" t="str">
        <f t="shared" si="16"/>
        <v>50_6</v>
      </c>
      <c r="AB119" s="4">
        <f t="shared" si="19"/>
        <v>21.83</v>
      </c>
      <c r="AC119" s="4">
        <f t="shared" si="20"/>
        <v>22.48</v>
      </c>
      <c r="AD119" s="47">
        <f t="shared" si="21"/>
        <v>22.48</v>
      </c>
      <c r="AE119" s="32"/>
      <c r="AF119" s="140"/>
      <c r="AG119" s="6"/>
      <c r="AH119" s="6"/>
      <c r="AI119" s="54"/>
      <c r="AJ119" s="149"/>
      <c r="AK119" s="34"/>
    </row>
    <row r="120" spans="1:37" x14ac:dyDescent="0.15">
      <c r="A120" s="52">
        <v>50</v>
      </c>
      <c r="B120" s="52">
        <v>6</v>
      </c>
      <c r="C120" s="52">
        <v>30</v>
      </c>
      <c r="D120" s="52">
        <f t="shared" si="17"/>
        <v>6</v>
      </c>
      <c r="E120" s="52" t="str">
        <f t="shared" si="18"/>
        <v>50_6</v>
      </c>
      <c r="F120" s="59">
        <v>21.09</v>
      </c>
      <c r="G120" s="52"/>
      <c r="H120" s="52">
        <v>50</v>
      </c>
      <c r="I120" s="52">
        <v>7</v>
      </c>
      <c r="J120" s="52">
        <v>31</v>
      </c>
      <c r="K120" s="52">
        <f t="shared" si="11"/>
        <v>7</v>
      </c>
      <c r="L120" s="52" t="str">
        <f t="shared" si="12"/>
        <v>50_7</v>
      </c>
      <c r="M120" s="59">
        <v>22.28</v>
      </c>
      <c r="N120" s="32"/>
      <c r="O120" s="52">
        <v>50</v>
      </c>
      <c r="P120" s="52">
        <v>7</v>
      </c>
      <c r="Q120" s="52">
        <v>31</v>
      </c>
      <c r="R120" s="52">
        <f t="shared" si="13"/>
        <v>7</v>
      </c>
      <c r="S120" s="52" t="str">
        <f t="shared" si="14"/>
        <v>50_7</v>
      </c>
      <c r="T120" s="59">
        <v>22.95</v>
      </c>
      <c r="U120" s="32"/>
      <c r="V120" s="32"/>
      <c r="W120" s="52">
        <v>50</v>
      </c>
      <c r="X120" s="52">
        <v>7</v>
      </c>
      <c r="Y120" s="52">
        <v>31</v>
      </c>
      <c r="Z120" s="52">
        <f t="shared" si="15"/>
        <v>7</v>
      </c>
      <c r="AA120" s="52" t="str">
        <f t="shared" si="16"/>
        <v>50_7</v>
      </c>
      <c r="AB120" s="4">
        <f t="shared" si="19"/>
        <v>22.28</v>
      </c>
      <c r="AC120" s="4">
        <f t="shared" si="20"/>
        <v>22.95</v>
      </c>
      <c r="AD120" s="47">
        <f t="shared" si="21"/>
        <v>22.95</v>
      </c>
      <c r="AE120" s="32"/>
      <c r="AF120" s="140"/>
      <c r="AG120" s="6"/>
      <c r="AH120" s="6"/>
      <c r="AI120" s="54"/>
      <c r="AJ120" s="149"/>
      <c r="AK120" s="34"/>
    </row>
    <row r="121" spans="1:37" x14ac:dyDescent="0.15">
      <c r="A121" s="52">
        <v>50</v>
      </c>
      <c r="B121" s="52">
        <v>7</v>
      </c>
      <c r="C121" s="52">
        <v>31</v>
      </c>
      <c r="D121" s="52">
        <f t="shared" si="17"/>
        <v>7</v>
      </c>
      <c r="E121" s="52" t="str">
        <f t="shared" si="18"/>
        <v>50_7</v>
      </c>
      <c r="F121" s="59">
        <v>21.53</v>
      </c>
      <c r="G121" s="52"/>
      <c r="H121" s="52">
        <v>50</v>
      </c>
      <c r="I121" s="52">
        <v>8</v>
      </c>
      <c r="J121" s="52">
        <v>32</v>
      </c>
      <c r="K121" s="52">
        <f t="shared" si="11"/>
        <v>8</v>
      </c>
      <c r="L121" s="52" t="str">
        <f t="shared" si="12"/>
        <v>50_8</v>
      </c>
      <c r="M121" s="59">
        <v>22.73</v>
      </c>
      <c r="N121" s="32"/>
      <c r="O121" s="52">
        <v>50</v>
      </c>
      <c r="P121" s="52">
        <v>8</v>
      </c>
      <c r="Q121" s="52">
        <v>32</v>
      </c>
      <c r="R121" s="52">
        <f t="shared" si="13"/>
        <v>8</v>
      </c>
      <c r="S121" s="52" t="str">
        <f t="shared" si="14"/>
        <v>50_8</v>
      </c>
      <c r="T121" s="59">
        <v>23.41</v>
      </c>
      <c r="U121" s="32"/>
      <c r="V121" s="32"/>
      <c r="W121" s="52">
        <v>50</v>
      </c>
      <c r="X121" s="52">
        <v>8</v>
      </c>
      <c r="Y121" s="52">
        <v>32</v>
      </c>
      <c r="Z121" s="52">
        <f t="shared" si="15"/>
        <v>8</v>
      </c>
      <c r="AA121" s="52" t="str">
        <f t="shared" si="16"/>
        <v>50_8</v>
      </c>
      <c r="AB121" s="4">
        <f t="shared" si="19"/>
        <v>22.73</v>
      </c>
      <c r="AC121" s="4">
        <f t="shared" si="20"/>
        <v>23.41</v>
      </c>
      <c r="AD121" s="47">
        <f t="shared" si="21"/>
        <v>23.41</v>
      </c>
      <c r="AE121" s="32"/>
      <c r="AF121" s="140"/>
      <c r="AG121" s="6"/>
      <c r="AH121" s="6"/>
      <c r="AI121" s="54"/>
      <c r="AJ121" s="149"/>
      <c r="AK121" s="34"/>
    </row>
    <row r="122" spans="1:37" x14ac:dyDescent="0.15">
      <c r="A122" s="52">
        <v>50</v>
      </c>
      <c r="B122" s="52">
        <v>8</v>
      </c>
      <c r="C122" s="52">
        <v>32</v>
      </c>
      <c r="D122" s="52">
        <f t="shared" si="17"/>
        <v>8</v>
      </c>
      <c r="E122" s="52" t="str">
        <f t="shared" si="18"/>
        <v>50_8</v>
      </c>
      <c r="F122" s="59">
        <v>21.96</v>
      </c>
      <c r="G122" s="52"/>
      <c r="H122" s="52">
        <v>50</v>
      </c>
      <c r="I122" s="52">
        <v>9</v>
      </c>
      <c r="J122" s="52">
        <v>33</v>
      </c>
      <c r="K122" s="52">
        <f t="shared" si="11"/>
        <v>9</v>
      </c>
      <c r="L122" s="52" t="str">
        <f t="shared" si="12"/>
        <v>50_9</v>
      </c>
      <c r="M122" s="59">
        <v>23.21</v>
      </c>
      <c r="N122" s="32"/>
      <c r="O122" s="52">
        <v>50</v>
      </c>
      <c r="P122" s="52">
        <v>9</v>
      </c>
      <c r="Q122" s="52">
        <v>33</v>
      </c>
      <c r="R122" s="52">
        <f t="shared" si="13"/>
        <v>9</v>
      </c>
      <c r="S122" s="52" t="str">
        <f t="shared" si="14"/>
        <v>50_9</v>
      </c>
      <c r="T122" s="59">
        <v>23.91</v>
      </c>
      <c r="U122" s="32"/>
      <c r="V122" s="32"/>
      <c r="W122" s="52">
        <v>50</v>
      </c>
      <c r="X122" s="52">
        <v>9</v>
      </c>
      <c r="Y122" s="52">
        <v>33</v>
      </c>
      <c r="Z122" s="52">
        <f t="shared" si="15"/>
        <v>9</v>
      </c>
      <c r="AA122" s="52" t="str">
        <f t="shared" si="16"/>
        <v>50_9</v>
      </c>
      <c r="AB122" s="4">
        <f t="shared" si="19"/>
        <v>23.21</v>
      </c>
      <c r="AC122" s="4">
        <f t="shared" si="20"/>
        <v>23.91</v>
      </c>
      <c r="AD122" s="47">
        <f t="shared" si="21"/>
        <v>23.91</v>
      </c>
      <c r="AE122" s="32"/>
      <c r="AF122" s="140"/>
      <c r="AG122" s="6"/>
      <c r="AH122" s="6"/>
      <c r="AI122" s="54"/>
      <c r="AJ122" s="149"/>
      <c r="AK122" s="34"/>
    </row>
    <row r="123" spans="1:37" x14ac:dyDescent="0.15">
      <c r="A123" s="52">
        <v>50</v>
      </c>
      <c r="B123" s="52">
        <v>9</v>
      </c>
      <c r="C123" s="52">
        <v>33</v>
      </c>
      <c r="D123" s="52">
        <f t="shared" si="17"/>
        <v>9</v>
      </c>
      <c r="E123" s="52" t="str">
        <f t="shared" si="18"/>
        <v>50_9</v>
      </c>
      <c r="F123" s="59">
        <v>22.43</v>
      </c>
      <c r="G123" s="52"/>
      <c r="H123" s="52">
        <v>50</v>
      </c>
      <c r="I123" s="52">
        <v>10</v>
      </c>
      <c r="J123" s="52">
        <v>34</v>
      </c>
      <c r="K123" s="52">
        <f t="shared" si="11"/>
        <v>10</v>
      </c>
      <c r="L123" s="52" t="str">
        <f t="shared" si="12"/>
        <v>50_10</v>
      </c>
      <c r="M123" s="59">
        <v>23.69</v>
      </c>
      <c r="N123" s="32"/>
      <c r="O123" s="52">
        <v>50</v>
      </c>
      <c r="P123" s="52">
        <v>10</v>
      </c>
      <c r="Q123" s="52">
        <v>34</v>
      </c>
      <c r="R123" s="52">
        <f t="shared" si="13"/>
        <v>10</v>
      </c>
      <c r="S123" s="52" t="str">
        <f t="shared" si="14"/>
        <v>50_10</v>
      </c>
      <c r="T123" s="59">
        <v>24.4</v>
      </c>
      <c r="U123" s="32"/>
      <c r="V123" s="32"/>
      <c r="W123" s="52">
        <v>50</v>
      </c>
      <c r="X123" s="52">
        <v>10</v>
      </c>
      <c r="Y123" s="52">
        <v>34</v>
      </c>
      <c r="Z123" s="52">
        <f t="shared" si="15"/>
        <v>10</v>
      </c>
      <c r="AA123" s="52" t="str">
        <f t="shared" si="16"/>
        <v>50_10</v>
      </c>
      <c r="AB123" s="4">
        <f t="shared" si="19"/>
        <v>23.69</v>
      </c>
      <c r="AC123" s="4">
        <f t="shared" si="20"/>
        <v>24.4</v>
      </c>
      <c r="AD123" s="47">
        <f t="shared" si="21"/>
        <v>24.4</v>
      </c>
      <c r="AE123" s="32"/>
      <c r="AF123" s="140"/>
      <c r="AG123" s="6"/>
      <c r="AH123" s="6"/>
      <c r="AI123" s="54"/>
      <c r="AJ123" s="149"/>
      <c r="AK123" s="34"/>
    </row>
    <row r="124" spans="1:37" x14ac:dyDescent="0.15">
      <c r="A124" s="52">
        <v>50</v>
      </c>
      <c r="B124" s="52">
        <v>10</v>
      </c>
      <c r="C124" s="52">
        <v>34</v>
      </c>
      <c r="D124" s="52">
        <f t="shared" si="17"/>
        <v>10</v>
      </c>
      <c r="E124" s="52" t="str">
        <f t="shared" si="18"/>
        <v>50_10</v>
      </c>
      <c r="F124" s="59">
        <v>22.89</v>
      </c>
      <c r="G124" s="52"/>
      <c r="H124" s="52">
        <v>55</v>
      </c>
      <c r="I124" s="52" t="s">
        <v>37</v>
      </c>
      <c r="J124" s="52">
        <v>19</v>
      </c>
      <c r="K124" s="52" t="str">
        <f t="shared" si="11"/>
        <v>Aanloopperiodiek_0</v>
      </c>
      <c r="L124" s="52" t="str">
        <f t="shared" si="12"/>
        <v>55_Aanloopperiodiek_0</v>
      </c>
      <c r="M124" s="59">
        <v>16.75</v>
      </c>
      <c r="N124" s="32"/>
      <c r="O124" s="52">
        <v>55</v>
      </c>
      <c r="P124" s="52" t="s">
        <v>37</v>
      </c>
      <c r="Q124" s="52">
        <v>19</v>
      </c>
      <c r="R124" s="52" t="str">
        <f t="shared" si="13"/>
        <v>Aanloopperiodiek_0</v>
      </c>
      <c r="S124" s="52" t="str">
        <f t="shared" si="14"/>
        <v>55_Aanloopperiodiek_0</v>
      </c>
      <c r="T124" s="59">
        <v>17.260000000000002</v>
      </c>
      <c r="U124" s="32"/>
      <c r="V124" s="32"/>
      <c r="W124" s="52">
        <v>55</v>
      </c>
      <c r="X124" s="52" t="s">
        <v>37</v>
      </c>
      <c r="Y124" s="52">
        <v>19</v>
      </c>
      <c r="Z124" s="52" t="str">
        <f t="shared" si="15"/>
        <v>Aanloopperiodiek_0</v>
      </c>
      <c r="AA124" s="52" t="str">
        <f t="shared" si="16"/>
        <v>55_Aanloopperiodiek_0</v>
      </c>
      <c r="AB124" s="4">
        <f t="shared" si="19"/>
        <v>16.75</v>
      </c>
      <c r="AC124" s="4">
        <f t="shared" si="20"/>
        <v>17.260000000000002</v>
      </c>
      <c r="AD124" s="47">
        <f t="shared" si="21"/>
        <v>17.260000000000002</v>
      </c>
      <c r="AE124" s="32"/>
      <c r="AF124" s="140"/>
      <c r="AG124" s="6"/>
      <c r="AH124" s="6"/>
      <c r="AI124" s="54"/>
      <c r="AJ124" s="149"/>
      <c r="AK124" s="34"/>
    </row>
    <row r="125" spans="1:37" x14ac:dyDescent="0.15">
      <c r="A125" s="52">
        <v>55</v>
      </c>
      <c r="B125" s="52" t="s">
        <v>37</v>
      </c>
      <c r="C125" s="52">
        <v>19</v>
      </c>
      <c r="D125" s="52" t="str">
        <f t="shared" si="17"/>
        <v>Aanloopperiodiek_0</v>
      </c>
      <c r="E125" s="52" t="str">
        <f t="shared" si="18"/>
        <v>55_Aanloopperiodiek_0</v>
      </c>
      <c r="F125" s="59">
        <v>16.190000000000001</v>
      </c>
      <c r="G125" s="52"/>
      <c r="H125" s="52">
        <v>55</v>
      </c>
      <c r="I125" s="52" t="s">
        <v>38</v>
      </c>
      <c r="J125" s="52">
        <v>21</v>
      </c>
      <c r="K125" s="52" t="str">
        <f t="shared" si="11"/>
        <v>Aanloopperiodiek_1</v>
      </c>
      <c r="L125" s="52" t="str">
        <f t="shared" si="12"/>
        <v>55_Aanloopperiodiek_1</v>
      </c>
      <c r="M125" s="59">
        <v>17.649999999999999</v>
      </c>
      <c r="N125" s="32"/>
      <c r="O125" s="52">
        <v>55</v>
      </c>
      <c r="P125" s="52" t="s">
        <v>38</v>
      </c>
      <c r="Q125" s="52">
        <v>21</v>
      </c>
      <c r="R125" s="52" t="str">
        <f t="shared" si="13"/>
        <v>Aanloopperiodiek_1</v>
      </c>
      <c r="S125" s="52" t="str">
        <f t="shared" si="14"/>
        <v>55_Aanloopperiodiek_1</v>
      </c>
      <c r="T125" s="59">
        <v>18.18</v>
      </c>
      <c r="U125" s="32"/>
      <c r="V125" s="32"/>
      <c r="W125" s="52">
        <v>55</v>
      </c>
      <c r="X125" s="52" t="s">
        <v>38</v>
      </c>
      <c r="Y125" s="52">
        <v>21</v>
      </c>
      <c r="Z125" s="52" t="str">
        <f t="shared" si="15"/>
        <v>Aanloopperiodiek_1</v>
      </c>
      <c r="AA125" s="52" t="str">
        <f t="shared" si="16"/>
        <v>55_Aanloopperiodiek_1</v>
      </c>
      <c r="AB125" s="4">
        <f t="shared" si="19"/>
        <v>17.649999999999999</v>
      </c>
      <c r="AC125" s="4">
        <f t="shared" si="20"/>
        <v>18.18</v>
      </c>
      <c r="AD125" s="47">
        <f t="shared" si="21"/>
        <v>18.18</v>
      </c>
      <c r="AE125" s="32"/>
      <c r="AF125" s="140"/>
      <c r="AG125" s="6"/>
      <c r="AH125" s="6"/>
      <c r="AI125" s="54"/>
      <c r="AJ125" s="149"/>
      <c r="AK125" s="34"/>
    </row>
    <row r="126" spans="1:37" x14ac:dyDescent="0.15">
      <c r="A126" s="52">
        <v>55</v>
      </c>
      <c r="B126" s="52" t="s">
        <v>38</v>
      </c>
      <c r="C126" s="52">
        <v>21</v>
      </c>
      <c r="D126" s="52" t="str">
        <f t="shared" si="17"/>
        <v>Aanloopperiodiek_1</v>
      </c>
      <c r="E126" s="52" t="str">
        <f t="shared" si="18"/>
        <v>55_Aanloopperiodiek_1</v>
      </c>
      <c r="F126" s="59">
        <v>17.05</v>
      </c>
      <c r="G126" s="52"/>
      <c r="H126" s="52">
        <v>55</v>
      </c>
      <c r="I126" s="52">
        <v>0</v>
      </c>
      <c r="J126" s="52">
        <v>23</v>
      </c>
      <c r="K126" s="52">
        <f t="shared" si="11"/>
        <v>0</v>
      </c>
      <c r="L126" s="52" t="str">
        <f t="shared" si="12"/>
        <v>55_0</v>
      </c>
      <c r="M126" s="59">
        <v>18.53</v>
      </c>
      <c r="N126" s="32"/>
      <c r="O126" s="52">
        <v>55</v>
      </c>
      <c r="P126" s="52">
        <v>0</v>
      </c>
      <c r="Q126" s="52">
        <v>23</v>
      </c>
      <c r="R126" s="52">
        <f t="shared" si="13"/>
        <v>0</v>
      </c>
      <c r="S126" s="52" t="str">
        <f t="shared" si="14"/>
        <v>55_0</v>
      </c>
      <c r="T126" s="59">
        <v>19.09</v>
      </c>
      <c r="U126" s="32"/>
      <c r="V126" s="32"/>
      <c r="W126" s="52">
        <v>55</v>
      </c>
      <c r="X126" s="52">
        <v>0</v>
      </c>
      <c r="Y126" s="52">
        <v>23</v>
      </c>
      <c r="Z126" s="52">
        <f t="shared" si="15"/>
        <v>0</v>
      </c>
      <c r="AA126" s="52" t="str">
        <f t="shared" si="16"/>
        <v>55_0</v>
      </c>
      <c r="AB126" s="4">
        <f t="shared" si="19"/>
        <v>18.53</v>
      </c>
      <c r="AC126" s="4">
        <f t="shared" si="20"/>
        <v>19.09</v>
      </c>
      <c r="AD126" s="47">
        <f t="shared" si="21"/>
        <v>19.09</v>
      </c>
      <c r="AE126" s="32"/>
      <c r="AF126" s="140"/>
      <c r="AG126" s="6"/>
      <c r="AH126" s="6"/>
      <c r="AI126" s="54"/>
      <c r="AJ126" s="149"/>
      <c r="AK126" s="34"/>
    </row>
    <row r="127" spans="1:37" x14ac:dyDescent="0.15">
      <c r="A127" s="52">
        <v>55</v>
      </c>
      <c r="B127" s="52">
        <v>0</v>
      </c>
      <c r="C127" s="52">
        <v>23</v>
      </c>
      <c r="D127" s="52">
        <f t="shared" si="17"/>
        <v>0</v>
      </c>
      <c r="E127" s="52" t="str">
        <f t="shared" si="18"/>
        <v>55_0</v>
      </c>
      <c r="F127" s="59">
        <v>17.899999999999999</v>
      </c>
      <c r="G127" s="52"/>
      <c r="H127" s="52">
        <v>55</v>
      </c>
      <c r="I127" s="52">
        <v>1</v>
      </c>
      <c r="J127" s="52">
        <v>26</v>
      </c>
      <c r="K127" s="52">
        <f t="shared" si="11"/>
        <v>1</v>
      </c>
      <c r="L127" s="52" t="str">
        <f t="shared" si="12"/>
        <v>55_1</v>
      </c>
      <c r="M127" s="59">
        <v>19.93</v>
      </c>
      <c r="N127" s="32"/>
      <c r="O127" s="52">
        <v>55</v>
      </c>
      <c r="P127" s="52">
        <v>1</v>
      </c>
      <c r="Q127" s="52">
        <v>26</v>
      </c>
      <c r="R127" s="52">
        <f t="shared" si="13"/>
        <v>1</v>
      </c>
      <c r="S127" s="52" t="str">
        <f t="shared" si="14"/>
        <v>55_1</v>
      </c>
      <c r="T127" s="59">
        <v>20.52</v>
      </c>
      <c r="U127" s="32"/>
      <c r="V127" s="32"/>
      <c r="W127" s="52">
        <v>55</v>
      </c>
      <c r="X127" s="52">
        <v>1</v>
      </c>
      <c r="Y127" s="52">
        <v>26</v>
      </c>
      <c r="Z127" s="52">
        <f t="shared" si="15"/>
        <v>1</v>
      </c>
      <c r="AA127" s="52" t="str">
        <f t="shared" si="16"/>
        <v>55_1</v>
      </c>
      <c r="AB127" s="4">
        <f t="shared" si="19"/>
        <v>19.93</v>
      </c>
      <c r="AC127" s="4">
        <f t="shared" si="20"/>
        <v>20.52</v>
      </c>
      <c r="AD127" s="47">
        <f t="shared" si="21"/>
        <v>20.52</v>
      </c>
      <c r="AE127" s="32"/>
      <c r="AF127" s="140"/>
      <c r="AG127" s="6"/>
      <c r="AH127" s="6"/>
      <c r="AI127" s="54"/>
      <c r="AJ127" s="149"/>
      <c r="AK127" s="34"/>
    </row>
    <row r="128" spans="1:37" x14ac:dyDescent="0.15">
      <c r="A128" s="52">
        <v>55</v>
      </c>
      <c r="B128" s="52">
        <v>1</v>
      </c>
      <c r="C128" s="52">
        <v>26</v>
      </c>
      <c r="D128" s="52">
        <f t="shared" si="17"/>
        <v>1</v>
      </c>
      <c r="E128" s="52" t="str">
        <f t="shared" si="18"/>
        <v>55_1</v>
      </c>
      <c r="F128" s="59">
        <v>19.25</v>
      </c>
      <c r="G128" s="52"/>
      <c r="H128" s="52">
        <v>55</v>
      </c>
      <c r="I128" s="52">
        <v>2</v>
      </c>
      <c r="J128" s="52">
        <v>28</v>
      </c>
      <c r="K128" s="52">
        <f t="shared" si="11"/>
        <v>2</v>
      </c>
      <c r="L128" s="52" t="str">
        <f t="shared" si="12"/>
        <v>55_2</v>
      </c>
      <c r="M128" s="59">
        <v>20.86</v>
      </c>
      <c r="N128" s="32"/>
      <c r="O128" s="52">
        <v>55</v>
      </c>
      <c r="P128" s="52">
        <v>2</v>
      </c>
      <c r="Q128" s="52">
        <v>28</v>
      </c>
      <c r="R128" s="52">
        <f t="shared" si="13"/>
        <v>2</v>
      </c>
      <c r="S128" s="52" t="str">
        <f t="shared" si="14"/>
        <v>55_2</v>
      </c>
      <c r="T128" s="59">
        <v>21.48</v>
      </c>
      <c r="U128" s="32"/>
      <c r="V128" s="32"/>
      <c r="W128" s="52">
        <v>55</v>
      </c>
      <c r="X128" s="52">
        <v>2</v>
      </c>
      <c r="Y128" s="52">
        <v>28</v>
      </c>
      <c r="Z128" s="52">
        <f t="shared" si="15"/>
        <v>2</v>
      </c>
      <c r="AA128" s="52" t="str">
        <f t="shared" si="16"/>
        <v>55_2</v>
      </c>
      <c r="AB128" s="4">
        <f t="shared" si="19"/>
        <v>20.86</v>
      </c>
      <c r="AC128" s="4">
        <f t="shared" si="20"/>
        <v>21.48</v>
      </c>
      <c r="AD128" s="47">
        <f t="shared" si="21"/>
        <v>21.48</v>
      </c>
      <c r="AE128" s="32"/>
      <c r="AF128" s="140"/>
      <c r="AG128" s="6"/>
      <c r="AH128" s="6"/>
      <c r="AI128" s="54"/>
      <c r="AJ128" s="149"/>
      <c r="AK128" s="34"/>
    </row>
    <row r="129" spans="1:37" x14ac:dyDescent="0.15">
      <c r="A129" s="52">
        <v>55</v>
      </c>
      <c r="B129" s="52">
        <v>2</v>
      </c>
      <c r="C129" s="52">
        <v>28</v>
      </c>
      <c r="D129" s="52">
        <f t="shared" si="17"/>
        <v>2</v>
      </c>
      <c r="E129" s="52" t="str">
        <f t="shared" si="18"/>
        <v>55_2</v>
      </c>
      <c r="F129" s="59">
        <v>20.149999999999999</v>
      </c>
      <c r="G129" s="52"/>
      <c r="H129" s="52">
        <v>55</v>
      </c>
      <c r="I129" s="52">
        <v>3</v>
      </c>
      <c r="J129" s="52">
        <v>30</v>
      </c>
      <c r="K129" s="52">
        <f t="shared" si="11"/>
        <v>3</v>
      </c>
      <c r="L129" s="52" t="str">
        <f t="shared" si="12"/>
        <v>55_3</v>
      </c>
      <c r="M129" s="59">
        <v>21.83</v>
      </c>
      <c r="N129" s="32"/>
      <c r="O129" s="52">
        <v>55</v>
      </c>
      <c r="P129" s="52">
        <v>3</v>
      </c>
      <c r="Q129" s="52">
        <v>30</v>
      </c>
      <c r="R129" s="52">
        <f t="shared" si="13"/>
        <v>3</v>
      </c>
      <c r="S129" s="52" t="str">
        <f t="shared" si="14"/>
        <v>55_3</v>
      </c>
      <c r="T129" s="59">
        <v>22.48</v>
      </c>
      <c r="U129" s="32"/>
      <c r="V129" s="32"/>
      <c r="W129" s="52">
        <v>55</v>
      </c>
      <c r="X129" s="52">
        <v>3</v>
      </c>
      <c r="Y129" s="52">
        <v>30</v>
      </c>
      <c r="Z129" s="52">
        <f t="shared" si="15"/>
        <v>3</v>
      </c>
      <c r="AA129" s="52" t="str">
        <f t="shared" si="16"/>
        <v>55_3</v>
      </c>
      <c r="AB129" s="4">
        <f t="shared" si="19"/>
        <v>21.83</v>
      </c>
      <c r="AC129" s="4">
        <f t="shared" si="20"/>
        <v>22.48</v>
      </c>
      <c r="AD129" s="47">
        <f t="shared" si="21"/>
        <v>22.48</v>
      </c>
      <c r="AE129" s="32"/>
      <c r="AF129" s="140"/>
      <c r="AG129" s="6"/>
      <c r="AH129" s="6"/>
      <c r="AI129" s="54"/>
      <c r="AJ129" s="149"/>
      <c r="AK129" s="34"/>
    </row>
    <row r="130" spans="1:37" x14ac:dyDescent="0.15">
      <c r="A130" s="52">
        <v>55</v>
      </c>
      <c r="B130" s="52">
        <v>3</v>
      </c>
      <c r="C130" s="52">
        <v>30</v>
      </c>
      <c r="D130" s="52">
        <f t="shared" si="17"/>
        <v>3</v>
      </c>
      <c r="E130" s="52" t="str">
        <f t="shared" si="18"/>
        <v>55_3</v>
      </c>
      <c r="F130" s="59">
        <v>21.09</v>
      </c>
      <c r="G130" s="52"/>
      <c r="H130" s="52">
        <v>55</v>
      </c>
      <c r="I130" s="52">
        <v>4</v>
      </c>
      <c r="J130" s="52">
        <v>32</v>
      </c>
      <c r="K130" s="52">
        <f t="shared" si="11"/>
        <v>4</v>
      </c>
      <c r="L130" s="52" t="str">
        <f t="shared" si="12"/>
        <v>55_4</v>
      </c>
      <c r="M130" s="59">
        <v>22.73</v>
      </c>
      <c r="N130" s="32"/>
      <c r="O130" s="52">
        <v>55</v>
      </c>
      <c r="P130" s="52">
        <v>4</v>
      </c>
      <c r="Q130" s="52">
        <v>32</v>
      </c>
      <c r="R130" s="52">
        <f t="shared" si="13"/>
        <v>4</v>
      </c>
      <c r="S130" s="52" t="str">
        <f t="shared" si="14"/>
        <v>55_4</v>
      </c>
      <c r="T130" s="59">
        <v>23.41</v>
      </c>
      <c r="U130" s="32"/>
      <c r="V130" s="32"/>
      <c r="W130" s="52">
        <v>55</v>
      </c>
      <c r="X130" s="52">
        <v>4</v>
      </c>
      <c r="Y130" s="52">
        <v>32</v>
      </c>
      <c r="Z130" s="52">
        <f t="shared" si="15"/>
        <v>4</v>
      </c>
      <c r="AA130" s="52" t="str">
        <f t="shared" si="16"/>
        <v>55_4</v>
      </c>
      <c r="AB130" s="4">
        <f t="shared" si="19"/>
        <v>22.73</v>
      </c>
      <c r="AC130" s="4">
        <f t="shared" si="20"/>
        <v>23.41</v>
      </c>
      <c r="AD130" s="47">
        <f t="shared" si="21"/>
        <v>23.41</v>
      </c>
      <c r="AE130" s="32"/>
      <c r="AF130" s="140"/>
      <c r="AG130" s="6"/>
      <c r="AH130" s="6"/>
      <c r="AI130" s="54"/>
      <c r="AJ130" s="149"/>
      <c r="AK130" s="34"/>
    </row>
    <row r="131" spans="1:37" x14ac:dyDescent="0.15">
      <c r="A131" s="52">
        <v>55</v>
      </c>
      <c r="B131" s="52">
        <v>4</v>
      </c>
      <c r="C131" s="52">
        <v>32</v>
      </c>
      <c r="D131" s="52">
        <f t="shared" si="17"/>
        <v>4</v>
      </c>
      <c r="E131" s="52" t="str">
        <f t="shared" si="18"/>
        <v>55_4</v>
      </c>
      <c r="F131" s="59">
        <v>21.96</v>
      </c>
      <c r="G131" s="52"/>
      <c r="H131" s="52">
        <v>55</v>
      </c>
      <c r="I131" s="52">
        <v>5</v>
      </c>
      <c r="J131" s="52">
        <v>34</v>
      </c>
      <c r="K131" s="52">
        <f t="shared" si="11"/>
        <v>5</v>
      </c>
      <c r="L131" s="52" t="str">
        <f t="shared" si="12"/>
        <v>55_5</v>
      </c>
      <c r="M131" s="59">
        <v>23.69</v>
      </c>
      <c r="N131" s="32"/>
      <c r="O131" s="52">
        <v>55</v>
      </c>
      <c r="P131" s="52">
        <v>5</v>
      </c>
      <c r="Q131" s="52">
        <v>34</v>
      </c>
      <c r="R131" s="52">
        <f t="shared" si="13"/>
        <v>5</v>
      </c>
      <c r="S131" s="52" t="str">
        <f t="shared" si="14"/>
        <v>55_5</v>
      </c>
      <c r="T131" s="59">
        <v>24.4</v>
      </c>
      <c r="U131" s="32"/>
      <c r="V131" s="32"/>
      <c r="W131" s="52">
        <v>55</v>
      </c>
      <c r="X131" s="52">
        <v>5</v>
      </c>
      <c r="Y131" s="52">
        <v>34</v>
      </c>
      <c r="Z131" s="52">
        <f t="shared" si="15"/>
        <v>5</v>
      </c>
      <c r="AA131" s="52" t="str">
        <f t="shared" si="16"/>
        <v>55_5</v>
      </c>
      <c r="AB131" s="4">
        <f t="shared" si="19"/>
        <v>23.69</v>
      </c>
      <c r="AC131" s="4">
        <f t="shared" si="20"/>
        <v>24.4</v>
      </c>
      <c r="AD131" s="47">
        <f t="shared" si="21"/>
        <v>24.4</v>
      </c>
      <c r="AE131" s="32"/>
      <c r="AF131" s="140"/>
      <c r="AG131" s="6"/>
      <c r="AH131" s="6"/>
      <c r="AI131" s="54"/>
      <c r="AJ131" s="149"/>
      <c r="AK131" s="34"/>
    </row>
    <row r="132" spans="1:37" x14ac:dyDescent="0.15">
      <c r="A132" s="52">
        <v>55</v>
      </c>
      <c r="B132" s="52">
        <v>5</v>
      </c>
      <c r="C132" s="52">
        <v>34</v>
      </c>
      <c r="D132" s="52">
        <f t="shared" si="17"/>
        <v>5</v>
      </c>
      <c r="E132" s="52" t="str">
        <f t="shared" si="18"/>
        <v>55_5</v>
      </c>
      <c r="F132" s="59">
        <v>22.89</v>
      </c>
      <c r="G132" s="52"/>
      <c r="H132" s="52">
        <v>55</v>
      </c>
      <c r="I132" s="52">
        <v>6</v>
      </c>
      <c r="J132" s="52">
        <v>35</v>
      </c>
      <c r="K132" s="52">
        <f t="shared" si="11"/>
        <v>6</v>
      </c>
      <c r="L132" s="52" t="str">
        <f t="shared" si="12"/>
        <v>55_6</v>
      </c>
      <c r="M132" s="59">
        <v>24.14</v>
      </c>
      <c r="N132" s="32"/>
      <c r="O132" s="52">
        <v>55</v>
      </c>
      <c r="P132" s="52">
        <v>6</v>
      </c>
      <c r="Q132" s="52">
        <v>35</v>
      </c>
      <c r="R132" s="52">
        <f t="shared" si="13"/>
        <v>6</v>
      </c>
      <c r="S132" s="52" t="str">
        <f t="shared" si="14"/>
        <v>55_6</v>
      </c>
      <c r="T132" s="59">
        <v>24.86</v>
      </c>
      <c r="U132" s="32"/>
      <c r="V132" s="32"/>
      <c r="W132" s="52">
        <v>55</v>
      </c>
      <c r="X132" s="52">
        <v>6</v>
      </c>
      <c r="Y132" s="52">
        <v>35</v>
      </c>
      <c r="Z132" s="52">
        <f t="shared" si="15"/>
        <v>6</v>
      </c>
      <c r="AA132" s="52" t="str">
        <f t="shared" si="16"/>
        <v>55_6</v>
      </c>
      <c r="AB132" s="4">
        <f t="shared" si="19"/>
        <v>24.14</v>
      </c>
      <c r="AC132" s="4">
        <f t="shared" si="20"/>
        <v>24.86</v>
      </c>
      <c r="AD132" s="47">
        <f t="shared" si="21"/>
        <v>24.86</v>
      </c>
      <c r="AE132" s="32"/>
      <c r="AF132" s="140"/>
      <c r="AG132" s="6"/>
      <c r="AH132" s="6"/>
      <c r="AI132" s="54"/>
      <c r="AJ132" s="149"/>
      <c r="AK132" s="34"/>
    </row>
    <row r="133" spans="1:37" x14ac:dyDescent="0.15">
      <c r="A133" s="52">
        <v>55</v>
      </c>
      <c r="B133" s="52">
        <v>6</v>
      </c>
      <c r="C133" s="52">
        <v>35</v>
      </c>
      <c r="D133" s="52">
        <f t="shared" si="17"/>
        <v>6</v>
      </c>
      <c r="E133" s="52" t="str">
        <f t="shared" si="18"/>
        <v>55_6</v>
      </c>
      <c r="F133" s="59">
        <v>23.32</v>
      </c>
      <c r="G133" s="52"/>
      <c r="H133" s="52">
        <v>55</v>
      </c>
      <c r="I133" s="52">
        <v>7</v>
      </c>
      <c r="J133" s="52">
        <v>36</v>
      </c>
      <c r="K133" s="52">
        <f t="shared" si="11"/>
        <v>7</v>
      </c>
      <c r="L133" s="52" t="str">
        <f t="shared" si="12"/>
        <v>55_7</v>
      </c>
      <c r="M133" s="59">
        <v>24.58</v>
      </c>
      <c r="N133" s="32"/>
      <c r="O133" s="52">
        <v>55</v>
      </c>
      <c r="P133" s="52">
        <v>7</v>
      </c>
      <c r="Q133" s="52">
        <v>36</v>
      </c>
      <c r="R133" s="52">
        <f t="shared" si="13"/>
        <v>7</v>
      </c>
      <c r="S133" s="52" t="str">
        <f t="shared" si="14"/>
        <v>55_7</v>
      </c>
      <c r="T133" s="59">
        <v>25.32</v>
      </c>
      <c r="U133" s="32"/>
      <c r="V133" s="32"/>
      <c r="W133" s="52">
        <v>55</v>
      </c>
      <c r="X133" s="52">
        <v>7</v>
      </c>
      <c r="Y133" s="52">
        <v>36</v>
      </c>
      <c r="Z133" s="52">
        <f t="shared" si="15"/>
        <v>7</v>
      </c>
      <c r="AA133" s="52" t="str">
        <f t="shared" si="16"/>
        <v>55_7</v>
      </c>
      <c r="AB133" s="4">
        <f t="shared" si="19"/>
        <v>24.58</v>
      </c>
      <c r="AC133" s="4">
        <f t="shared" si="20"/>
        <v>25.32</v>
      </c>
      <c r="AD133" s="47">
        <f t="shared" si="21"/>
        <v>25.32</v>
      </c>
      <c r="AE133" s="32"/>
      <c r="AF133" s="140"/>
      <c r="AG133" s="6"/>
      <c r="AH133" s="6"/>
      <c r="AI133" s="54"/>
      <c r="AJ133" s="149"/>
      <c r="AK133" s="34"/>
    </row>
    <row r="134" spans="1:37" x14ac:dyDescent="0.15">
      <c r="A134" s="52">
        <v>55</v>
      </c>
      <c r="B134" s="52">
        <v>7</v>
      </c>
      <c r="C134" s="52">
        <v>36</v>
      </c>
      <c r="D134" s="52">
        <f t="shared" si="17"/>
        <v>7</v>
      </c>
      <c r="E134" s="52" t="str">
        <f t="shared" si="18"/>
        <v>55_7</v>
      </c>
      <c r="F134" s="59">
        <v>23.75</v>
      </c>
      <c r="G134" s="52"/>
      <c r="H134" s="52">
        <v>55</v>
      </c>
      <c r="I134" s="52">
        <v>8</v>
      </c>
      <c r="J134" s="52">
        <v>37</v>
      </c>
      <c r="K134" s="52">
        <f t="shared" si="11"/>
        <v>8</v>
      </c>
      <c r="L134" s="52" t="str">
        <f t="shared" si="12"/>
        <v>55_8</v>
      </c>
      <c r="M134" s="59">
        <v>25.09</v>
      </c>
      <c r="N134" s="32"/>
      <c r="O134" s="52">
        <v>55</v>
      </c>
      <c r="P134" s="52">
        <v>8</v>
      </c>
      <c r="Q134" s="52">
        <v>37</v>
      </c>
      <c r="R134" s="52">
        <f t="shared" si="13"/>
        <v>8</v>
      </c>
      <c r="S134" s="52" t="str">
        <f t="shared" si="14"/>
        <v>55_8</v>
      </c>
      <c r="T134" s="59">
        <v>25.85</v>
      </c>
      <c r="U134" s="32"/>
      <c r="V134" s="32"/>
      <c r="W134" s="52">
        <v>55</v>
      </c>
      <c r="X134" s="52">
        <v>8</v>
      </c>
      <c r="Y134" s="52">
        <v>37</v>
      </c>
      <c r="Z134" s="52">
        <f t="shared" si="15"/>
        <v>8</v>
      </c>
      <c r="AA134" s="52" t="str">
        <f t="shared" si="16"/>
        <v>55_8</v>
      </c>
      <c r="AB134" s="4">
        <f t="shared" si="19"/>
        <v>25.09</v>
      </c>
      <c r="AC134" s="4">
        <f t="shared" si="20"/>
        <v>25.85</v>
      </c>
      <c r="AD134" s="47">
        <f t="shared" si="21"/>
        <v>25.85</v>
      </c>
      <c r="AE134" s="32"/>
      <c r="AF134" s="140"/>
      <c r="AG134" s="6"/>
      <c r="AH134" s="6"/>
      <c r="AI134" s="54"/>
      <c r="AJ134" s="149"/>
      <c r="AK134" s="34"/>
    </row>
    <row r="135" spans="1:37" x14ac:dyDescent="0.15">
      <c r="A135" s="52">
        <v>55</v>
      </c>
      <c r="B135" s="52">
        <v>8</v>
      </c>
      <c r="C135" s="52">
        <v>37</v>
      </c>
      <c r="D135" s="52">
        <f t="shared" si="17"/>
        <v>8</v>
      </c>
      <c r="E135" s="52" t="str">
        <f t="shared" si="18"/>
        <v>55_8</v>
      </c>
      <c r="F135" s="59">
        <v>24.25</v>
      </c>
      <c r="G135" s="52"/>
      <c r="H135" s="52">
        <v>55</v>
      </c>
      <c r="I135" s="52">
        <v>9</v>
      </c>
      <c r="J135" s="52">
        <v>38</v>
      </c>
      <c r="K135" s="52">
        <f t="shared" si="11"/>
        <v>9</v>
      </c>
      <c r="L135" s="52" t="str">
        <f t="shared" si="12"/>
        <v>55_9</v>
      </c>
      <c r="M135" s="59">
        <v>25.62</v>
      </c>
      <c r="N135" s="32"/>
      <c r="O135" s="52">
        <v>55</v>
      </c>
      <c r="P135" s="52">
        <v>9</v>
      </c>
      <c r="Q135" s="52">
        <v>38</v>
      </c>
      <c r="R135" s="52">
        <f t="shared" si="13"/>
        <v>9</v>
      </c>
      <c r="S135" s="52" t="str">
        <f t="shared" si="14"/>
        <v>55_9</v>
      </c>
      <c r="T135" s="59">
        <v>26.39</v>
      </c>
      <c r="U135" s="32"/>
      <c r="V135" s="32"/>
      <c r="W135" s="52">
        <v>55</v>
      </c>
      <c r="X135" s="52">
        <v>9</v>
      </c>
      <c r="Y135" s="52">
        <v>38</v>
      </c>
      <c r="Z135" s="52">
        <f t="shared" si="15"/>
        <v>9</v>
      </c>
      <c r="AA135" s="52" t="str">
        <f t="shared" si="16"/>
        <v>55_9</v>
      </c>
      <c r="AB135" s="4">
        <f t="shared" si="19"/>
        <v>25.62</v>
      </c>
      <c r="AC135" s="4">
        <f t="shared" si="20"/>
        <v>26.39</v>
      </c>
      <c r="AD135" s="47">
        <f t="shared" si="21"/>
        <v>26.39</v>
      </c>
      <c r="AE135" s="32"/>
      <c r="AF135" s="140"/>
      <c r="AG135" s="6"/>
      <c r="AH135" s="6"/>
      <c r="AI135" s="54"/>
      <c r="AJ135" s="149"/>
      <c r="AK135" s="34"/>
    </row>
    <row r="136" spans="1:37" x14ac:dyDescent="0.15">
      <c r="A136" s="52">
        <v>55</v>
      </c>
      <c r="B136" s="52">
        <v>9</v>
      </c>
      <c r="C136" s="52">
        <v>38</v>
      </c>
      <c r="D136" s="52">
        <f t="shared" si="17"/>
        <v>9</v>
      </c>
      <c r="E136" s="52" t="str">
        <f t="shared" si="18"/>
        <v>55_9</v>
      </c>
      <c r="F136" s="59">
        <v>24.75</v>
      </c>
      <c r="G136" s="52"/>
      <c r="H136" s="52">
        <v>55</v>
      </c>
      <c r="I136" s="52">
        <v>10</v>
      </c>
      <c r="J136" s="52">
        <v>39</v>
      </c>
      <c r="K136" s="52">
        <f t="shared" si="11"/>
        <v>10</v>
      </c>
      <c r="L136" s="52" t="str">
        <f t="shared" si="12"/>
        <v>55_10</v>
      </c>
      <c r="M136" s="59">
        <v>26.13</v>
      </c>
      <c r="N136" s="32"/>
      <c r="O136" s="52">
        <v>55</v>
      </c>
      <c r="P136" s="52">
        <v>10</v>
      </c>
      <c r="Q136" s="52">
        <v>39</v>
      </c>
      <c r="R136" s="52">
        <f t="shared" si="13"/>
        <v>10</v>
      </c>
      <c r="S136" s="52" t="str">
        <f t="shared" si="14"/>
        <v>55_10</v>
      </c>
      <c r="T136" s="59">
        <v>26.92</v>
      </c>
      <c r="U136" s="32"/>
      <c r="V136" s="32"/>
      <c r="W136" s="52">
        <v>55</v>
      </c>
      <c r="X136" s="52">
        <v>10</v>
      </c>
      <c r="Y136" s="52">
        <v>39</v>
      </c>
      <c r="Z136" s="52">
        <f t="shared" si="15"/>
        <v>10</v>
      </c>
      <c r="AA136" s="52" t="str">
        <f t="shared" si="16"/>
        <v>55_10</v>
      </c>
      <c r="AB136" s="4">
        <f t="shared" si="19"/>
        <v>26.13</v>
      </c>
      <c r="AC136" s="4">
        <f t="shared" si="20"/>
        <v>26.92</v>
      </c>
      <c r="AD136" s="47">
        <f t="shared" si="21"/>
        <v>26.92</v>
      </c>
      <c r="AE136" s="32"/>
      <c r="AF136" s="140"/>
      <c r="AG136" s="6"/>
      <c r="AH136" s="6"/>
      <c r="AI136" s="54"/>
      <c r="AJ136" s="149"/>
      <c r="AK136" s="34"/>
    </row>
    <row r="137" spans="1:37" x14ac:dyDescent="0.15">
      <c r="A137" s="52">
        <v>55</v>
      </c>
      <c r="B137" s="52">
        <v>10</v>
      </c>
      <c r="C137" s="52">
        <v>39</v>
      </c>
      <c r="D137" s="52">
        <f t="shared" si="17"/>
        <v>10</v>
      </c>
      <c r="E137" s="52" t="str">
        <f t="shared" si="18"/>
        <v>55_10</v>
      </c>
      <c r="F137" s="59">
        <v>25.25</v>
      </c>
      <c r="G137" s="52"/>
      <c r="H137" s="52">
        <v>55</v>
      </c>
      <c r="I137" s="52">
        <v>11</v>
      </c>
      <c r="J137" s="52">
        <v>40</v>
      </c>
      <c r="K137" s="52">
        <f t="shared" si="11"/>
        <v>11</v>
      </c>
      <c r="L137" s="52" t="str">
        <f t="shared" si="12"/>
        <v>55_11</v>
      </c>
      <c r="M137" s="59">
        <v>26.59</v>
      </c>
      <c r="N137" s="32"/>
      <c r="O137" s="52">
        <v>55</v>
      </c>
      <c r="P137" s="52">
        <v>11</v>
      </c>
      <c r="Q137" s="52">
        <v>40</v>
      </c>
      <c r="R137" s="52">
        <f t="shared" si="13"/>
        <v>11</v>
      </c>
      <c r="S137" s="52" t="str">
        <f t="shared" si="14"/>
        <v>55_11</v>
      </c>
      <c r="T137" s="59">
        <v>27.39</v>
      </c>
      <c r="U137" s="32"/>
      <c r="V137" s="32"/>
      <c r="W137" s="52">
        <v>55</v>
      </c>
      <c r="X137" s="52">
        <v>11</v>
      </c>
      <c r="Y137" s="52">
        <v>40</v>
      </c>
      <c r="Z137" s="52">
        <f t="shared" si="15"/>
        <v>11</v>
      </c>
      <c r="AA137" s="52" t="str">
        <f t="shared" si="16"/>
        <v>55_11</v>
      </c>
      <c r="AB137" s="4">
        <f t="shared" si="19"/>
        <v>26.59</v>
      </c>
      <c r="AC137" s="4">
        <f t="shared" si="20"/>
        <v>27.39</v>
      </c>
      <c r="AD137" s="47">
        <f t="shared" si="21"/>
        <v>27.39</v>
      </c>
      <c r="AE137" s="32"/>
      <c r="AF137" s="140"/>
      <c r="AG137" s="6"/>
      <c r="AH137" s="6"/>
      <c r="AI137" s="54"/>
      <c r="AJ137" s="149"/>
      <c r="AK137" s="34"/>
    </row>
    <row r="138" spans="1:37" x14ac:dyDescent="0.15">
      <c r="A138" s="52">
        <v>55</v>
      </c>
      <c r="B138" s="52">
        <v>11</v>
      </c>
      <c r="C138" s="52">
        <v>40</v>
      </c>
      <c r="D138" s="52">
        <f t="shared" si="17"/>
        <v>11</v>
      </c>
      <c r="E138" s="52" t="str">
        <f t="shared" si="18"/>
        <v>55_11</v>
      </c>
      <c r="F138" s="59">
        <v>25.69</v>
      </c>
      <c r="G138" s="52"/>
      <c r="H138" s="52">
        <v>60</v>
      </c>
      <c r="I138" s="52" t="s">
        <v>37</v>
      </c>
      <c r="J138" s="52">
        <v>27</v>
      </c>
      <c r="K138" s="52" t="str">
        <f t="shared" si="11"/>
        <v>Aanloopperiodiek_0</v>
      </c>
      <c r="L138" s="52" t="str">
        <f t="shared" si="12"/>
        <v>60_Aanloopperiodiek_0</v>
      </c>
      <c r="M138" s="59">
        <v>20.420000000000002</v>
      </c>
      <c r="N138" s="6"/>
      <c r="O138" s="52">
        <v>60</v>
      </c>
      <c r="P138" s="52" t="s">
        <v>37</v>
      </c>
      <c r="Q138" s="52">
        <v>27</v>
      </c>
      <c r="R138" s="52" t="str">
        <f t="shared" si="13"/>
        <v>Aanloopperiodiek_0</v>
      </c>
      <c r="S138" s="52" t="str">
        <f t="shared" si="14"/>
        <v>60_Aanloopperiodiek_0</v>
      </c>
      <c r="T138" s="59">
        <v>21.04</v>
      </c>
      <c r="U138" s="6"/>
      <c r="V138" s="6"/>
      <c r="W138" s="52">
        <v>60</v>
      </c>
      <c r="X138" s="52" t="s">
        <v>37</v>
      </c>
      <c r="Y138" s="52">
        <v>27</v>
      </c>
      <c r="Z138" s="52" t="str">
        <f t="shared" si="15"/>
        <v>Aanloopperiodiek_0</v>
      </c>
      <c r="AA138" s="52" t="str">
        <f t="shared" si="16"/>
        <v>60_Aanloopperiodiek_0</v>
      </c>
      <c r="AB138" s="4">
        <f t="shared" si="19"/>
        <v>20.420000000000002</v>
      </c>
      <c r="AC138" s="4">
        <f t="shared" si="20"/>
        <v>21.04</v>
      </c>
      <c r="AD138" s="47">
        <f t="shared" si="21"/>
        <v>21.04</v>
      </c>
      <c r="AE138" s="6"/>
      <c r="AF138" s="6"/>
      <c r="AG138" s="6"/>
      <c r="AH138" s="6"/>
      <c r="AI138" s="6"/>
      <c r="AJ138" s="7"/>
    </row>
    <row r="139" spans="1:37" x14ac:dyDescent="0.15">
      <c r="A139" s="52">
        <v>60</v>
      </c>
      <c r="B139" s="52" t="s">
        <v>37</v>
      </c>
      <c r="C139" s="52">
        <v>27</v>
      </c>
      <c r="D139" s="52" t="str">
        <f t="shared" si="17"/>
        <v>Aanloopperiodiek_0</v>
      </c>
      <c r="E139" s="52" t="str">
        <f t="shared" si="18"/>
        <v>60_Aanloopperiodiek_0</v>
      </c>
      <c r="F139" s="59">
        <v>19.73</v>
      </c>
      <c r="G139" s="52"/>
      <c r="H139" s="52">
        <v>60</v>
      </c>
      <c r="I139" s="52" t="s">
        <v>38</v>
      </c>
      <c r="J139" s="52">
        <v>29</v>
      </c>
      <c r="K139" s="52" t="str">
        <f t="shared" si="11"/>
        <v>Aanloopperiodiek_1</v>
      </c>
      <c r="L139" s="52" t="str">
        <f t="shared" si="12"/>
        <v>60_Aanloopperiodiek_1</v>
      </c>
      <c r="M139" s="59">
        <v>21.35</v>
      </c>
      <c r="N139" s="6"/>
      <c r="O139" s="52">
        <v>60</v>
      </c>
      <c r="P139" s="52" t="s">
        <v>38</v>
      </c>
      <c r="Q139" s="52">
        <v>29</v>
      </c>
      <c r="R139" s="52" t="str">
        <f t="shared" si="13"/>
        <v>Aanloopperiodiek_1</v>
      </c>
      <c r="S139" s="52" t="str">
        <f t="shared" si="14"/>
        <v>60_Aanloopperiodiek_1</v>
      </c>
      <c r="T139" s="59">
        <v>21.99</v>
      </c>
      <c r="U139" s="6"/>
      <c r="V139" s="6"/>
      <c r="W139" s="52">
        <v>60</v>
      </c>
      <c r="X139" s="52" t="s">
        <v>38</v>
      </c>
      <c r="Y139" s="52">
        <v>29</v>
      </c>
      <c r="Z139" s="52" t="str">
        <f t="shared" si="15"/>
        <v>Aanloopperiodiek_1</v>
      </c>
      <c r="AA139" s="52" t="str">
        <f t="shared" si="16"/>
        <v>60_Aanloopperiodiek_1</v>
      </c>
      <c r="AB139" s="4">
        <f t="shared" si="19"/>
        <v>21.35</v>
      </c>
      <c r="AC139" s="4">
        <f t="shared" si="20"/>
        <v>21.99</v>
      </c>
      <c r="AD139" s="47">
        <f t="shared" si="21"/>
        <v>21.99</v>
      </c>
      <c r="AE139" s="6"/>
      <c r="AF139" s="6"/>
      <c r="AG139" s="6"/>
      <c r="AH139" s="6"/>
      <c r="AI139" s="6"/>
      <c r="AJ139" s="7"/>
    </row>
    <row r="140" spans="1:37" x14ac:dyDescent="0.15">
      <c r="A140" s="52">
        <v>60</v>
      </c>
      <c r="B140" s="52" t="s">
        <v>38</v>
      </c>
      <c r="C140" s="52">
        <v>29</v>
      </c>
      <c r="D140" s="52" t="str">
        <f t="shared" si="17"/>
        <v>Aanloopperiodiek_1</v>
      </c>
      <c r="E140" s="52" t="str">
        <f t="shared" si="18"/>
        <v>60_Aanloopperiodiek_1</v>
      </c>
      <c r="F140" s="59">
        <v>20.62</v>
      </c>
      <c r="G140" s="52"/>
      <c r="H140" s="52">
        <v>60</v>
      </c>
      <c r="I140" s="52">
        <v>0</v>
      </c>
      <c r="J140" s="52">
        <v>32</v>
      </c>
      <c r="K140" s="52">
        <f t="shared" si="11"/>
        <v>0</v>
      </c>
      <c r="L140" s="52" t="str">
        <f t="shared" si="12"/>
        <v>60_0</v>
      </c>
      <c r="M140" s="59">
        <v>22.73</v>
      </c>
      <c r="N140" s="6"/>
      <c r="O140" s="52">
        <v>60</v>
      </c>
      <c r="P140" s="52">
        <v>0</v>
      </c>
      <c r="Q140" s="52">
        <v>32</v>
      </c>
      <c r="R140" s="52">
        <f t="shared" si="13"/>
        <v>0</v>
      </c>
      <c r="S140" s="52" t="str">
        <f t="shared" si="14"/>
        <v>60_0</v>
      </c>
      <c r="T140" s="59">
        <v>23.41</v>
      </c>
      <c r="U140" s="6"/>
      <c r="V140" s="6"/>
      <c r="W140" s="52">
        <v>60</v>
      </c>
      <c r="X140" s="52">
        <v>0</v>
      </c>
      <c r="Y140" s="52">
        <v>32</v>
      </c>
      <c r="Z140" s="52">
        <f t="shared" si="15"/>
        <v>0</v>
      </c>
      <c r="AA140" s="52" t="str">
        <f t="shared" si="16"/>
        <v>60_0</v>
      </c>
      <c r="AB140" s="4">
        <f t="shared" si="19"/>
        <v>22.73</v>
      </c>
      <c r="AC140" s="4">
        <f t="shared" si="20"/>
        <v>23.41</v>
      </c>
      <c r="AD140" s="47">
        <f t="shared" si="21"/>
        <v>23.41</v>
      </c>
      <c r="AE140" s="6"/>
      <c r="AF140" s="6"/>
      <c r="AG140" s="6"/>
      <c r="AH140" s="6"/>
      <c r="AI140" s="6"/>
      <c r="AJ140" s="7"/>
    </row>
    <row r="141" spans="1:37" x14ac:dyDescent="0.15">
      <c r="A141" s="52">
        <v>60</v>
      </c>
      <c r="B141" s="52">
        <v>0</v>
      </c>
      <c r="C141" s="52">
        <v>32</v>
      </c>
      <c r="D141" s="52">
        <f t="shared" si="17"/>
        <v>0</v>
      </c>
      <c r="E141" s="52" t="str">
        <f t="shared" si="18"/>
        <v>60_0</v>
      </c>
      <c r="F141" s="59">
        <v>21.96</v>
      </c>
      <c r="G141" s="52"/>
      <c r="H141" s="52">
        <v>60</v>
      </c>
      <c r="I141" s="52">
        <v>1</v>
      </c>
      <c r="J141" s="52">
        <v>34</v>
      </c>
      <c r="K141" s="52">
        <f t="shared" si="11"/>
        <v>1</v>
      </c>
      <c r="L141" s="52" t="str">
        <f t="shared" si="12"/>
        <v>60_1</v>
      </c>
      <c r="M141" s="59">
        <v>23.69</v>
      </c>
      <c r="N141" s="6"/>
      <c r="O141" s="52">
        <v>60</v>
      </c>
      <c r="P141" s="52">
        <v>1</v>
      </c>
      <c r="Q141" s="52">
        <v>34</v>
      </c>
      <c r="R141" s="52">
        <f t="shared" si="13"/>
        <v>1</v>
      </c>
      <c r="S141" s="52" t="str">
        <f t="shared" si="14"/>
        <v>60_1</v>
      </c>
      <c r="T141" s="59">
        <v>24.4</v>
      </c>
      <c r="U141" s="6"/>
      <c r="V141" s="6"/>
      <c r="W141" s="52">
        <v>60</v>
      </c>
      <c r="X141" s="52">
        <v>1</v>
      </c>
      <c r="Y141" s="52">
        <v>34</v>
      </c>
      <c r="Z141" s="52">
        <f t="shared" si="15"/>
        <v>1</v>
      </c>
      <c r="AA141" s="52" t="str">
        <f t="shared" si="16"/>
        <v>60_1</v>
      </c>
      <c r="AB141" s="4">
        <f t="shared" si="19"/>
        <v>23.69</v>
      </c>
      <c r="AC141" s="4">
        <f t="shared" si="20"/>
        <v>24.4</v>
      </c>
      <c r="AD141" s="47">
        <f t="shared" si="21"/>
        <v>24.4</v>
      </c>
      <c r="AE141" s="6"/>
      <c r="AF141" s="6"/>
      <c r="AG141" s="6"/>
      <c r="AH141" s="6"/>
      <c r="AI141" s="6"/>
      <c r="AJ141" s="7"/>
    </row>
    <row r="142" spans="1:37" x14ac:dyDescent="0.15">
      <c r="A142" s="52">
        <v>60</v>
      </c>
      <c r="B142" s="52">
        <v>1</v>
      </c>
      <c r="C142" s="52">
        <v>34</v>
      </c>
      <c r="D142" s="52">
        <f t="shared" si="17"/>
        <v>1</v>
      </c>
      <c r="E142" s="52" t="str">
        <f t="shared" si="18"/>
        <v>60_1</v>
      </c>
      <c r="F142" s="59">
        <v>22.89</v>
      </c>
      <c r="G142" s="52"/>
      <c r="H142" s="52">
        <v>60</v>
      </c>
      <c r="I142" s="52">
        <v>2</v>
      </c>
      <c r="J142" s="52">
        <v>36</v>
      </c>
      <c r="K142" s="52">
        <f t="shared" si="11"/>
        <v>2</v>
      </c>
      <c r="L142" s="52" t="str">
        <f t="shared" si="12"/>
        <v>60_2</v>
      </c>
      <c r="M142" s="59">
        <v>24.58</v>
      </c>
      <c r="N142" s="6"/>
      <c r="O142" s="52">
        <v>60</v>
      </c>
      <c r="P142" s="52">
        <v>2</v>
      </c>
      <c r="Q142" s="52">
        <v>36</v>
      </c>
      <c r="R142" s="52">
        <f t="shared" si="13"/>
        <v>2</v>
      </c>
      <c r="S142" s="52" t="str">
        <f t="shared" si="14"/>
        <v>60_2</v>
      </c>
      <c r="T142" s="59">
        <v>25.32</v>
      </c>
      <c r="U142" s="6"/>
      <c r="V142" s="6"/>
      <c r="W142" s="52">
        <v>60</v>
      </c>
      <c r="X142" s="52">
        <v>2</v>
      </c>
      <c r="Y142" s="52">
        <v>36</v>
      </c>
      <c r="Z142" s="52">
        <f t="shared" si="15"/>
        <v>2</v>
      </c>
      <c r="AA142" s="52" t="str">
        <f t="shared" si="16"/>
        <v>60_2</v>
      </c>
      <c r="AB142" s="4">
        <f t="shared" si="19"/>
        <v>24.58</v>
      </c>
      <c r="AC142" s="4">
        <f t="shared" si="20"/>
        <v>25.32</v>
      </c>
      <c r="AD142" s="47">
        <f t="shared" si="21"/>
        <v>25.32</v>
      </c>
      <c r="AE142" s="6"/>
      <c r="AF142" s="6"/>
      <c r="AG142" s="6"/>
      <c r="AH142" s="6"/>
      <c r="AI142" s="6"/>
      <c r="AJ142" s="7"/>
    </row>
    <row r="143" spans="1:37" x14ac:dyDescent="0.15">
      <c r="A143" s="52">
        <v>60</v>
      </c>
      <c r="B143" s="52">
        <v>2</v>
      </c>
      <c r="C143" s="52">
        <v>36</v>
      </c>
      <c r="D143" s="52">
        <f t="shared" si="17"/>
        <v>2</v>
      </c>
      <c r="E143" s="52" t="str">
        <f t="shared" si="18"/>
        <v>60_2</v>
      </c>
      <c r="F143" s="59">
        <v>23.75</v>
      </c>
      <c r="G143" s="52"/>
      <c r="H143" s="52">
        <v>60</v>
      </c>
      <c r="I143" s="52">
        <v>3</v>
      </c>
      <c r="J143" s="52">
        <v>38</v>
      </c>
      <c r="K143" s="52">
        <f t="shared" ref="K143:K206" si="22">I143</f>
        <v>3</v>
      </c>
      <c r="L143" s="52" t="str">
        <f t="shared" ref="L143:L206" si="23">H143&amp;"_"&amp;K143</f>
        <v>60_3</v>
      </c>
      <c r="M143" s="59">
        <v>25.62</v>
      </c>
      <c r="N143" s="6"/>
      <c r="O143" s="52">
        <v>60</v>
      </c>
      <c r="P143" s="52">
        <v>3</v>
      </c>
      <c r="Q143" s="52">
        <v>38</v>
      </c>
      <c r="R143" s="52">
        <f t="shared" ref="R143:R206" si="24">P143</f>
        <v>3</v>
      </c>
      <c r="S143" s="52" t="str">
        <f t="shared" ref="S143:S206" si="25">O143&amp;"_"&amp;R143</f>
        <v>60_3</v>
      </c>
      <c r="T143" s="59">
        <v>26.39</v>
      </c>
      <c r="U143" s="6"/>
      <c r="V143" s="6"/>
      <c r="W143" s="52">
        <v>60</v>
      </c>
      <c r="X143" s="52">
        <v>3</v>
      </c>
      <c r="Y143" s="52">
        <v>38</v>
      </c>
      <c r="Z143" s="52">
        <f t="shared" ref="Z143:Z206" si="26">X143</f>
        <v>3</v>
      </c>
      <c r="AA143" s="52" t="str">
        <f t="shared" ref="AA143:AA206" si="27">W143&amp;"_"&amp;Z143</f>
        <v>60_3</v>
      </c>
      <c r="AB143" s="4">
        <f t="shared" si="19"/>
        <v>25.62</v>
      </c>
      <c r="AC143" s="4">
        <f t="shared" si="20"/>
        <v>26.39</v>
      </c>
      <c r="AD143" s="47">
        <f t="shared" si="21"/>
        <v>26.39</v>
      </c>
      <c r="AE143" s="6"/>
      <c r="AF143" s="6"/>
      <c r="AG143" s="6"/>
      <c r="AH143" s="6"/>
      <c r="AI143" s="6"/>
      <c r="AJ143" s="7"/>
    </row>
    <row r="144" spans="1:37" x14ac:dyDescent="0.15">
      <c r="A144" s="52">
        <v>60</v>
      </c>
      <c r="B144" s="52">
        <v>3</v>
      </c>
      <c r="C144" s="52">
        <v>38</v>
      </c>
      <c r="D144" s="52">
        <f t="shared" ref="D144:D207" si="28">B144</f>
        <v>3</v>
      </c>
      <c r="E144" s="52" t="str">
        <f t="shared" ref="E144:E207" si="29">A144&amp;"_"&amp;D144</f>
        <v>60_3</v>
      </c>
      <c r="F144" s="59">
        <v>24.75</v>
      </c>
      <c r="G144" s="52"/>
      <c r="H144" s="52">
        <v>60</v>
      </c>
      <c r="I144" s="52">
        <v>4</v>
      </c>
      <c r="J144" s="52">
        <v>40</v>
      </c>
      <c r="K144" s="52">
        <f t="shared" si="22"/>
        <v>4</v>
      </c>
      <c r="L144" s="52" t="str">
        <f t="shared" si="23"/>
        <v>60_4</v>
      </c>
      <c r="M144" s="59">
        <v>26.59</v>
      </c>
      <c r="N144" s="6"/>
      <c r="O144" s="52">
        <v>60</v>
      </c>
      <c r="P144" s="52">
        <v>4</v>
      </c>
      <c r="Q144" s="52">
        <v>40</v>
      </c>
      <c r="R144" s="52">
        <f t="shared" si="24"/>
        <v>4</v>
      </c>
      <c r="S144" s="52" t="str">
        <f t="shared" si="25"/>
        <v>60_4</v>
      </c>
      <c r="T144" s="59">
        <v>27.39</v>
      </c>
      <c r="U144" s="6"/>
      <c r="V144" s="6"/>
      <c r="W144" s="52">
        <v>60</v>
      </c>
      <c r="X144" s="52">
        <v>4</v>
      </c>
      <c r="Y144" s="52">
        <v>40</v>
      </c>
      <c r="Z144" s="52">
        <f t="shared" si="26"/>
        <v>4</v>
      </c>
      <c r="AA144" s="52" t="str">
        <f t="shared" si="27"/>
        <v>60_4</v>
      </c>
      <c r="AB144" s="4">
        <f t="shared" ref="AB144:AB207" si="30">INDEX($M$15:$M$234,MATCH(AA144,$L$15:$L$234,0))</f>
        <v>26.59</v>
      </c>
      <c r="AC144" s="4">
        <f t="shared" ref="AC144:AC207" si="31">INDEX($T$15:$T$234,MATCH(AA144,$S$15:$S$234,0))</f>
        <v>27.39</v>
      </c>
      <c r="AD144" s="47">
        <f t="shared" ref="AD144:AD207" si="32">$D$6*AB144+$D$7*AC144</f>
        <v>27.39</v>
      </c>
      <c r="AE144" s="6"/>
      <c r="AF144" s="6"/>
      <c r="AG144" s="6"/>
      <c r="AH144" s="6"/>
      <c r="AI144" s="6"/>
      <c r="AJ144" s="7"/>
    </row>
    <row r="145" spans="1:36" x14ac:dyDescent="0.15">
      <c r="A145" s="52">
        <v>60</v>
      </c>
      <c r="B145" s="52">
        <v>4</v>
      </c>
      <c r="C145" s="52">
        <v>40</v>
      </c>
      <c r="D145" s="52">
        <f t="shared" si="28"/>
        <v>4</v>
      </c>
      <c r="E145" s="52" t="str">
        <f t="shared" si="29"/>
        <v>60_4</v>
      </c>
      <c r="F145" s="59">
        <v>25.69</v>
      </c>
      <c r="G145" s="52"/>
      <c r="H145" s="52">
        <v>60</v>
      </c>
      <c r="I145" s="52">
        <v>5</v>
      </c>
      <c r="J145" s="52">
        <v>42</v>
      </c>
      <c r="K145" s="52">
        <f t="shared" si="22"/>
        <v>5</v>
      </c>
      <c r="L145" s="52" t="str">
        <f t="shared" si="23"/>
        <v>60_5</v>
      </c>
      <c r="M145" s="59">
        <v>27.6</v>
      </c>
      <c r="N145" s="6"/>
      <c r="O145" s="52">
        <v>60</v>
      </c>
      <c r="P145" s="52">
        <v>5</v>
      </c>
      <c r="Q145" s="52">
        <v>42</v>
      </c>
      <c r="R145" s="52">
        <f t="shared" si="24"/>
        <v>5</v>
      </c>
      <c r="S145" s="52" t="str">
        <f t="shared" si="25"/>
        <v>60_5</v>
      </c>
      <c r="T145" s="59">
        <v>28.42</v>
      </c>
      <c r="U145" s="6"/>
      <c r="V145" s="6"/>
      <c r="W145" s="52">
        <v>60</v>
      </c>
      <c r="X145" s="52">
        <v>5</v>
      </c>
      <c r="Y145" s="52">
        <v>42</v>
      </c>
      <c r="Z145" s="52">
        <f t="shared" si="26"/>
        <v>5</v>
      </c>
      <c r="AA145" s="52" t="str">
        <f t="shared" si="27"/>
        <v>60_5</v>
      </c>
      <c r="AB145" s="4">
        <f t="shared" si="30"/>
        <v>27.6</v>
      </c>
      <c r="AC145" s="4">
        <f t="shared" si="31"/>
        <v>28.42</v>
      </c>
      <c r="AD145" s="47">
        <f t="shared" si="32"/>
        <v>28.42</v>
      </c>
      <c r="AE145" s="6"/>
      <c r="AF145" s="6"/>
      <c r="AG145" s="6"/>
      <c r="AH145" s="6"/>
      <c r="AI145" s="6"/>
      <c r="AJ145" s="7"/>
    </row>
    <row r="146" spans="1:36" x14ac:dyDescent="0.15">
      <c r="A146" s="52">
        <v>60</v>
      </c>
      <c r="B146" s="52">
        <v>5</v>
      </c>
      <c r="C146" s="52">
        <v>42</v>
      </c>
      <c r="D146" s="52">
        <f t="shared" si="28"/>
        <v>5</v>
      </c>
      <c r="E146" s="52" t="str">
        <f t="shared" si="29"/>
        <v>60_5</v>
      </c>
      <c r="F146" s="59">
        <v>26.66</v>
      </c>
      <c r="G146" s="52"/>
      <c r="H146" s="52">
        <v>60</v>
      </c>
      <c r="I146" s="52">
        <v>6</v>
      </c>
      <c r="J146" s="52">
        <v>44</v>
      </c>
      <c r="K146" s="52">
        <f t="shared" si="22"/>
        <v>6</v>
      </c>
      <c r="L146" s="52" t="str">
        <f t="shared" si="23"/>
        <v>60_6</v>
      </c>
      <c r="M146" s="59">
        <v>28.56</v>
      </c>
      <c r="N146" s="6"/>
      <c r="O146" s="52">
        <v>60</v>
      </c>
      <c r="P146" s="52">
        <v>6</v>
      </c>
      <c r="Q146" s="52">
        <v>44</v>
      </c>
      <c r="R146" s="52">
        <f t="shared" si="24"/>
        <v>6</v>
      </c>
      <c r="S146" s="52" t="str">
        <f t="shared" si="25"/>
        <v>60_6</v>
      </c>
      <c r="T146" s="59">
        <v>29.42</v>
      </c>
      <c r="U146" s="6"/>
      <c r="V146" s="6"/>
      <c r="W146" s="52">
        <v>60</v>
      </c>
      <c r="X146" s="52">
        <v>6</v>
      </c>
      <c r="Y146" s="52">
        <v>44</v>
      </c>
      <c r="Z146" s="52">
        <f t="shared" si="26"/>
        <v>6</v>
      </c>
      <c r="AA146" s="52" t="str">
        <f t="shared" si="27"/>
        <v>60_6</v>
      </c>
      <c r="AB146" s="4">
        <f t="shared" si="30"/>
        <v>28.56</v>
      </c>
      <c r="AC146" s="4">
        <f t="shared" si="31"/>
        <v>29.42</v>
      </c>
      <c r="AD146" s="47">
        <f t="shared" si="32"/>
        <v>29.42</v>
      </c>
      <c r="AE146" s="6"/>
      <c r="AF146" s="6"/>
      <c r="AG146" s="6"/>
      <c r="AH146" s="6"/>
      <c r="AI146" s="6"/>
      <c r="AJ146" s="7"/>
    </row>
    <row r="147" spans="1:36" x14ac:dyDescent="0.15">
      <c r="A147" s="52">
        <v>60</v>
      </c>
      <c r="B147" s="52">
        <v>6</v>
      </c>
      <c r="C147" s="52">
        <v>44</v>
      </c>
      <c r="D147" s="52">
        <f t="shared" si="28"/>
        <v>6</v>
      </c>
      <c r="E147" s="52" t="str">
        <f t="shared" si="29"/>
        <v>60_6</v>
      </c>
      <c r="F147" s="59">
        <v>27.6</v>
      </c>
      <c r="G147" s="52"/>
      <c r="H147" s="52">
        <v>60</v>
      </c>
      <c r="I147" s="52">
        <v>7</v>
      </c>
      <c r="J147" s="52">
        <v>45</v>
      </c>
      <c r="K147" s="52">
        <f t="shared" si="22"/>
        <v>7</v>
      </c>
      <c r="L147" s="52" t="str">
        <f t="shared" si="23"/>
        <v>60_7</v>
      </c>
      <c r="M147" s="59">
        <v>28.99</v>
      </c>
      <c r="N147" s="6"/>
      <c r="O147" s="52">
        <v>60</v>
      </c>
      <c r="P147" s="52">
        <v>7</v>
      </c>
      <c r="Q147" s="52">
        <v>45</v>
      </c>
      <c r="R147" s="52">
        <f t="shared" si="24"/>
        <v>7</v>
      </c>
      <c r="S147" s="52" t="str">
        <f t="shared" si="25"/>
        <v>60_7</v>
      </c>
      <c r="T147" s="59">
        <v>29.86</v>
      </c>
      <c r="U147" s="6"/>
      <c r="V147" s="6"/>
      <c r="W147" s="52">
        <v>60</v>
      </c>
      <c r="X147" s="52">
        <v>7</v>
      </c>
      <c r="Y147" s="52">
        <v>45</v>
      </c>
      <c r="Z147" s="52">
        <f t="shared" si="26"/>
        <v>7</v>
      </c>
      <c r="AA147" s="52" t="str">
        <f t="shared" si="27"/>
        <v>60_7</v>
      </c>
      <c r="AB147" s="4">
        <f t="shared" si="30"/>
        <v>28.99</v>
      </c>
      <c r="AC147" s="4">
        <f t="shared" si="31"/>
        <v>29.86</v>
      </c>
      <c r="AD147" s="47">
        <f t="shared" si="32"/>
        <v>29.86</v>
      </c>
      <c r="AE147" s="6"/>
      <c r="AF147" s="6"/>
      <c r="AG147" s="6"/>
      <c r="AH147" s="6"/>
      <c r="AI147" s="6"/>
      <c r="AJ147" s="7"/>
    </row>
    <row r="148" spans="1:36" x14ac:dyDescent="0.15">
      <c r="A148" s="52">
        <v>60</v>
      </c>
      <c r="B148" s="52">
        <v>7</v>
      </c>
      <c r="C148" s="52">
        <v>45</v>
      </c>
      <c r="D148" s="52">
        <f t="shared" si="28"/>
        <v>7</v>
      </c>
      <c r="E148" s="52" t="str">
        <f t="shared" si="29"/>
        <v>60_7</v>
      </c>
      <c r="F148" s="59">
        <v>28.01</v>
      </c>
      <c r="G148" s="52"/>
      <c r="H148" s="52">
        <v>60</v>
      </c>
      <c r="I148" s="52">
        <v>8</v>
      </c>
      <c r="J148" s="52">
        <v>46</v>
      </c>
      <c r="K148" s="52">
        <f t="shared" si="22"/>
        <v>8</v>
      </c>
      <c r="L148" s="52" t="str">
        <f t="shared" si="23"/>
        <v>60_8</v>
      </c>
      <c r="M148" s="59">
        <v>29.43</v>
      </c>
      <c r="N148" s="6"/>
      <c r="O148" s="52">
        <v>60</v>
      </c>
      <c r="P148" s="52">
        <v>8</v>
      </c>
      <c r="Q148" s="52">
        <v>46</v>
      </c>
      <c r="R148" s="52">
        <f t="shared" si="24"/>
        <v>8</v>
      </c>
      <c r="S148" s="52" t="str">
        <f t="shared" si="25"/>
        <v>60_8</v>
      </c>
      <c r="T148" s="59">
        <v>30.31</v>
      </c>
      <c r="U148" s="6"/>
      <c r="V148" s="6"/>
      <c r="W148" s="52">
        <v>60</v>
      </c>
      <c r="X148" s="52">
        <v>8</v>
      </c>
      <c r="Y148" s="52">
        <v>46</v>
      </c>
      <c r="Z148" s="52">
        <f t="shared" si="26"/>
        <v>8</v>
      </c>
      <c r="AA148" s="52" t="str">
        <f t="shared" si="27"/>
        <v>60_8</v>
      </c>
      <c r="AB148" s="4">
        <f t="shared" si="30"/>
        <v>29.43</v>
      </c>
      <c r="AC148" s="4">
        <f t="shared" si="31"/>
        <v>30.31</v>
      </c>
      <c r="AD148" s="47">
        <f t="shared" si="32"/>
        <v>30.31</v>
      </c>
      <c r="AE148" s="6"/>
      <c r="AF148" s="6"/>
      <c r="AG148" s="6"/>
      <c r="AH148" s="6"/>
      <c r="AI148" s="6"/>
      <c r="AJ148" s="7"/>
    </row>
    <row r="149" spans="1:36" x14ac:dyDescent="0.15">
      <c r="A149" s="52">
        <v>60</v>
      </c>
      <c r="B149" s="52">
        <v>8</v>
      </c>
      <c r="C149" s="52">
        <v>46</v>
      </c>
      <c r="D149" s="52">
        <f t="shared" si="28"/>
        <v>8</v>
      </c>
      <c r="E149" s="52" t="str">
        <f t="shared" si="29"/>
        <v>60_8</v>
      </c>
      <c r="F149" s="59">
        <v>28.43</v>
      </c>
      <c r="G149" s="52"/>
      <c r="H149" s="52">
        <v>60</v>
      </c>
      <c r="I149" s="52">
        <v>9</v>
      </c>
      <c r="J149" s="52">
        <v>47</v>
      </c>
      <c r="K149" s="52">
        <f t="shared" si="22"/>
        <v>9</v>
      </c>
      <c r="L149" s="52" t="str">
        <f t="shared" si="23"/>
        <v>60_9</v>
      </c>
      <c r="M149" s="59">
        <v>29.88</v>
      </c>
      <c r="N149" s="6"/>
      <c r="O149" s="52">
        <v>60</v>
      </c>
      <c r="P149" s="52">
        <v>9</v>
      </c>
      <c r="Q149" s="52">
        <v>47</v>
      </c>
      <c r="R149" s="52">
        <f t="shared" si="24"/>
        <v>9</v>
      </c>
      <c r="S149" s="52" t="str">
        <f t="shared" si="25"/>
        <v>60_9</v>
      </c>
      <c r="T149" s="59">
        <v>30.78</v>
      </c>
      <c r="U149" s="6"/>
      <c r="V149" s="6"/>
      <c r="W149" s="52">
        <v>60</v>
      </c>
      <c r="X149" s="52">
        <v>9</v>
      </c>
      <c r="Y149" s="52">
        <v>47</v>
      </c>
      <c r="Z149" s="52">
        <f t="shared" si="26"/>
        <v>9</v>
      </c>
      <c r="AA149" s="52" t="str">
        <f t="shared" si="27"/>
        <v>60_9</v>
      </c>
      <c r="AB149" s="4">
        <f t="shared" si="30"/>
        <v>29.88</v>
      </c>
      <c r="AC149" s="4">
        <f t="shared" si="31"/>
        <v>30.78</v>
      </c>
      <c r="AD149" s="47">
        <f t="shared" si="32"/>
        <v>30.78</v>
      </c>
      <c r="AE149" s="6"/>
      <c r="AF149" s="6"/>
      <c r="AG149" s="6"/>
      <c r="AH149" s="6"/>
      <c r="AI149" s="6"/>
      <c r="AJ149" s="7"/>
    </row>
    <row r="150" spans="1:36" x14ac:dyDescent="0.15">
      <c r="A150" s="52">
        <v>60</v>
      </c>
      <c r="B150" s="52">
        <v>9</v>
      </c>
      <c r="C150" s="52">
        <v>47</v>
      </c>
      <c r="D150" s="52">
        <f t="shared" si="28"/>
        <v>9</v>
      </c>
      <c r="E150" s="52" t="str">
        <f t="shared" si="29"/>
        <v>60_9</v>
      </c>
      <c r="F150" s="59">
        <v>28.87</v>
      </c>
      <c r="G150" s="52"/>
      <c r="H150" s="52">
        <v>60</v>
      </c>
      <c r="I150" s="52">
        <v>10</v>
      </c>
      <c r="J150" s="52">
        <v>48</v>
      </c>
      <c r="K150" s="52">
        <f t="shared" si="22"/>
        <v>10</v>
      </c>
      <c r="L150" s="52" t="str">
        <f t="shared" si="23"/>
        <v>60_10</v>
      </c>
      <c r="M150" s="59">
        <v>30.32</v>
      </c>
      <c r="N150" s="6"/>
      <c r="O150" s="52">
        <v>60</v>
      </c>
      <c r="P150" s="52">
        <v>10</v>
      </c>
      <c r="Q150" s="52">
        <v>48</v>
      </c>
      <c r="R150" s="52">
        <f t="shared" si="24"/>
        <v>10</v>
      </c>
      <c r="S150" s="52" t="str">
        <f t="shared" si="25"/>
        <v>60_10</v>
      </c>
      <c r="T150" s="59">
        <v>31.23</v>
      </c>
      <c r="U150" s="6"/>
      <c r="V150" s="6"/>
      <c r="W150" s="52">
        <v>60</v>
      </c>
      <c r="X150" s="52">
        <v>10</v>
      </c>
      <c r="Y150" s="52">
        <v>48</v>
      </c>
      <c r="Z150" s="52">
        <f t="shared" si="26"/>
        <v>10</v>
      </c>
      <c r="AA150" s="52" t="str">
        <f t="shared" si="27"/>
        <v>60_10</v>
      </c>
      <c r="AB150" s="4">
        <f t="shared" si="30"/>
        <v>30.32</v>
      </c>
      <c r="AC150" s="4">
        <f t="shared" si="31"/>
        <v>31.23</v>
      </c>
      <c r="AD150" s="47">
        <f t="shared" si="32"/>
        <v>31.23</v>
      </c>
      <c r="AE150" s="6"/>
      <c r="AF150" s="6"/>
      <c r="AG150" s="6"/>
      <c r="AH150" s="6"/>
      <c r="AI150" s="6"/>
      <c r="AJ150" s="7"/>
    </row>
    <row r="151" spans="1:36" x14ac:dyDescent="0.15">
      <c r="A151" s="52">
        <v>60</v>
      </c>
      <c r="B151" s="52">
        <v>10</v>
      </c>
      <c r="C151" s="52">
        <v>48</v>
      </c>
      <c r="D151" s="52">
        <f t="shared" si="28"/>
        <v>10</v>
      </c>
      <c r="E151" s="52" t="str">
        <f t="shared" si="29"/>
        <v>60_10</v>
      </c>
      <c r="F151" s="59">
        <v>29.29</v>
      </c>
      <c r="G151" s="52"/>
      <c r="H151" s="52">
        <v>65</v>
      </c>
      <c r="I151" s="52" t="s">
        <v>37</v>
      </c>
      <c r="J151" s="52">
        <v>34</v>
      </c>
      <c r="K151" s="52" t="str">
        <f t="shared" si="22"/>
        <v>Aanloopperiodiek_0</v>
      </c>
      <c r="L151" s="52" t="str">
        <f t="shared" si="23"/>
        <v>65_Aanloopperiodiek_0</v>
      </c>
      <c r="M151" s="59">
        <v>23.69</v>
      </c>
      <c r="N151" s="6"/>
      <c r="O151" s="52">
        <v>65</v>
      </c>
      <c r="P151" s="52" t="s">
        <v>37</v>
      </c>
      <c r="Q151" s="52">
        <v>34</v>
      </c>
      <c r="R151" s="52" t="str">
        <f t="shared" si="24"/>
        <v>Aanloopperiodiek_0</v>
      </c>
      <c r="S151" s="52" t="str">
        <f t="shared" si="25"/>
        <v>65_Aanloopperiodiek_0</v>
      </c>
      <c r="T151" s="59">
        <v>24.4</v>
      </c>
      <c r="U151" s="6"/>
      <c r="V151" s="6"/>
      <c r="W151" s="52">
        <v>65</v>
      </c>
      <c r="X151" s="52" t="s">
        <v>37</v>
      </c>
      <c r="Y151" s="52">
        <v>34</v>
      </c>
      <c r="Z151" s="52" t="str">
        <f t="shared" si="26"/>
        <v>Aanloopperiodiek_0</v>
      </c>
      <c r="AA151" s="52" t="str">
        <f t="shared" si="27"/>
        <v>65_Aanloopperiodiek_0</v>
      </c>
      <c r="AB151" s="4">
        <f t="shared" si="30"/>
        <v>23.69</v>
      </c>
      <c r="AC151" s="4">
        <f t="shared" si="31"/>
        <v>24.4</v>
      </c>
      <c r="AD151" s="47">
        <f t="shared" si="32"/>
        <v>24.4</v>
      </c>
      <c r="AE151" s="6"/>
      <c r="AF151" s="6"/>
      <c r="AG151" s="6"/>
      <c r="AH151" s="6"/>
      <c r="AI151" s="6"/>
      <c r="AJ151" s="7"/>
    </row>
    <row r="152" spans="1:36" x14ac:dyDescent="0.15">
      <c r="A152" s="52">
        <v>65</v>
      </c>
      <c r="B152" s="52" t="s">
        <v>37</v>
      </c>
      <c r="C152" s="52">
        <v>34</v>
      </c>
      <c r="D152" s="52" t="str">
        <f t="shared" si="28"/>
        <v>Aanloopperiodiek_0</v>
      </c>
      <c r="E152" s="52" t="str">
        <f t="shared" si="29"/>
        <v>65_Aanloopperiodiek_0</v>
      </c>
      <c r="F152" s="59">
        <v>22.89</v>
      </c>
      <c r="G152" s="52"/>
      <c r="H152" s="52">
        <v>65</v>
      </c>
      <c r="I152" s="52" t="s">
        <v>38</v>
      </c>
      <c r="J152" s="52">
        <v>36</v>
      </c>
      <c r="K152" s="52" t="str">
        <f t="shared" si="22"/>
        <v>Aanloopperiodiek_1</v>
      </c>
      <c r="L152" s="52" t="str">
        <f t="shared" si="23"/>
        <v>65_Aanloopperiodiek_1</v>
      </c>
      <c r="M152" s="59">
        <v>24.58</v>
      </c>
      <c r="N152" s="6"/>
      <c r="O152" s="52">
        <v>65</v>
      </c>
      <c r="P152" s="52" t="s">
        <v>38</v>
      </c>
      <c r="Q152" s="52">
        <v>36</v>
      </c>
      <c r="R152" s="52" t="str">
        <f t="shared" si="24"/>
        <v>Aanloopperiodiek_1</v>
      </c>
      <c r="S152" s="52" t="str">
        <f t="shared" si="25"/>
        <v>65_Aanloopperiodiek_1</v>
      </c>
      <c r="T152" s="59">
        <v>25.32</v>
      </c>
      <c r="U152" s="6"/>
      <c r="V152" s="6"/>
      <c r="W152" s="52">
        <v>65</v>
      </c>
      <c r="X152" s="52" t="s">
        <v>38</v>
      </c>
      <c r="Y152" s="52">
        <v>36</v>
      </c>
      <c r="Z152" s="52" t="str">
        <f t="shared" si="26"/>
        <v>Aanloopperiodiek_1</v>
      </c>
      <c r="AA152" s="52" t="str">
        <f t="shared" si="27"/>
        <v>65_Aanloopperiodiek_1</v>
      </c>
      <c r="AB152" s="4">
        <f t="shared" si="30"/>
        <v>24.58</v>
      </c>
      <c r="AC152" s="4">
        <f t="shared" si="31"/>
        <v>25.32</v>
      </c>
      <c r="AD152" s="47">
        <f t="shared" si="32"/>
        <v>25.32</v>
      </c>
      <c r="AE152" s="6"/>
      <c r="AF152" s="6"/>
      <c r="AG152" s="6"/>
      <c r="AH152" s="6"/>
      <c r="AI152" s="6"/>
      <c r="AJ152" s="7"/>
    </row>
    <row r="153" spans="1:36" x14ac:dyDescent="0.15">
      <c r="A153" s="52">
        <v>65</v>
      </c>
      <c r="B153" s="52" t="s">
        <v>38</v>
      </c>
      <c r="C153" s="52">
        <v>36</v>
      </c>
      <c r="D153" s="52" t="str">
        <f t="shared" si="28"/>
        <v>Aanloopperiodiek_1</v>
      </c>
      <c r="E153" s="52" t="str">
        <f t="shared" si="29"/>
        <v>65_Aanloopperiodiek_1</v>
      </c>
      <c r="F153" s="59">
        <v>23.75</v>
      </c>
      <c r="G153" s="52"/>
      <c r="H153" s="52">
        <v>65</v>
      </c>
      <c r="I153" s="52">
        <v>0</v>
      </c>
      <c r="J153" s="52">
        <v>38</v>
      </c>
      <c r="K153" s="52">
        <f t="shared" si="22"/>
        <v>0</v>
      </c>
      <c r="L153" s="52" t="str">
        <f t="shared" si="23"/>
        <v>65_0</v>
      </c>
      <c r="M153" s="59">
        <v>25.62</v>
      </c>
      <c r="N153" s="6"/>
      <c r="O153" s="52">
        <v>65</v>
      </c>
      <c r="P153" s="52">
        <v>0</v>
      </c>
      <c r="Q153" s="52">
        <v>38</v>
      </c>
      <c r="R153" s="52">
        <f t="shared" si="24"/>
        <v>0</v>
      </c>
      <c r="S153" s="52" t="str">
        <f t="shared" si="25"/>
        <v>65_0</v>
      </c>
      <c r="T153" s="59">
        <v>26.39</v>
      </c>
      <c r="U153" s="6"/>
      <c r="V153" s="6"/>
      <c r="W153" s="52">
        <v>65</v>
      </c>
      <c r="X153" s="52">
        <v>0</v>
      </c>
      <c r="Y153" s="52">
        <v>38</v>
      </c>
      <c r="Z153" s="52">
        <f t="shared" si="26"/>
        <v>0</v>
      </c>
      <c r="AA153" s="52" t="str">
        <f t="shared" si="27"/>
        <v>65_0</v>
      </c>
      <c r="AB153" s="4">
        <f t="shared" si="30"/>
        <v>25.62</v>
      </c>
      <c r="AC153" s="4">
        <f t="shared" si="31"/>
        <v>26.39</v>
      </c>
      <c r="AD153" s="47">
        <f t="shared" si="32"/>
        <v>26.39</v>
      </c>
      <c r="AE153" s="6"/>
      <c r="AF153" s="6"/>
      <c r="AG153" s="6"/>
      <c r="AH153" s="6"/>
      <c r="AI153" s="6"/>
      <c r="AJ153" s="7"/>
    </row>
    <row r="154" spans="1:36" x14ac:dyDescent="0.15">
      <c r="A154" s="52">
        <v>65</v>
      </c>
      <c r="B154" s="52">
        <v>0</v>
      </c>
      <c r="C154" s="52">
        <v>38</v>
      </c>
      <c r="D154" s="52">
        <f t="shared" si="28"/>
        <v>0</v>
      </c>
      <c r="E154" s="52" t="str">
        <f t="shared" si="29"/>
        <v>65_0</v>
      </c>
      <c r="F154" s="59">
        <v>24.75</v>
      </c>
      <c r="G154" s="52"/>
      <c r="H154" s="52">
        <v>65</v>
      </c>
      <c r="I154" s="52">
        <v>1</v>
      </c>
      <c r="J154" s="52">
        <v>40</v>
      </c>
      <c r="K154" s="52">
        <f t="shared" si="22"/>
        <v>1</v>
      </c>
      <c r="L154" s="52" t="str">
        <f t="shared" si="23"/>
        <v>65_1</v>
      </c>
      <c r="M154" s="59">
        <v>26.59</v>
      </c>
      <c r="N154" s="6"/>
      <c r="O154" s="52">
        <v>65</v>
      </c>
      <c r="P154" s="52">
        <v>1</v>
      </c>
      <c r="Q154" s="52">
        <v>40</v>
      </c>
      <c r="R154" s="52">
        <f t="shared" si="24"/>
        <v>1</v>
      </c>
      <c r="S154" s="52" t="str">
        <f t="shared" si="25"/>
        <v>65_1</v>
      </c>
      <c r="T154" s="59">
        <v>27.39</v>
      </c>
      <c r="U154" s="6"/>
      <c r="V154" s="6"/>
      <c r="W154" s="52">
        <v>65</v>
      </c>
      <c r="X154" s="52">
        <v>1</v>
      </c>
      <c r="Y154" s="52">
        <v>40</v>
      </c>
      <c r="Z154" s="52">
        <f t="shared" si="26"/>
        <v>1</v>
      </c>
      <c r="AA154" s="52" t="str">
        <f t="shared" si="27"/>
        <v>65_1</v>
      </c>
      <c r="AB154" s="4">
        <f t="shared" si="30"/>
        <v>26.59</v>
      </c>
      <c r="AC154" s="4">
        <f t="shared" si="31"/>
        <v>27.39</v>
      </c>
      <c r="AD154" s="47">
        <f t="shared" si="32"/>
        <v>27.39</v>
      </c>
      <c r="AE154" s="6"/>
      <c r="AF154" s="6"/>
      <c r="AG154" s="6"/>
      <c r="AH154" s="6"/>
      <c r="AI154" s="6"/>
      <c r="AJ154" s="7"/>
    </row>
    <row r="155" spans="1:36" x14ac:dyDescent="0.15">
      <c r="A155" s="52">
        <v>65</v>
      </c>
      <c r="B155" s="52">
        <v>1</v>
      </c>
      <c r="C155" s="52">
        <v>40</v>
      </c>
      <c r="D155" s="52">
        <f t="shared" si="28"/>
        <v>1</v>
      </c>
      <c r="E155" s="52" t="str">
        <f t="shared" si="29"/>
        <v>65_1</v>
      </c>
      <c r="F155" s="59">
        <v>25.69</v>
      </c>
      <c r="G155" s="52"/>
      <c r="H155" s="52">
        <v>65</v>
      </c>
      <c r="I155" s="52">
        <v>2</v>
      </c>
      <c r="J155" s="52">
        <v>41</v>
      </c>
      <c r="K155" s="52">
        <f t="shared" si="22"/>
        <v>2</v>
      </c>
      <c r="L155" s="52" t="str">
        <f t="shared" si="23"/>
        <v>65_2</v>
      </c>
      <c r="M155" s="59">
        <v>27.11</v>
      </c>
      <c r="N155" s="6"/>
      <c r="O155" s="52">
        <v>65</v>
      </c>
      <c r="P155" s="52">
        <v>2</v>
      </c>
      <c r="Q155" s="52">
        <v>41</v>
      </c>
      <c r="R155" s="52">
        <f t="shared" si="24"/>
        <v>2</v>
      </c>
      <c r="S155" s="52" t="str">
        <f t="shared" si="25"/>
        <v>65_2</v>
      </c>
      <c r="T155" s="59">
        <v>27.92</v>
      </c>
      <c r="U155" s="6"/>
      <c r="V155" s="6"/>
      <c r="W155" s="52">
        <v>65</v>
      </c>
      <c r="X155" s="52">
        <v>2</v>
      </c>
      <c r="Y155" s="52">
        <v>41</v>
      </c>
      <c r="Z155" s="52">
        <f t="shared" si="26"/>
        <v>2</v>
      </c>
      <c r="AA155" s="52" t="str">
        <f t="shared" si="27"/>
        <v>65_2</v>
      </c>
      <c r="AB155" s="4">
        <f t="shared" si="30"/>
        <v>27.11</v>
      </c>
      <c r="AC155" s="4">
        <f t="shared" si="31"/>
        <v>27.92</v>
      </c>
      <c r="AD155" s="47">
        <f t="shared" si="32"/>
        <v>27.92</v>
      </c>
      <c r="AE155" s="6"/>
      <c r="AF155" s="6"/>
      <c r="AG155" s="6"/>
      <c r="AH155" s="6"/>
      <c r="AI155" s="6"/>
      <c r="AJ155" s="7"/>
    </row>
    <row r="156" spans="1:36" x14ac:dyDescent="0.15">
      <c r="A156" s="52">
        <v>65</v>
      </c>
      <c r="B156" s="52">
        <v>2</v>
      </c>
      <c r="C156" s="52">
        <v>41</v>
      </c>
      <c r="D156" s="52">
        <f t="shared" si="28"/>
        <v>2</v>
      </c>
      <c r="E156" s="52" t="str">
        <f t="shared" si="29"/>
        <v>65_2</v>
      </c>
      <c r="F156" s="59">
        <v>26.19</v>
      </c>
      <c r="G156" s="52"/>
      <c r="H156" s="52">
        <v>65</v>
      </c>
      <c r="I156" s="52">
        <v>3</v>
      </c>
      <c r="J156" s="52">
        <v>42</v>
      </c>
      <c r="K156" s="52">
        <f t="shared" si="22"/>
        <v>3</v>
      </c>
      <c r="L156" s="52" t="str">
        <f t="shared" si="23"/>
        <v>65_3</v>
      </c>
      <c r="M156" s="59">
        <v>27.6</v>
      </c>
      <c r="N156" s="6"/>
      <c r="O156" s="52">
        <v>65</v>
      </c>
      <c r="P156" s="52">
        <v>3</v>
      </c>
      <c r="Q156" s="52">
        <v>42</v>
      </c>
      <c r="R156" s="52">
        <f t="shared" si="24"/>
        <v>3</v>
      </c>
      <c r="S156" s="52" t="str">
        <f t="shared" si="25"/>
        <v>65_3</v>
      </c>
      <c r="T156" s="59">
        <v>28.42</v>
      </c>
      <c r="U156" s="6"/>
      <c r="V156" s="6"/>
      <c r="W156" s="52">
        <v>65</v>
      </c>
      <c r="X156" s="52">
        <v>3</v>
      </c>
      <c r="Y156" s="52">
        <v>42</v>
      </c>
      <c r="Z156" s="52">
        <f t="shared" si="26"/>
        <v>3</v>
      </c>
      <c r="AA156" s="52" t="str">
        <f t="shared" si="27"/>
        <v>65_3</v>
      </c>
      <c r="AB156" s="4">
        <f t="shared" si="30"/>
        <v>27.6</v>
      </c>
      <c r="AC156" s="4">
        <f t="shared" si="31"/>
        <v>28.42</v>
      </c>
      <c r="AD156" s="47">
        <f t="shared" si="32"/>
        <v>28.42</v>
      </c>
      <c r="AE156" s="6"/>
      <c r="AF156" s="6"/>
      <c r="AG156" s="6"/>
      <c r="AH156" s="6"/>
      <c r="AI156" s="6"/>
      <c r="AJ156" s="7"/>
    </row>
    <row r="157" spans="1:36" x14ac:dyDescent="0.15">
      <c r="A157" s="52">
        <v>65</v>
      </c>
      <c r="B157" s="52">
        <v>3</v>
      </c>
      <c r="C157" s="52">
        <v>42</v>
      </c>
      <c r="D157" s="52">
        <f t="shared" si="28"/>
        <v>3</v>
      </c>
      <c r="E157" s="52" t="str">
        <f t="shared" si="29"/>
        <v>65_3</v>
      </c>
      <c r="F157" s="59">
        <v>26.66</v>
      </c>
      <c r="G157" s="52"/>
      <c r="H157" s="52">
        <v>65</v>
      </c>
      <c r="I157" s="52">
        <v>4</v>
      </c>
      <c r="J157" s="52">
        <v>43</v>
      </c>
      <c r="K157" s="52">
        <f t="shared" si="22"/>
        <v>4</v>
      </c>
      <c r="L157" s="52" t="str">
        <f t="shared" si="23"/>
        <v>65_4</v>
      </c>
      <c r="M157" s="59">
        <v>28.09</v>
      </c>
      <c r="N157" s="6"/>
      <c r="O157" s="52">
        <v>65</v>
      </c>
      <c r="P157" s="52">
        <v>4</v>
      </c>
      <c r="Q157" s="52">
        <v>43</v>
      </c>
      <c r="R157" s="52">
        <f t="shared" si="24"/>
        <v>4</v>
      </c>
      <c r="S157" s="52" t="str">
        <f t="shared" si="25"/>
        <v>65_4</v>
      </c>
      <c r="T157" s="59">
        <v>28.94</v>
      </c>
      <c r="U157" s="6"/>
      <c r="V157" s="6"/>
      <c r="W157" s="52">
        <v>65</v>
      </c>
      <c r="X157" s="52">
        <v>4</v>
      </c>
      <c r="Y157" s="52">
        <v>43</v>
      </c>
      <c r="Z157" s="52">
        <f t="shared" si="26"/>
        <v>4</v>
      </c>
      <c r="AA157" s="52" t="str">
        <f t="shared" si="27"/>
        <v>65_4</v>
      </c>
      <c r="AB157" s="4">
        <f t="shared" si="30"/>
        <v>28.09</v>
      </c>
      <c r="AC157" s="4">
        <f t="shared" si="31"/>
        <v>28.94</v>
      </c>
      <c r="AD157" s="47">
        <f t="shared" si="32"/>
        <v>28.94</v>
      </c>
      <c r="AE157" s="6"/>
      <c r="AF157" s="6"/>
      <c r="AG157" s="6"/>
      <c r="AH157" s="6"/>
      <c r="AI157" s="6"/>
      <c r="AJ157" s="7"/>
    </row>
    <row r="158" spans="1:36" x14ac:dyDescent="0.15">
      <c r="A158" s="52">
        <v>65</v>
      </c>
      <c r="B158" s="52">
        <v>4</v>
      </c>
      <c r="C158" s="52">
        <v>43</v>
      </c>
      <c r="D158" s="52">
        <f t="shared" si="28"/>
        <v>4</v>
      </c>
      <c r="E158" s="52" t="str">
        <f t="shared" si="29"/>
        <v>65_4</v>
      </c>
      <c r="F158" s="59">
        <v>27.14</v>
      </c>
      <c r="G158" s="52"/>
      <c r="H158" s="52">
        <v>65</v>
      </c>
      <c r="I158" s="52">
        <v>5</v>
      </c>
      <c r="J158" s="52">
        <v>44</v>
      </c>
      <c r="K158" s="52">
        <f t="shared" si="22"/>
        <v>5</v>
      </c>
      <c r="L158" s="52" t="str">
        <f t="shared" si="23"/>
        <v>65_5</v>
      </c>
      <c r="M158" s="59">
        <v>28.56</v>
      </c>
      <c r="N158" s="6"/>
      <c r="O158" s="52">
        <v>65</v>
      </c>
      <c r="P158" s="52">
        <v>5</v>
      </c>
      <c r="Q158" s="52">
        <v>44</v>
      </c>
      <c r="R158" s="52">
        <f t="shared" si="24"/>
        <v>5</v>
      </c>
      <c r="S158" s="52" t="str">
        <f t="shared" si="25"/>
        <v>65_5</v>
      </c>
      <c r="T158" s="59">
        <v>29.42</v>
      </c>
      <c r="U158" s="6"/>
      <c r="V158" s="6"/>
      <c r="W158" s="52">
        <v>65</v>
      </c>
      <c r="X158" s="52">
        <v>5</v>
      </c>
      <c r="Y158" s="52">
        <v>44</v>
      </c>
      <c r="Z158" s="52">
        <f t="shared" si="26"/>
        <v>5</v>
      </c>
      <c r="AA158" s="52" t="str">
        <f t="shared" si="27"/>
        <v>65_5</v>
      </c>
      <c r="AB158" s="4">
        <f t="shared" si="30"/>
        <v>28.56</v>
      </c>
      <c r="AC158" s="4">
        <f t="shared" si="31"/>
        <v>29.42</v>
      </c>
      <c r="AD158" s="47">
        <f t="shared" si="32"/>
        <v>29.42</v>
      </c>
      <c r="AE158" s="6"/>
      <c r="AF158" s="6"/>
      <c r="AG158" s="6"/>
      <c r="AH158" s="6"/>
      <c r="AI158" s="6"/>
      <c r="AJ158" s="7"/>
    </row>
    <row r="159" spans="1:36" x14ac:dyDescent="0.15">
      <c r="A159" s="52">
        <v>65</v>
      </c>
      <c r="B159" s="52">
        <v>5</v>
      </c>
      <c r="C159" s="52">
        <v>44</v>
      </c>
      <c r="D159" s="52">
        <f t="shared" si="28"/>
        <v>5</v>
      </c>
      <c r="E159" s="52" t="str">
        <f t="shared" si="29"/>
        <v>65_5</v>
      </c>
      <c r="F159" s="59">
        <v>27.6</v>
      </c>
      <c r="G159" s="52"/>
      <c r="H159" s="52">
        <v>65</v>
      </c>
      <c r="I159" s="52">
        <v>6</v>
      </c>
      <c r="J159" s="52">
        <v>46</v>
      </c>
      <c r="K159" s="52">
        <f t="shared" si="22"/>
        <v>6</v>
      </c>
      <c r="L159" s="52" t="str">
        <f t="shared" si="23"/>
        <v>65_6</v>
      </c>
      <c r="M159" s="59">
        <v>29.43</v>
      </c>
      <c r="N159" s="6"/>
      <c r="O159" s="52">
        <v>65</v>
      </c>
      <c r="P159" s="52">
        <v>6</v>
      </c>
      <c r="Q159" s="52">
        <v>46</v>
      </c>
      <c r="R159" s="52">
        <f t="shared" si="24"/>
        <v>6</v>
      </c>
      <c r="S159" s="52" t="str">
        <f t="shared" si="25"/>
        <v>65_6</v>
      </c>
      <c r="T159" s="59">
        <v>30.31</v>
      </c>
      <c r="U159" s="6"/>
      <c r="V159" s="6"/>
      <c r="W159" s="52">
        <v>65</v>
      </c>
      <c r="X159" s="52">
        <v>6</v>
      </c>
      <c r="Y159" s="52">
        <v>46</v>
      </c>
      <c r="Z159" s="52">
        <f t="shared" si="26"/>
        <v>6</v>
      </c>
      <c r="AA159" s="52" t="str">
        <f t="shared" si="27"/>
        <v>65_6</v>
      </c>
      <c r="AB159" s="4">
        <f t="shared" si="30"/>
        <v>29.43</v>
      </c>
      <c r="AC159" s="4">
        <f t="shared" si="31"/>
        <v>30.31</v>
      </c>
      <c r="AD159" s="47">
        <f t="shared" si="32"/>
        <v>30.31</v>
      </c>
      <c r="AE159" s="6"/>
      <c r="AF159" s="6"/>
      <c r="AG159" s="6"/>
      <c r="AH159" s="6"/>
      <c r="AI159" s="6"/>
      <c r="AJ159" s="7"/>
    </row>
    <row r="160" spans="1:36" x14ac:dyDescent="0.15">
      <c r="A160" s="52">
        <v>65</v>
      </c>
      <c r="B160" s="52">
        <v>6</v>
      </c>
      <c r="C160" s="52">
        <v>46</v>
      </c>
      <c r="D160" s="52">
        <f t="shared" si="28"/>
        <v>6</v>
      </c>
      <c r="E160" s="52" t="str">
        <f t="shared" si="29"/>
        <v>65_6</v>
      </c>
      <c r="F160" s="59">
        <v>28.43</v>
      </c>
      <c r="G160" s="52"/>
      <c r="H160" s="52">
        <v>65</v>
      </c>
      <c r="I160" s="52">
        <v>7</v>
      </c>
      <c r="J160" s="52">
        <v>48</v>
      </c>
      <c r="K160" s="52">
        <f t="shared" si="22"/>
        <v>7</v>
      </c>
      <c r="L160" s="52" t="str">
        <f t="shared" si="23"/>
        <v>65_7</v>
      </c>
      <c r="M160" s="59">
        <v>30.32</v>
      </c>
      <c r="N160" s="6"/>
      <c r="O160" s="52">
        <v>65</v>
      </c>
      <c r="P160" s="52">
        <v>7</v>
      </c>
      <c r="Q160" s="52">
        <v>48</v>
      </c>
      <c r="R160" s="52">
        <f t="shared" si="24"/>
        <v>7</v>
      </c>
      <c r="S160" s="52" t="str">
        <f t="shared" si="25"/>
        <v>65_7</v>
      </c>
      <c r="T160" s="59">
        <v>31.23</v>
      </c>
      <c r="U160" s="6"/>
      <c r="V160" s="6"/>
      <c r="W160" s="52">
        <v>65</v>
      </c>
      <c r="X160" s="52">
        <v>7</v>
      </c>
      <c r="Y160" s="52">
        <v>48</v>
      </c>
      <c r="Z160" s="52">
        <f t="shared" si="26"/>
        <v>7</v>
      </c>
      <c r="AA160" s="52" t="str">
        <f t="shared" si="27"/>
        <v>65_7</v>
      </c>
      <c r="AB160" s="4">
        <f t="shared" si="30"/>
        <v>30.32</v>
      </c>
      <c r="AC160" s="4">
        <f t="shared" si="31"/>
        <v>31.23</v>
      </c>
      <c r="AD160" s="47">
        <f t="shared" si="32"/>
        <v>31.23</v>
      </c>
      <c r="AE160" s="6"/>
      <c r="AF160" s="6"/>
      <c r="AG160" s="6"/>
      <c r="AH160" s="6"/>
      <c r="AI160" s="6"/>
      <c r="AJ160" s="7"/>
    </row>
    <row r="161" spans="1:36" x14ac:dyDescent="0.15">
      <c r="A161" s="52">
        <v>65</v>
      </c>
      <c r="B161" s="52">
        <v>7</v>
      </c>
      <c r="C161" s="52">
        <v>48</v>
      </c>
      <c r="D161" s="52">
        <f t="shared" si="28"/>
        <v>7</v>
      </c>
      <c r="E161" s="52" t="str">
        <f t="shared" si="29"/>
        <v>65_7</v>
      </c>
      <c r="F161" s="59">
        <v>29.29</v>
      </c>
      <c r="G161" s="52"/>
      <c r="H161" s="52">
        <v>65</v>
      </c>
      <c r="I161" s="52">
        <v>8</v>
      </c>
      <c r="J161" s="52">
        <v>50</v>
      </c>
      <c r="K161" s="52">
        <f t="shared" si="22"/>
        <v>8</v>
      </c>
      <c r="L161" s="52" t="str">
        <f t="shared" si="23"/>
        <v>65_8</v>
      </c>
      <c r="M161" s="59">
        <v>31.21</v>
      </c>
      <c r="N161" s="6"/>
      <c r="O161" s="52">
        <v>65</v>
      </c>
      <c r="P161" s="52">
        <v>8</v>
      </c>
      <c r="Q161" s="52">
        <v>50</v>
      </c>
      <c r="R161" s="52">
        <f t="shared" si="24"/>
        <v>8</v>
      </c>
      <c r="S161" s="52" t="str">
        <f t="shared" si="25"/>
        <v>65_8</v>
      </c>
      <c r="T161" s="59">
        <v>32.15</v>
      </c>
      <c r="U161" s="6"/>
      <c r="V161" s="6"/>
      <c r="W161" s="52">
        <v>65</v>
      </c>
      <c r="X161" s="52">
        <v>8</v>
      </c>
      <c r="Y161" s="52">
        <v>50</v>
      </c>
      <c r="Z161" s="52">
        <f t="shared" si="26"/>
        <v>8</v>
      </c>
      <c r="AA161" s="52" t="str">
        <f t="shared" si="27"/>
        <v>65_8</v>
      </c>
      <c r="AB161" s="4">
        <f t="shared" si="30"/>
        <v>31.21</v>
      </c>
      <c r="AC161" s="4">
        <f t="shared" si="31"/>
        <v>32.15</v>
      </c>
      <c r="AD161" s="47">
        <f t="shared" si="32"/>
        <v>32.15</v>
      </c>
      <c r="AE161" s="6"/>
      <c r="AF161" s="6"/>
      <c r="AG161" s="6"/>
      <c r="AH161" s="6"/>
      <c r="AI161" s="6"/>
      <c r="AJ161" s="7"/>
    </row>
    <row r="162" spans="1:36" x14ac:dyDescent="0.15">
      <c r="A162" s="52">
        <v>65</v>
      </c>
      <c r="B162" s="52">
        <v>8</v>
      </c>
      <c r="C162" s="52">
        <v>50</v>
      </c>
      <c r="D162" s="52">
        <f t="shared" si="28"/>
        <v>8</v>
      </c>
      <c r="E162" s="52" t="str">
        <f t="shared" si="29"/>
        <v>65_8</v>
      </c>
      <c r="F162" s="59">
        <v>30.16</v>
      </c>
      <c r="G162" s="52"/>
      <c r="H162" s="52">
        <v>65</v>
      </c>
      <c r="I162" s="52">
        <v>9</v>
      </c>
      <c r="J162" s="52">
        <v>52</v>
      </c>
      <c r="K162" s="52">
        <f t="shared" si="22"/>
        <v>9</v>
      </c>
      <c r="L162" s="52" t="str">
        <f t="shared" si="23"/>
        <v>65_9</v>
      </c>
      <c r="M162" s="59">
        <v>32.1</v>
      </c>
      <c r="N162" s="6"/>
      <c r="O162" s="52">
        <v>65</v>
      </c>
      <c r="P162" s="52">
        <v>9</v>
      </c>
      <c r="Q162" s="52">
        <v>52</v>
      </c>
      <c r="R162" s="52">
        <f t="shared" si="24"/>
        <v>9</v>
      </c>
      <c r="S162" s="52" t="str">
        <f t="shared" si="25"/>
        <v>65_9</v>
      </c>
      <c r="T162" s="59">
        <v>33.07</v>
      </c>
      <c r="U162" s="6"/>
      <c r="V162" s="6"/>
      <c r="W162" s="52">
        <v>65</v>
      </c>
      <c r="X162" s="52">
        <v>9</v>
      </c>
      <c r="Y162" s="52">
        <v>52</v>
      </c>
      <c r="Z162" s="52">
        <f t="shared" si="26"/>
        <v>9</v>
      </c>
      <c r="AA162" s="52" t="str">
        <f t="shared" si="27"/>
        <v>65_9</v>
      </c>
      <c r="AB162" s="4">
        <f t="shared" si="30"/>
        <v>32.1</v>
      </c>
      <c r="AC162" s="4">
        <f t="shared" si="31"/>
        <v>33.07</v>
      </c>
      <c r="AD162" s="47">
        <f t="shared" si="32"/>
        <v>33.07</v>
      </c>
      <c r="AE162" s="6"/>
      <c r="AF162" s="6"/>
      <c r="AG162" s="6"/>
      <c r="AH162" s="6"/>
      <c r="AI162" s="6"/>
      <c r="AJ162" s="7"/>
    </row>
    <row r="163" spans="1:36" x14ac:dyDescent="0.15">
      <c r="A163" s="52">
        <v>65</v>
      </c>
      <c r="B163" s="52">
        <v>9</v>
      </c>
      <c r="C163" s="52">
        <v>52</v>
      </c>
      <c r="D163" s="52">
        <f t="shared" si="28"/>
        <v>9</v>
      </c>
      <c r="E163" s="52" t="str">
        <f t="shared" si="29"/>
        <v>65_9</v>
      </c>
      <c r="F163" s="59">
        <v>31.02</v>
      </c>
      <c r="G163" s="52"/>
      <c r="H163" s="52">
        <v>65</v>
      </c>
      <c r="I163" s="52">
        <v>10</v>
      </c>
      <c r="J163" s="52">
        <v>54</v>
      </c>
      <c r="K163" s="52">
        <f t="shared" si="22"/>
        <v>10</v>
      </c>
      <c r="L163" s="52" t="str">
        <f t="shared" si="23"/>
        <v>65_10</v>
      </c>
      <c r="M163" s="59">
        <v>33</v>
      </c>
      <c r="N163" s="6"/>
      <c r="O163" s="52">
        <v>65</v>
      </c>
      <c r="P163" s="52">
        <v>10</v>
      </c>
      <c r="Q163" s="52">
        <v>54</v>
      </c>
      <c r="R163" s="52">
        <f t="shared" si="24"/>
        <v>10</v>
      </c>
      <c r="S163" s="52" t="str">
        <f t="shared" si="25"/>
        <v>65_10</v>
      </c>
      <c r="T163" s="59">
        <v>33.99</v>
      </c>
      <c r="U163" s="6"/>
      <c r="V163" s="6"/>
      <c r="W163" s="52">
        <v>65</v>
      </c>
      <c r="X163" s="52">
        <v>10</v>
      </c>
      <c r="Y163" s="52">
        <v>54</v>
      </c>
      <c r="Z163" s="52">
        <f t="shared" si="26"/>
        <v>10</v>
      </c>
      <c r="AA163" s="52" t="str">
        <f t="shared" si="27"/>
        <v>65_10</v>
      </c>
      <c r="AB163" s="4">
        <f t="shared" si="30"/>
        <v>33</v>
      </c>
      <c r="AC163" s="4">
        <f t="shared" si="31"/>
        <v>33.99</v>
      </c>
      <c r="AD163" s="47">
        <f t="shared" si="32"/>
        <v>33.99</v>
      </c>
      <c r="AE163" s="6"/>
      <c r="AF163" s="6"/>
      <c r="AG163" s="6"/>
      <c r="AH163" s="6"/>
      <c r="AI163" s="6"/>
      <c r="AJ163" s="7"/>
    </row>
    <row r="164" spans="1:36" x14ac:dyDescent="0.15">
      <c r="A164" s="52">
        <v>65</v>
      </c>
      <c r="B164" s="52">
        <v>10</v>
      </c>
      <c r="C164" s="52">
        <v>54</v>
      </c>
      <c r="D164" s="52">
        <f t="shared" si="28"/>
        <v>10</v>
      </c>
      <c r="E164" s="52" t="str">
        <f t="shared" si="29"/>
        <v>65_10</v>
      </c>
      <c r="F164" s="59">
        <v>31.88</v>
      </c>
      <c r="G164" s="52"/>
      <c r="H164" s="52">
        <v>65</v>
      </c>
      <c r="I164" s="52">
        <v>11</v>
      </c>
      <c r="J164" s="52">
        <v>56</v>
      </c>
      <c r="K164" s="52">
        <f t="shared" si="22"/>
        <v>11</v>
      </c>
      <c r="L164" s="52" t="str">
        <f t="shared" si="23"/>
        <v>65_11</v>
      </c>
      <c r="M164" s="59">
        <v>33.9</v>
      </c>
      <c r="N164" s="6"/>
      <c r="O164" s="52">
        <v>65</v>
      </c>
      <c r="P164" s="52">
        <v>11</v>
      </c>
      <c r="Q164" s="52">
        <v>56</v>
      </c>
      <c r="R164" s="52">
        <f t="shared" si="24"/>
        <v>11</v>
      </c>
      <c r="S164" s="52" t="str">
        <f t="shared" si="25"/>
        <v>65_11</v>
      </c>
      <c r="T164" s="59">
        <v>34.909999999999997</v>
      </c>
      <c r="U164" s="6"/>
      <c r="V164" s="6"/>
      <c r="W164" s="52">
        <v>65</v>
      </c>
      <c r="X164" s="52">
        <v>11</v>
      </c>
      <c r="Y164" s="52">
        <v>56</v>
      </c>
      <c r="Z164" s="52">
        <f t="shared" si="26"/>
        <v>11</v>
      </c>
      <c r="AA164" s="52" t="str">
        <f t="shared" si="27"/>
        <v>65_11</v>
      </c>
      <c r="AB164" s="4">
        <f t="shared" si="30"/>
        <v>33.9</v>
      </c>
      <c r="AC164" s="4">
        <f t="shared" si="31"/>
        <v>34.909999999999997</v>
      </c>
      <c r="AD164" s="47">
        <f t="shared" si="32"/>
        <v>34.909999999999997</v>
      </c>
      <c r="AE164" s="6"/>
      <c r="AF164" s="6"/>
      <c r="AG164" s="6"/>
      <c r="AH164" s="6"/>
      <c r="AI164" s="6"/>
      <c r="AJ164" s="7"/>
    </row>
    <row r="165" spans="1:36" x14ac:dyDescent="0.15">
      <c r="A165" s="52">
        <v>65</v>
      </c>
      <c r="B165" s="52">
        <v>11</v>
      </c>
      <c r="C165" s="52">
        <v>56</v>
      </c>
      <c r="D165" s="52">
        <f t="shared" si="28"/>
        <v>11</v>
      </c>
      <c r="E165" s="52" t="str">
        <f t="shared" si="29"/>
        <v>65_11</v>
      </c>
      <c r="F165" s="59">
        <v>32.75</v>
      </c>
      <c r="G165" s="52"/>
      <c r="H165" s="52">
        <v>65</v>
      </c>
      <c r="I165" s="52">
        <v>12</v>
      </c>
      <c r="J165" s="52">
        <v>57</v>
      </c>
      <c r="K165" s="52">
        <f t="shared" si="22"/>
        <v>12</v>
      </c>
      <c r="L165" s="52" t="str">
        <f t="shared" si="23"/>
        <v>65_12</v>
      </c>
      <c r="M165" s="59">
        <v>34.33</v>
      </c>
      <c r="N165" s="6"/>
      <c r="O165" s="52">
        <v>65</v>
      </c>
      <c r="P165" s="52">
        <v>12</v>
      </c>
      <c r="Q165" s="52">
        <v>57</v>
      </c>
      <c r="R165" s="52">
        <f t="shared" si="24"/>
        <v>12</v>
      </c>
      <c r="S165" s="52" t="str">
        <f t="shared" si="25"/>
        <v>65_12</v>
      </c>
      <c r="T165" s="59">
        <v>35.36</v>
      </c>
      <c r="U165" s="6"/>
      <c r="V165" s="6"/>
      <c r="W165" s="52">
        <v>65</v>
      </c>
      <c r="X165" s="52">
        <v>12</v>
      </c>
      <c r="Y165" s="52">
        <v>57</v>
      </c>
      <c r="Z165" s="52">
        <f t="shared" si="26"/>
        <v>12</v>
      </c>
      <c r="AA165" s="52" t="str">
        <f t="shared" si="27"/>
        <v>65_12</v>
      </c>
      <c r="AB165" s="4">
        <f t="shared" si="30"/>
        <v>34.33</v>
      </c>
      <c r="AC165" s="4">
        <f t="shared" si="31"/>
        <v>35.36</v>
      </c>
      <c r="AD165" s="47">
        <f t="shared" si="32"/>
        <v>35.36</v>
      </c>
      <c r="AE165" s="6"/>
      <c r="AF165" s="6"/>
      <c r="AG165" s="6"/>
      <c r="AH165" s="6"/>
      <c r="AI165" s="6"/>
      <c r="AJ165" s="7"/>
    </row>
    <row r="166" spans="1:36" x14ac:dyDescent="0.15">
      <c r="A166" s="52">
        <v>65</v>
      </c>
      <c r="B166" s="52">
        <v>12</v>
      </c>
      <c r="C166" s="52">
        <v>57</v>
      </c>
      <c r="D166" s="52">
        <f t="shared" si="28"/>
        <v>12</v>
      </c>
      <c r="E166" s="52" t="str">
        <f t="shared" si="29"/>
        <v>65_12</v>
      </c>
      <c r="F166" s="59">
        <v>33.17</v>
      </c>
      <c r="G166" s="52"/>
      <c r="H166" s="52">
        <v>65</v>
      </c>
      <c r="I166" s="52">
        <v>13</v>
      </c>
      <c r="J166" s="52">
        <v>58</v>
      </c>
      <c r="K166" s="52">
        <f t="shared" si="22"/>
        <v>13</v>
      </c>
      <c r="L166" s="52" t="str">
        <f t="shared" si="23"/>
        <v>65_13</v>
      </c>
      <c r="M166" s="59">
        <v>34.78</v>
      </c>
      <c r="N166" s="6"/>
      <c r="O166" s="52">
        <v>65</v>
      </c>
      <c r="P166" s="52">
        <v>13</v>
      </c>
      <c r="Q166" s="52">
        <v>58</v>
      </c>
      <c r="R166" s="52">
        <f t="shared" si="24"/>
        <v>13</v>
      </c>
      <c r="S166" s="52" t="str">
        <f t="shared" si="25"/>
        <v>65_13</v>
      </c>
      <c r="T166" s="59">
        <v>35.82</v>
      </c>
      <c r="U166" s="6"/>
      <c r="V166" s="6"/>
      <c r="W166" s="52">
        <v>65</v>
      </c>
      <c r="X166" s="52">
        <v>13</v>
      </c>
      <c r="Y166" s="52">
        <v>58</v>
      </c>
      <c r="Z166" s="52">
        <f t="shared" si="26"/>
        <v>13</v>
      </c>
      <c r="AA166" s="52" t="str">
        <f t="shared" si="27"/>
        <v>65_13</v>
      </c>
      <c r="AB166" s="4">
        <f t="shared" si="30"/>
        <v>34.78</v>
      </c>
      <c r="AC166" s="4">
        <f t="shared" si="31"/>
        <v>35.82</v>
      </c>
      <c r="AD166" s="47">
        <f t="shared" si="32"/>
        <v>35.82</v>
      </c>
      <c r="AE166" s="6"/>
      <c r="AF166" s="6"/>
      <c r="AG166" s="6"/>
      <c r="AH166" s="6"/>
      <c r="AI166" s="6"/>
      <c r="AJ166" s="7"/>
    </row>
    <row r="167" spans="1:36" x14ac:dyDescent="0.15">
      <c r="A167" s="52">
        <v>65</v>
      </c>
      <c r="B167" s="52">
        <v>13</v>
      </c>
      <c r="C167" s="52">
        <v>58</v>
      </c>
      <c r="D167" s="52">
        <f t="shared" si="28"/>
        <v>13</v>
      </c>
      <c r="E167" s="52" t="str">
        <f t="shared" si="29"/>
        <v>65_13</v>
      </c>
      <c r="F167" s="59">
        <v>33.6</v>
      </c>
      <c r="G167" s="52"/>
      <c r="H167" s="52">
        <v>65</v>
      </c>
      <c r="I167" s="52">
        <v>14</v>
      </c>
      <c r="J167" s="52">
        <v>59</v>
      </c>
      <c r="K167" s="52">
        <f t="shared" si="22"/>
        <v>14</v>
      </c>
      <c r="L167" s="52" t="str">
        <f t="shared" si="23"/>
        <v>65_14</v>
      </c>
      <c r="M167" s="59">
        <v>35.24</v>
      </c>
      <c r="N167" s="6"/>
      <c r="O167" s="52">
        <v>65</v>
      </c>
      <c r="P167" s="52">
        <v>14</v>
      </c>
      <c r="Q167" s="52">
        <v>59</v>
      </c>
      <c r="R167" s="52">
        <f t="shared" si="24"/>
        <v>14</v>
      </c>
      <c r="S167" s="52" t="str">
        <f t="shared" si="25"/>
        <v>65_14</v>
      </c>
      <c r="T167" s="59">
        <v>36.299999999999997</v>
      </c>
      <c r="U167" s="6"/>
      <c r="V167" s="6"/>
      <c r="W167" s="52">
        <v>65</v>
      </c>
      <c r="X167" s="52">
        <v>14</v>
      </c>
      <c r="Y167" s="52">
        <v>59</v>
      </c>
      <c r="Z167" s="52">
        <f t="shared" si="26"/>
        <v>14</v>
      </c>
      <c r="AA167" s="52" t="str">
        <f t="shared" si="27"/>
        <v>65_14</v>
      </c>
      <c r="AB167" s="4">
        <f t="shared" si="30"/>
        <v>35.24</v>
      </c>
      <c r="AC167" s="4">
        <f t="shared" si="31"/>
        <v>36.299999999999997</v>
      </c>
      <c r="AD167" s="47">
        <f t="shared" si="32"/>
        <v>36.299999999999997</v>
      </c>
      <c r="AE167" s="6"/>
      <c r="AF167" s="6"/>
      <c r="AG167" s="6"/>
      <c r="AH167" s="6"/>
      <c r="AI167" s="6"/>
      <c r="AJ167" s="7"/>
    </row>
    <row r="168" spans="1:36" x14ac:dyDescent="0.15">
      <c r="A168" s="52">
        <v>65</v>
      </c>
      <c r="B168" s="52">
        <v>14</v>
      </c>
      <c r="C168" s="52">
        <v>59</v>
      </c>
      <c r="D168" s="52">
        <f t="shared" si="28"/>
        <v>14</v>
      </c>
      <c r="E168" s="52" t="str">
        <f t="shared" si="29"/>
        <v>65_14</v>
      </c>
      <c r="F168" s="59">
        <v>34.049999999999997</v>
      </c>
      <c r="G168" s="52"/>
      <c r="H168" s="52">
        <v>65</v>
      </c>
      <c r="I168" s="52">
        <v>15</v>
      </c>
      <c r="J168" s="52">
        <v>60</v>
      </c>
      <c r="K168" s="52">
        <f t="shared" si="22"/>
        <v>15</v>
      </c>
      <c r="L168" s="52" t="str">
        <f t="shared" si="23"/>
        <v>65_15</v>
      </c>
      <c r="M168" s="59">
        <v>35.68</v>
      </c>
      <c r="N168" s="6"/>
      <c r="O168" s="52">
        <v>65</v>
      </c>
      <c r="P168" s="52">
        <v>15</v>
      </c>
      <c r="Q168" s="52">
        <v>60</v>
      </c>
      <c r="R168" s="52">
        <f t="shared" si="24"/>
        <v>15</v>
      </c>
      <c r="S168" s="52" t="str">
        <f t="shared" si="25"/>
        <v>65_15</v>
      </c>
      <c r="T168" s="59">
        <v>37.76</v>
      </c>
      <c r="U168" s="6"/>
      <c r="V168" s="6"/>
      <c r="W168" s="52">
        <v>65</v>
      </c>
      <c r="X168" s="52">
        <v>15</v>
      </c>
      <c r="Y168" s="52">
        <v>60</v>
      </c>
      <c r="Z168" s="52">
        <f t="shared" si="26"/>
        <v>15</v>
      </c>
      <c r="AA168" s="52" t="str">
        <f t="shared" si="27"/>
        <v>65_15</v>
      </c>
      <c r="AB168" s="4">
        <f t="shared" si="30"/>
        <v>35.68</v>
      </c>
      <c r="AC168" s="4">
        <f t="shared" si="31"/>
        <v>37.76</v>
      </c>
      <c r="AD168" s="47">
        <f t="shared" si="32"/>
        <v>37.76</v>
      </c>
      <c r="AE168" s="6"/>
      <c r="AF168" s="6"/>
      <c r="AG168" s="6"/>
      <c r="AH168" s="6"/>
      <c r="AI168" s="6"/>
      <c r="AJ168" s="7"/>
    </row>
    <row r="169" spans="1:36" x14ac:dyDescent="0.15">
      <c r="A169" s="52">
        <v>65</v>
      </c>
      <c r="B169" s="52">
        <v>15</v>
      </c>
      <c r="C169" s="52">
        <v>60</v>
      </c>
      <c r="D169" s="52">
        <f t="shared" si="28"/>
        <v>15</v>
      </c>
      <c r="E169" s="52" t="str">
        <f t="shared" si="29"/>
        <v>65_15</v>
      </c>
      <c r="F169" s="59">
        <v>34.479999999999997</v>
      </c>
      <c r="G169" s="52"/>
      <c r="H169" s="52">
        <v>70</v>
      </c>
      <c r="I169" s="52" t="s">
        <v>37</v>
      </c>
      <c r="J169" s="52">
        <v>44</v>
      </c>
      <c r="K169" s="52" t="str">
        <f t="shared" si="22"/>
        <v>Aanloopperiodiek_0</v>
      </c>
      <c r="L169" s="52" t="str">
        <f t="shared" si="23"/>
        <v>70_Aanloopperiodiek_0</v>
      </c>
      <c r="M169" s="59">
        <v>28.56</v>
      </c>
      <c r="N169" s="6"/>
      <c r="O169" s="52">
        <v>70</v>
      </c>
      <c r="P169" s="52" t="s">
        <v>37</v>
      </c>
      <c r="Q169" s="52">
        <v>44</v>
      </c>
      <c r="R169" s="52" t="str">
        <f t="shared" si="24"/>
        <v>Aanloopperiodiek_0</v>
      </c>
      <c r="S169" s="52" t="str">
        <f t="shared" si="25"/>
        <v>70_Aanloopperiodiek_0</v>
      </c>
      <c r="T169" s="59">
        <v>29.42</v>
      </c>
      <c r="U169" s="6"/>
      <c r="V169" s="6"/>
      <c r="W169" s="52">
        <v>70</v>
      </c>
      <c r="X169" s="52" t="s">
        <v>37</v>
      </c>
      <c r="Y169" s="52">
        <v>44</v>
      </c>
      <c r="Z169" s="52" t="str">
        <f t="shared" si="26"/>
        <v>Aanloopperiodiek_0</v>
      </c>
      <c r="AA169" s="52" t="str">
        <f t="shared" si="27"/>
        <v>70_Aanloopperiodiek_0</v>
      </c>
      <c r="AB169" s="4">
        <f t="shared" si="30"/>
        <v>28.56</v>
      </c>
      <c r="AC169" s="4">
        <f t="shared" si="31"/>
        <v>29.42</v>
      </c>
      <c r="AD169" s="47">
        <f t="shared" si="32"/>
        <v>29.42</v>
      </c>
      <c r="AE169" s="6"/>
      <c r="AF169" s="6"/>
      <c r="AG169" s="6"/>
      <c r="AH169" s="6"/>
      <c r="AI169" s="6"/>
      <c r="AJ169" s="7"/>
    </row>
    <row r="170" spans="1:36" x14ac:dyDescent="0.15">
      <c r="A170" s="52">
        <v>70</v>
      </c>
      <c r="B170" s="52" t="s">
        <v>37</v>
      </c>
      <c r="C170" s="52">
        <v>44</v>
      </c>
      <c r="D170" s="52" t="str">
        <f t="shared" si="28"/>
        <v>Aanloopperiodiek_0</v>
      </c>
      <c r="E170" s="52" t="str">
        <f t="shared" si="29"/>
        <v>70_Aanloopperiodiek_0</v>
      </c>
      <c r="F170" s="59">
        <v>27.6</v>
      </c>
      <c r="G170" s="52"/>
      <c r="H170" s="52">
        <v>70</v>
      </c>
      <c r="I170" s="52" t="s">
        <v>38</v>
      </c>
      <c r="J170" s="52">
        <v>46</v>
      </c>
      <c r="K170" s="52" t="str">
        <f t="shared" si="22"/>
        <v>Aanloopperiodiek_1</v>
      </c>
      <c r="L170" s="52" t="str">
        <f t="shared" si="23"/>
        <v>70_Aanloopperiodiek_1</v>
      </c>
      <c r="M170" s="59">
        <v>29.43</v>
      </c>
      <c r="N170" s="6"/>
      <c r="O170" s="52">
        <v>70</v>
      </c>
      <c r="P170" s="52" t="s">
        <v>38</v>
      </c>
      <c r="Q170" s="52">
        <v>46</v>
      </c>
      <c r="R170" s="52" t="str">
        <f t="shared" si="24"/>
        <v>Aanloopperiodiek_1</v>
      </c>
      <c r="S170" s="52" t="str">
        <f t="shared" si="25"/>
        <v>70_Aanloopperiodiek_1</v>
      </c>
      <c r="T170" s="59">
        <v>30.31</v>
      </c>
      <c r="U170" s="6"/>
      <c r="V170" s="6"/>
      <c r="W170" s="52">
        <v>70</v>
      </c>
      <c r="X170" s="52" t="s">
        <v>38</v>
      </c>
      <c r="Y170" s="52">
        <v>46</v>
      </c>
      <c r="Z170" s="52" t="str">
        <f t="shared" si="26"/>
        <v>Aanloopperiodiek_1</v>
      </c>
      <c r="AA170" s="52" t="str">
        <f t="shared" si="27"/>
        <v>70_Aanloopperiodiek_1</v>
      </c>
      <c r="AB170" s="4">
        <f t="shared" si="30"/>
        <v>29.43</v>
      </c>
      <c r="AC170" s="4">
        <f t="shared" si="31"/>
        <v>30.31</v>
      </c>
      <c r="AD170" s="47">
        <f t="shared" si="32"/>
        <v>30.31</v>
      </c>
      <c r="AE170" s="6"/>
      <c r="AF170" s="6"/>
      <c r="AG170" s="6"/>
      <c r="AH170" s="6"/>
      <c r="AI170" s="6"/>
      <c r="AJ170" s="7"/>
    </row>
    <row r="171" spans="1:36" x14ac:dyDescent="0.15">
      <c r="A171" s="52">
        <v>70</v>
      </c>
      <c r="B171" s="52" t="s">
        <v>38</v>
      </c>
      <c r="C171" s="52">
        <v>46</v>
      </c>
      <c r="D171" s="52" t="str">
        <f t="shared" si="28"/>
        <v>Aanloopperiodiek_1</v>
      </c>
      <c r="E171" s="52" t="str">
        <f t="shared" si="29"/>
        <v>70_Aanloopperiodiek_1</v>
      </c>
      <c r="F171" s="59">
        <v>28.43</v>
      </c>
      <c r="G171" s="52"/>
      <c r="H171" s="52">
        <v>70</v>
      </c>
      <c r="I171" s="52">
        <v>0</v>
      </c>
      <c r="J171" s="52">
        <v>48</v>
      </c>
      <c r="K171" s="52">
        <f t="shared" si="22"/>
        <v>0</v>
      </c>
      <c r="L171" s="52" t="str">
        <f t="shared" si="23"/>
        <v>70_0</v>
      </c>
      <c r="M171" s="59">
        <v>30.32</v>
      </c>
      <c r="N171" s="6"/>
      <c r="O171" s="52">
        <v>70</v>
      </c>
      <c r="P171" s="52">
        <v>0</v>
      </c>
      <c r="Q171" s="52">
        <v>48</v>
      </c>
      <c r="R171" s="52">
        <f t="shared" si="24"/>
        <v>0</v>
      </c>
      <c r="S171" s="52" t="str">
        <f t="shared" si="25"/>
        <v>70_0</v>
      </c>
      <c r="T171" s="59">
        <v>31.23</v>
      </c>
      <c r="U171" s="6"/>
      <c r="V171" s="6"/>
      <c r="W171" s="52">
        <v>70</v>
      </c>
      <c r="X171" s="52">
        <v>0</v>
      </c>
      <c r="Y171" s="52">
        <v>48</v>
      </c>
      <c r="Z171" s="52">
        <f t="shared" si="26"/>
        <v>0</v>
      </c>
      <c r="AA171" s="52" t="str">
        <f t="shared" si="27"/>
        <v>70_0</v>
      </c>
      <c r="AB171" s="4">
        <f t="shared" si="30"/>
        <v>30.32</v>
      </c>
      <c r="AC171" s="4">
        <f t="shared" si="31"/>
        <v>31.23</v>
      </c>
      <c r="AD171" s="47">
        <f t="shared" si="32"/>
        <v>31.23</v>
      </c>
      <c r="AE171" s="6"/>
      <c r="AF171" s="6"/>
      <c r="AG171" s="6"/>
      <c r="AH171" s="6"/>
      <c r="AI171" s="6"/>
      <c r="AJ171" s="7"/>
    </row>
    <row r="172" spans="1:36" x14ac:dyDescent="0.15">
      <c r="A172" s="52">
        <v>70</v>
      </c>
      <c r="B172" s="52">
        <v>0</v>
      </c>
      <c r="C172" s="52">
        <v>48</v>
      </c>
      <c r="D172" s="52">
        <f t="shared" si="28"/>
        <v>0</v>
      </c>
      <c r="E172" s="52" t="str">
        <f t="shared" si="29"/>
        <v>70_0</v>
      </c>
      <c r="F172" s="59">
        <v>29.29</v>
      </c>
      <c r="G172" s="52"/>
      <c r="H172" s="52">
        <v>70</v>
      </c>
      <c r="I172" s="52">
        <v>1</v>
      </c>
      <c r="J172" s="52">
        <v>50</v>
      </c>
      <c r="K172" s="52">
        <f t="shared" si="22"/>
        <v>1</v>
      </c>
      <c r="L172" s="52" t="str">
        <f t="shared" si="23"/>
        <v>70_1</v>
      </c>
      <c r="M172" s="59">
        <v>31.21</v>
      </c>
      <c r="N172" s="6"/>
      <c r="O172" s="52">
        <v>70</v>
      </c>
      <c r="P172" s="52">
        <v>1</v>
      </c>
      <c r="Q172" s="52">
        <v>50</v>
      </c>
      <c r="R172" s="52">
        <f t="shared" si="24"/>
        <v>1</v>
      </c>
      <c r="S172" s="52" t="str">
        <f t="shared" si="25"/>
        <v>70_1</v>
      </c>
      <c r="T172" s="59">
        <v>32.15</v>
      </c>
      <c r="U172" s="6"/>
      <c r="V172" s="6"/>
      <c r="W172" s="52">
        <v>70</v>
      </c>
      <c r="X172" s="52">
        <v>1</v>
      </c>
      <c r="Y172" s="52">
        <v>50</v>
      </c>
      <c r="Z172" s="52">
        <f t="shared" si="26"/>
        <v>1</v>
      </c>
      <c r="AA172" s="52" t="str">
        <f t="shared" si="27"/>
        <v>70_1</v>
      </c>
      <c r="AB172" s="4">
        <f t="shared" si="30"/>
        <v>31.21</v>
      </c>
      <c r="AC172" s="4">
        <f t="shared" si="31"/>
        <v>32.15</v>
      </c>
      <c r="AD172" s="47">
        <f t="shared" si="32"/>
        <v>32.15</v>
      </c>
      <c r="AE172" s="6"/>
      <c r="AF172" s="6"/>
      <c r="AG172" s="6"/>
      <c r="AH172" s="6"/>
      <c r="AI172" s="6"/>
      <c r="AJ172" s="7"/>
    </row>
    <row r="173" spans="1:36" x14ac:dyDescent="0.15">
      <c r="A173" s="52">
        <v>70</v>
      </c>
      <c r="B173" s="52">
        <v>1</v>
      </c>
      <c r="C173" s="52">
        <v>50</v>
      </c>
      <c r="D173" s="52">
        <f t="shared" si="28"/>
        <v>1</v>
      </c>
      <c r="E173" s="52" t="str">
        <f t="shared" si="29"/>
        <v>70_1</v>
      </c>
      <c r="F173" s="59">
        <v>30.16</v>
      </c>
      <c r="G173" s="52"/>
      <c r="H173" s="52">
        <v>70</v>
      </c>
      <c r="I173" s="52">
        <v>2</v>
      </c>
      <c r="J173" s="52">
        <v>51</v>
      </c>
      <c r="K173" s="52">
        <f t="shared" si="22"/>
        <v>2</v>
      </c>
      <c r="L173" s="52" t="str">
        <f t="shared" si="23"/>
        <v>70_2</v>
      </c>
      <c r="M173" s="59">
        <v>31.67</v>
      </c>
      <c r="N173" s="6"/>
      <c r="O173" s="52">
        <v>70</v>
      </c>
      <c r="P173" s="52">
        <v>2</v>
      </c>
      <c r="Q173" s="52">
        <v>51</v>
      </c>
      <c r="R173" s="52">
        <f t="shared" si="24"/>
        <v>2</v>
      </c>
      <c r="S173" s="52" t="str">
        <f t="shared" si="25"/>
        <v>70_2</v>
      </c>
      <c r="T173" s="59">
        <v>32.619999999999997</v>
      </c>
      <c r="U173" s="6"/>
      <c r="V173" s="6"/>
      <c r="W173" s="52">
        <v>70</v>
      </c>
      <c r="X173" s="52">
        <v>2</v>
      </c>
      <c r="Y173" s="52">
        <v>51</v>
      </c>
      <c r="Z173" s="52">
        <f t="shared" si="26"/>
        <v>2</v>
      </c>
      <c r="AA173" s="52" t="str">
        <f t="shared" si="27"/>
        <v>70_2</v>
      </c>
      <c r="AB173" s="4">
        <f t="shared" si="30"/>
        <v>31.67</v>
      </c>
      <c r="AC173" s="4">
        <f t="shared" si="31"/>
        <v>32.619999999999997</v>
      </c>
      <c r="AD173" s="47">
        <f t="shared" si="32"/>
        <v>32.619999999999997</v>
      </c>
      <c r="AE173" s="6"/>
      <c r="AF173" s="6"/>
      <c r="AG173" s="6"/>
      <c r="AH173" s="6"/>
      <c r="AI173" s="6"/>
      <c r="AJ173" s="7"/>
    </row>
    <row r="174" spans="1:36" x14ac:dyDescent="0.15">
      <c r="A174" s="52">
        <v>70</v>
      </c>
      <c r="B174" s="52">
        <v>2</v>
      </c>
      <c r="C174" s="52">
        <v>51</v>
      </c>
      <c r="D174" s="52">
        <f t="shared" si="28"/>
        <v>2</v>
      </c>
      <c r="E174" s="52" t="str">
        <f t="shared" si="29"/>
        <v>70_2</v>
      </c>
      <c r="F174" s="59">
        <v>30.6</v>
      </c>
      <c r="G174" s="52"/>
      <c r="H174" s="52">
        <v>70</v>
      </c>
      <c r="I174" s="52">
        <v>3</v>
      </c>
      <c r="J174" s="52">
        <v>52</v>
      </c>
      <c r="K174" s="52">
        <f t="shared" si="22"/>
        <v>3</v>
      </c>
      <c r="L174" s="52" t="str">
        <f t="shared" si="23"/>
        <v>70_3</v>
      </c>
      <c r="M174" s="59">
        <v>32.1</v>
      </c>
      <c r="N174" s="6"/>
      <c r="O174" s="52">
        <v>70</v>
      </c>
      <c r="P174" s="52">
        <v>3</v>
      </c>
      <c r="Q174" s="52">
        <v>52</v>
      </c>
      <c r="R174" s="52">
        <f t="shared" si="24"/>
        <v>3</v>
      </c>
      <c r="S174" s="52" t="str">
        <f t="shared" si="25"/>
        <v>70_3</v>
      </c>
      <c r="T174" s="59">
        <v>33.07</v>
      </c>
      <c r="U174" s="6"/>
      <c r="V174" s="6"/>
      <c r="W174" s="52">
        <v>70</v>
      </c>
      <c r="X174" s="52">
        <v>3</v>
      </c>
      <c r="Y174" s="52">
        <v>52</v>
      </c>
      <c r="Z174" s="52">
        <f t="shared" si="26"/>
        <v>3</v>
      </c>
      <c r="AA174" s="52" t="str">
        <f t="shared" si="27"/>
        <v>70_3</v>
      </c>
      <c r="AB174" s="4">
        <f t="shared" si="30"/>
        <v>32.1</v>
      </c>
      <c r="AC174" s="4">
        <f t="shared" si="31"/>
        <v>33.07</v>
      </c>
      <c r="AD174" s="47">
        <f t="shared" si="32"/>
        <v>33.07</v>
      </c>
      <c r="AE174" s="6"/>
      <c r="AF174" s="6"/>
      <c r="AG174" s="6"/>
      <c r="AH174" s="6"/>
      <c r="AI174" s="6"/>
      <c r="AJ174" s="7"/>
    </row>
    <row r="175" spans="1:36" x14ac:dyDescent="0.15">
      <c r="A175" s="52">
        <v>70</v>
      </c>
      <c r="B175" s="52">
        <v>3</v>
      </c>
      <c r="C175" s="52">
        <v>52</v>
      </c>
      <c r="D175" s="52">
        <f t="shared" si="28"/>
        <v>3</v>
      </c>
      <c r="E175" s="52" t="str">
        <f t="shared" si="29"/>
        <v>70_3</v>
      </c>
      <c r="F175" s="59">
        <v>31.02</v>
      </c>
      <c r="G175" s="52"/>
      <c r="H175" s="52">
        <v>70</v>
      </c>
      <c r="I175" s="52">
        <v>4</v>
      </c>
      <c r="J175" s="52">
        <v>53</v>
      </c>
      <c r="K175" s="52">
        <f t="shared" si="22"/>
        <v>4</v>
      </c>
      <c r="L175" s="52" t="str">
        <f t="shared" si="23"/>
        <v>70_4</v>
      </c>
      <c r="M175" s="59">
        <v>32.56</v>
      </c>
      <c r="N175" s="6"/>
      <c r="O175" s="52">
        <v>70</v>
      </c>
      <c r="P175" s="52">
        <v>4</v>
      </c>
      <c r="Q175" s="52">
        <v>53</v>
      </c>
      <c r="R175" s="52">
        <f t="shared" si="24"/>
        <v>4</v>
      </c>
      <c r="S175" s="52" t="str">
        <f t="shared" si="25"/>
        <v>70_4</v>
      </c>
      <c r="T175" s="59">
        <v>33.54</v>
      </c>
      <c r="U175" s="6"/>
      <c r="V175" s="6"/>
      <c r="W175" s="52">
        <v>70</v>
      </c>
      <c r="X175" s="52">
        <v>4</v>
      </c>
      <c r="Y175" s="52">
        <v>53</v>
      </c>
      <c r="Z175" s="52">
        <f t="shared" si="26"/>
        <v>4</v>
      </c>
      <c r="AA175" s="52" t="str">
        <f t="shared" si="27"/>
        <v>70_4</v>
      </c>
      <c r="AB175" s="4">
        <f t="shared" si="30"/>
        <v>32.56</v>
      </c>
      <c r="AC175" s="4">
        <f t="shared" si="31"/>
        <v>33.54</v>
      </c>
      <c r="AD175" s="47">
        <f t="shared" si="32"/>
        <v>33.54</v>
      </c>
      <c r="AE175" s="6"/>
      <c r="AF175" s="6"/>
      <c r="AG175" s="6"/>
      <c r="AH175" s="6"/>
      <c r="AI175" s="6"/>
      <c r="AJ175" s="7"/>
    </row>
    <row r="176" spans="1:36" x14ac:dyDescent="0.15">
      <c r="A176" s="52">
        <v>70</v>
      </c>
      <c r="B176" s="52">
        <v>4</v>
      </c>
      <c r="C176" s="52">
        <v>53</v>
      </c>
      <c r="D176" s="52">
        <f t="shared" si="28"/>
        <v>4</v>
      </c>
      <c r="E176" s="52" t="str">
        <f t="shared" si="29"/>
        <v>70_4</v>
      </c>
      <c r="F176" s="59">
        <v>31.46</v>
      </c>
      <c r="G176" s="52"/>
      <c r="H176" s="52">
        <v>70</v>
      </c>
      <c r="I176" s="52">
        <v>5</v>
      </c>
      <c r="J176" s="52">
        <v>56</v>
      </c>
      <c r="K176" s="52">
        <f t="shared" si="22"/>
        <v>5</v>
      </c>
      <c r="L176" s="52" t="str">
        <f t="shared" si="23"/>
        <v>70_5</v>
      </c>
      <c r="M176" s="59">
        <v>33.9</v>
      </c>
      <c r="N176" s="6"/>
      <c r="O176" s="52">
        <v>70</v>
      </c>
      <c r="P176" s="52">
        <v>5</v>
      </c>
      <c r="Q176" s="52">
        <v>56</v>
      </c>
      <c r="R176" s="52">
        <f t="shared" si="24"/>
        <v>5</v>
      </c>
      <c r="S176" s="52" t="str">
        <f t="shared" si="25"/>
        <v>70_5</v>
      </c>
      <c r="T176" s="59">
        <v>34.909999999999997</v>
      </c>
      <c r="U176" s="6"/>
      <c r="V176" s="6"/>
      <c r="W176" s="52">
        <v>70</v>
      </c>
      <c r="X176" s="52">
        <v>5</v>
      </c>
      <c r="Y176" s="52">
        <v>56</v>
      </c>
      <c r="Z176" s="52">
        <f t="shared" si="26"/>
        <v>5</v>
      </c>
      <c r="AA176" s="52" t="str">
        <f t="shared" si="27"/>
        <v>70_5</v>
      </c>
      <c r="AB176" s="4">
        <f t="shared" si="30"/>
        <v>33.9</v>
      </c>
      <c r="AC176" s="4">
        <f t="shared" si="31"/>
        <v>34.909999999999997</v>
      </c>
      <c r="AD176" s="47">
        <f t="shared" si="32"/>
        <v>34.909999999999997</v>
      </c>
      <c r="AE176" s="6"/>
      <c r="AF176" s="6"/>
      <c r="AG176" s="6"/>
      <c r="AH176" s="6"/>
      <c r="AI176" s="6"/>
      <c r="AJ176" s="7"/>
    </row>
    <row r="177" spans="1:36" x14ac:dyDescent="0.15">
      <c r="A177" s="52">
        <v>70</v>
      </c>
      <c r="B177" s="52">
        <v>5</v>
      </c>
      <c r="C177" s="52">
        <v>56</v>
      </c>
      <c r="D177" s="52">
        <f t="shared" si="28"/>
        <v>5</v>
      </c>
      <c r="E177" s="52" t="str">
        <f t="shared" si="29"/>
        <v>70_5</v>
      </c>
      <c r="F177" s="59">
        <v>32.75</v>
      </c>
      <c r="G177" s="52"/>
      <c r="H177" s="52">
        <v>70</v>
      </c>
      <c r="I177" s="52">
        <v>6</v>
      </c>
      <c r="J177" s="52">
        <v>59</v>
      </c>
      <c r="K177" s="52">
        <f t="shared" si="22"/>
        <v>6</v>
      </c>
      <c r="L177" s="52" t="str">
        <f t="shared" si="23"/>
        <v>70_6</v>
      </c>
      <c r="M177" s="59">
        <v>35.24</v>
      </c>
      <c r="N177" s="6"/>
      <c r="O177" s="52">
        <v>70</v>
      </c>
      <c r="P177" s="52">
        <v>6</v>
      </c>
      <c r="Q177" s="52">
        <v>59</v>
      </c>
      <c r="R177" s="52">
        <f t="shared" si="24"/>
        <v>6</v>
      </c>
      <c r="S177" s="52" t="str">
        <f t="shared" si="25"/>
        <v>70_6</v>
      </c>
      <c r="T177" s="59">
        <v>36.299999999999997</v>
      </c>
      <c r="U177" s="6"/>
      <c r="V177" s="6"/>
      <c r="W177" s="52">
        <v>70</v>
      </c>
      <c r="X177" s="52">
        <v>6</v>
      </c>
      <c r="Y177" s="52">
        <v>59</v>
      </c>
      <c r="Z177" s="52">
        <f t="shared" si="26"/>
        <v>6</v>
      </c>
      <c r="AA177" s="52" t="str">
        <f t="shared" si="27"/>
        <v>70_6</v>
      </c>
      <c r="AB177" s="4">
        <f t="shared" si="30"/>
        <v>35.24</v>
      </c>
      <c r="AC177" s="4">
        <f t="shared" si="31"/>
        <v>36.299999999999997</v>
      </c>
      <c r="AD177" s="47">
        <f t="shared" si="32"/>
        <v>36.299999999999997</v>
      </c>
      <c r="AE177" s="6"/>
      <c r="AF177" s="6"/>
      <c r="AG177" s="6"/>
      <c r="AH177" s="6"/>
      <c r="AI177" s="6"/>
      <c r="AJ177" s="7"/>
    </row>
    <row r="178" spans="1:36" x14ac:dyDescent="0.15">
      <c r="A178" s="52">
        <v>70</v>
      </c>
      <c r="B178" s="52">
        <v>6</v>
      </c>
      <c r="C178" s="52">
        <v>59</v>
      </c>
      <c r="D178" s="52">
        <f t="shared" si="28"/>
        <v>6</v>
      </c>
      <c r="E178" s="52" t="str">
        <f t="shared" si="29"/>
        <v>70_6</v>
      </c>
      <c r="F178" s="59">
        <v>34.049999999999997</v>
      </c>
      <c r="G178" s="52"/>
      <c r="H178" s="52">
        <v>70</v>
      </c>
      <c r="I178" s="52">
        <v>7</v>
      </c>
      <c r="J178" s="52">
        <v>62</v>
      </c>
      <c r="K178" s="52">
        <f t="shared" si="22"/>
        <v>7</v>
      </c>
      <c r="L178" s="52" t="str">
        <f t="shared" si="23"/>
        <v>70_7</v>
      </c>
      <c r="M178" s="59">
        <v>36.58</v>
      </c>
      <c r="N178" s="6"/>
      <c r="O178" s="52">
        <v>70</v>
      </c>
      <c r="P178" s="52">
        <v>7</v>
      </c>
      <c r="Q178" s="52">
        <v>62</v>
      </c>
      <c r="R178" s="52">
        <f t="shared" si="24"/>
        <v>7</v>
      </c>
      <c r="S178" s="52" t="str">
        <f t="shared" si="25"/>
        <v>70_7</v>
      </c>
      <c r="T178" s="59">
        <v>37.68</v>
      </c>
      <c r="U178" s="6"/>
      <c r="V178" s="6"/>
      <c r="W178" s="52">
        <v>70</v>
      </c>
      <c r="X178" s="52">
        <v>7</v>
      </c>
      <c r="Y178" s="52">
        <v>62</v>
      </c>
      <c r="Z178" s="52">
        <f t="shared" si="26"/>
        <v>7</v>
      </c>
      <c r="AA178" s="52" t="str">
        <f t="shared" si="27"/>
        <v>70_7</v>
      </c>
      <c r="AB178" s="4">
        <f t="shared" si="30"/>
        <v>36.58</v>
      </c>
      <c r="AC178" s="4">
        <f t="shared" si="31"/>
        <v>37.68</v>
      </c>
      <c r="AD178" s="47">
        <f t="shared" si="32"/>
        <v>37.68</v>
      </c>
      <c r="AE178" s="6"/>
      <c r="AF178" s="6"/>
      <c r="AG178" s="6"/>
      <c r="AH178" s="6"/>
      <c r="AI178" s="6"/>
      <c r="AJ178" s="7"/>
    </row>
    <row r="179" spans="1:36" x14ac:dyDescent="0.15">
      <c r="A179" s="52">
        <v>70</v>
      </c>
      <c r="B179" s="52">
        <v>7</v>
      </c>
      <c r="C179" s="52">
        <v>62</v>
      </c>
      <c r="D179" s="52">
        <f t="shared" si="28"/>
        <v>7</v>
      </c>
      <c r="E179" s="52" t="str">
        <f t="shared" si="29"/>
        <v>70_7</v>
      </c>
      <c r="F179" s="59">
        <v>35.35</v>
      </c>
      <c r="G179" s="52"/>
      <c r="H179" s="52">
        <v>70</v>
      </c>
      <c r="I179" s="52">
        <v>8</v>
      </c>
      <c r="J179" s="52">
        <v>64</v>
      </c>
      <c r="K179" s="52">
        <f t="shared" si="22"/>
        <v>8</v>
      </c>
      <c r="L179" s="52" t="str">
        <f t="shared" si="23"/>
        <v>70_8</v>
      </c>
      <c r="M179" s="59">
        <v>37.479999999999997</v>
      </c>
      <c r="N179" s="6"/>
      <c r="O179" s="52">
        <v>70</v>
      </c>
      <c r="P179" s="52">
        <v>8</v>
      </c>
      <c r="Q179" s="52">
        <v>64</v>
      </c>
      <c r="R179" s="52">
        <f t="shared" si="24"/>
        <v>8</v>
      </c>
      <c r="S179" s="52" t="str">
        <f t="shared" si="25"/>
        <v>70_8</v>
      </c>
      <c r="T179" s="59">
        <v>38.6</v>
      </c>
      <c r="U179" s="6"/>
      <c r="V179" s="6"/>
      <c r="W179" s="52">
        <v>70</v>
      </c>
      <c r="X179" s="52">
        <v>8</v>
      </c>
      <c r="Y179" s="52">
        <v>64</v>
      </c>
      <c r="Z179" s="52">
        <f t="shared" si="26"/>
        <v>8</v>
      </c>
      <c r="AA179" s="52" t="str">
        <f t="shared" si="27"/>
        <v>70_8</v>
      </c>
      <c r="AB179" s="4">
        <f t="shared" si="30"/>
        <v>37.479999999999997</v>
      </c>
      <c r="AC179" s="4">
        <f t="shared" si="31"/>
        <v>38.6</v>
      </c>
      <c r="AD179" s="47">
        <f t="shared" si="32"/>
        <v>38.6</v>
      </c>
      <c r="AE179" s="6"/>
      <c r="AF179" s="6"/>
      <c r="AG179" s="6"/>
      <c r="AH179" s="6"/>
      <c r="AI179" s="6"/>
      <c r="AJ179" s="7"/>
    </row>
    <row r="180" spans="1:36" x14ac:dyDescent="0.15">
      <c r="A180" s="52">
        <v>70</v>
      </c>
      <c r="B180" s="52">
        <v>8</v>
      </c>
      <c r="C180" s="52">
        <v>64</v>
      </c>
      <c r="D180" s="52">
        <f t="shared" si="28"/>
        <v>8</v>
      </c>
      <c r="E180" s="52" t="str">
        <f t="shared" si="29"/>
        <v>70_8</v>
      </c>
      <c r="F180" s="59">
        <v>36.21</v>
      </c>
      <c r="G180" s="52"/>
      <c r="H180" s="52">
        <v>70</v>
      </c>
      <c r="I180" s="52">
        <v>9</v>
      </c>
      <c r="J180" s="52">
        <v>66</v>
      </c>
      <c r="K180" s="52">
        <f t="shared" si="22"/>
        <v>9</v>
      </c>
      <c r="L180" s="52" t="str">
        <f t="shared" si="23"/>
        <v>70_9</v>
      </c>
      <c r="M180" s="59">
        <v>38.590000000000003</v>
      </c>
      <c r="N180" s="6"/>
      <c r="O180" s="52">
        <v>70</v>
      </c>
      <c r="P180" s="52">
        <v>9</v>
      </c>
      <c r="Q180" s="52">
        <v>66</v>
      </c>
      <c r="R180" s="52">
        <f t="shared" si="24"/>
        <v>9</v>
      </c>
      <c r="S180" s="52" t="str">
        <f t="shared" si="25"/>
        <v>70_9</v>
      </c>
      <c r="T180" s="59">
        <v>39.75</v>
      </c>
      <c r="U180" s="6"/>
      <c r="V180" s="6"/>
      <c r="W180" s="52">
        <v>70</v>
      </c>
      <c r="X180" s="52">
        <v>9</v>
      </c>
      <c r="Y180" s="52">
        <v>66</v>
      </c>
      <c r="Z180" s="52">
        <f t="shared" si="26"/>
        <v>9</v>
      </c>
      <c r="AA180" s="52" t="str">
        <f t="shared" si="27"/>
        <v>70_9</v>
      </c>
      <c r="AB180" s="4">
        <f t="shared" si="30"/>
        <v>38.590000000000003</v>
      </c>
      <c r="AC180" s="4">
        <f t="shared" si="31"/>
        <v>39.75</v>
      </c>
      <c r="AD180" s="47">
        <f t="shared" si="32"/>
        <v>39.75</v>
      </c>
      <c r="AE180" s="6"/>
      <c r="AF180" s="6"/>
      <c r="AG180" s="6"/>
      <c r="AH180" s="6"/>
      <c r="AI180" s="6"/>
      <c r="AJ180" s="7"/>
    </row>
    <row r="181" spans="1:36" x14ac:dyDescent="0.15">
      <c r="A181" s="52">
        <v>70</v>
      </c>
      <c r="B181" s="52">
        <v>9</v>
      </c>
      <c r="C181" s="52">
        <v>66</v>
      </c>
      <c r="D181" s="52">
        <f t="shared" si="28"/>
        <v>9</v>
      </c>
      <c r="E181" s="52" t="str">
        <f t="shared" si="29"/>
        <v>70_9</v>
      </c>
      <c r="F181" s="59">
        <v>37.28</v>
      </c>
      <c r="G181" s="52"/>
      <c r="H181" s="52">
        <v>70</v>
      </c>
      <c r="I181" s="52">
        <v>10</v>
      </c>
      <c r="J181" s="52">
        <v>68</v>
      </c>
      <c r="K181" s="52">
        <f t="shared" si="22"/>
        <v>10</v>
      </c>
      <c r="L181" s="52" t="str">
        <f t="shared" si="23"/>
        <v>70_10</v>
      </c>
      <c r="M181" s="59">
        <v>39.71</v>
      </c>
      <c r="N181" s="6"/>
      <c r="O181" s="52">
        <v>70</v>
      </c>
      <c r="P181" s="52">
        <v>10</v>
      </c>
      <c r="Q181" s="52">
        <v>68</v>
      </c>
      <c r="R181" s="52">
        <f t="shared" si="24"/>
        <v>10</v>
      </c>
      <c r="S181" s="52" t="str">
        <f t="shared" si="25"/>
        <v>70_10</v>
      </c>
      <c r="T181" s="59">
        <v>40.9</v>
      </c>
      <c r="U181" s="6"/>
      <c r="V181" s="6"/>
      <c r="W181" s="52">
        <v>70</v>
      </c>
      <c r="X181" s="52">
        <v>10</v>
      </c>
      <c r="Y181" s="52">
        <v>68</v>
      </c>
      <c r="Z181" s="52">
        <f t="shared" si="26"/>
        <v>10</v>
      </c>
      <c r="AA181" s="52" t="str">
        <f t="shared" si="27"/>
        <v>70_10</v>
      </c>
      <c r="AB181" s="4">
        <f t="shared" si="30"/>
        <v>39.71</v>
      </c>
      <c r="AC181" s="4">
        <f t="shared" si="31"/>
        <v>40.9</v>
      </c>
      <c r="AD181" s="47">
        <f t="shared" si="32"/>
        <v>40.9</v>
      </c>
      <c r="AE181" s="6"/>
      <c r="AF181" s="6"/>
      <c r="AG181" s="6"/>
      <c r="AH181" s="6"/>
      <c r="AI181" s="6"/>
      <c r="AJ181" s="7"/>
    </row>
    <row r="182" spans="1:36" x14ac:dyDescent="0.15">
      <c r="A182" s="52">
        <v>70</v>
      </c>
      <c r="B182" s="52">
        <v>10</v>
      </c>
      <c r="C182" s="52">
        <v>68</v>
      </c>
      <c r="D182" s="52">
        <f t="shared" si="28"/>
        <v>10</v>
      </c>
      <c r="E182" s="52" t="str">
        <f t="shared" si="29"/>
        <v>70_10</v>
      </c>
      <c r="F182" s="59">
        <v>38.369999999999997</v>
      </c>
      <c r="G182" s="52"/>
      <c r="H182" s="52">
        <v>70</v>
      </c>
      <c r="I182" s="52">
        <v>11</v>
      </c>
      <c r="J182" s="52">
        <v>70</v>
      </c>
      <c r="K182" s="52">
        <f t="shared" si="22"/>
        <v>11</v>
      </c>
      <c r="L182" s="52" t="str">
        <f t="shared" si="23"/>
        <v>70_11</v>
      </c>
      <c r="M182" s="59">
        <v>40.83</v>
      </c>
      <c r="N182" s="6"/>
      <c r="O182" s="52">
        <v>70</v>
      </c>
      <c r="P182" s="52">
        <v>11</v>
      </c>
      <c r="Q182" s="52">
        <v>70</v>
      </c>
      <c r="R182" s="52">
        <f t="shared" si="24"/>
        <v>11</v>
      </c>
      <c r="S182" s="52" t="str">
        <f t="shared" si="25"/>
        <v>70_11</v>
      </c>
      <c r="T182" s="59">
        <v>42.05</v>
      </c>
      <c r="U182" s="6"/>
      <c r="V182" s="6"/>
      <c r="W182" s="52">
        <v>70</v>
      </c>
      <c r="X182" s="52">
        <v>11</v>
      </c>
      <c r="Y182" s="52">
        <v>70</v>
      </c>
      <c r="Z182" s="52">
        <f t="shared" si="26"/>
        <v>11</v>
      </c>
      <c r="AA182" s="52" t="str">
        <f t="shared" si="27"/>
        <v>70_11</v>
      </c>
      <c r="AB182" s="4">
        <f t="shared" si="30"/>
        <v>40.83</v>
      </c>
      <c r="AC182" s="4">
        <f t="shared" si="31"/>
        <v>42.05</v>
      </c>
      <c r="AD182" s="47">
        <f t="shared" si="32"/>
        <v>42.05</v>
      </c>
      <c r="AE182" s="6"/>
      <c r="AF182" s="6"/>
      <c r="AG182" s="6"/>
      <c r="AH182" s="6"/>
      <c r="AI182" s="6"/>
      <c r="AJ182" s="7"/>
    </row>
    <row r="183" spans="1:36" x14ac:dyDescent="0.15">
      <c r="A183" s="52">
        <v>70</v>
      </c>
      <c r="B183" s="52">
        <v>11</v>
      </c>
      <c r="C183" s="52">
        <v>70</v>
      </c>
      <c r="D183" s="52">
        <f t="shared" si="28"/>
        <v>11</v>
      </c>
      <c r="E183" s="52" t="str">
        <f t="shared" si="29"/>
        <v>70_11</v>
      </c>
      <c r="F183" s="59">
        <v>39.450000000000003</v>
      </c>
      <c r="G183" s="52"/>
      <c r="H183" s="52">
        <v>70</v>
      </c>
      <c r="I183" s="52">
        <v>12</v>
      </c>
      <c r="J183" s="52">
        <v>71</v>
      </c>
      <c r="K183" s="52">
        <f t="shared" si="22"/>
        <v>12</v>
      </c>
      <c r="L183" s="52" t="str">
        <f t="shared" si="23"/>
        <v>70_12</v>
      </c>
      <c r="M183" s="59">
        <v>41.38</v>
      </c>
      <c r="N183" s="6"/>
      <c r="O183" s="52">
        <v>70</v>
      </c>
      <c r="P183" s="52">
        <v>12</v>
      </c>
      <c r="Q183" s="52">
        <v>71</v>
      </c>
      <c r="R183" s="52">
        <f t="shared" si="24"/>
        <v>12</v>
      </c>
      <c r="S183" s="52" t="str">
        <f t="shared" si="25"/>
        <v>70_12</v>
      </c>
      <c r="T183" s="59">
        <v>42.62</v>
      </c>
      <c r="U183" s="6"/>
      <c r="V183" s="6"/>
      <c r="W183" s="52">
        <v>70</v>
      </c>
      <c r="X183" s="52">
        <v>12</v>
      </c>
      <c r="Y183" s="52">
        <v>71</v>
      </c>
      <c r="Z183" s="52">
        <f t="shared" si="26"/>
        <v>12</v>
      </c>
      <c r="AA183" s="52" t="str">
        <f t="shared" si="27"/>
        <v>70_12</v>
      </c>
      <c r="AB183" s="4">
        <f t="shared" si="30"/>
        <v>41.38</v>
      </c>
      <c r="AC183" s="4">
        <f t="shared" si="31"/>
        <v>42.62</v>
      </c>
      <c r="AD183" s="47">
        <f t="shared" si="32"/>
        <v>42.62</v>
      </c>
      <c r="AE183" s="6"/>
      <c r="AF183" s="6"/>
      <c r="AG183" s="6"/>
      <c r="AH183" s="6"/>
      <c r="AI183" s="6"/>
      <c r="AJ183" s="7"/>
    </row>
    <row r="184" spans="1:36" x14ac:dyDescent="0.15">
      <c r="A184" s="52">
        <v>70</v>
      </c>
      <c r="B184" s="52">
        <v>12</v>
      </c>
      <c r="C184" s="52">
        <v>71</v>
      </c>
      <c r="D184" s="52">
        <f t="shared" si="28"/>
        <v>12</v>
      </c>
      <c r="E184" s="52" t="str">
        <f t="shared" si="29"/>
        <v>70_12</v>
      </c>
      <c r="F184" s="59">
        <v>39.979999999999997</v>
      </c>
      <c r="G184" s="52"/>
      <c r="H184" s="52">
        <v>70</v>
      </c>
      <c r="I184" s="52">
        <v>13</v>
      </c>
      <c r="J184" s="52">
        <v>72</v>
      </c>
      <c r="K184" s="52">
        <f t="shared" si="22"/>
        <v>13</v>
      </c>
      <c r="L184" s="52" t="str">
        <f t="shared" si="23"/>
        <v>70_13</v>
      </c>
      <c r="M184" s="59">
        <v>41.95</v>
      </c>
      <c r="N184" s="6"/>
      <c r="O184" s="52">
        <v>70</v>
      </c>
      <c r="P184" s="52">
        <v>13</v>
      </c>
      <c r="Q184" s="52">
        <v>72</v>
      </c>
      <c r="R184" s="52">
        <f t="shared" si="24"/>
        <v>13</v>
      </c>
      <c r="S184" s="52" t="str">
        <f t="shared" si="25"/>
        <v>70_13</v>
      </c>
      <c r="T184" s="59">
        <v>43.21</v>
      </c>
      <c r="U184" s="6"/>
      <c r="V184" s="6"/>
      <c r="W184" s="52">
        <v>70</v>
      </c>
      <c r="X184" s="52">
        <v>13</v>
      </c>
      <c r="Y184" s="52">
        <v>72</v>
      </c>
      <c r="Z184" s="52">
        <f t="shared" si="26"/>
        <v>13</v>
      </c>
      <c r="AA184" s="52" t="str">
        <f t="shared" si="27"/>
        <v>70_13</v>
      </c>
      <c r="AB184" s="4">
        <f t="shared" si="30"/>
        <v>41.95</v>
      </c>
      <c r="AC184" s="4">
        <f t="shared" si="31"/>
        <v>43.21</v>
      </c>
      <c r="AD184" s="47">
        <f t="shared" si="32"/>
        <v>43.21</v>
      </c>
      <c r="AE184" s="6"/>
      <c r="AF184" s="6"/>
      <c r="AG184" s="6"/>
      <c r="AH184" s="6"/>
      <c r="AI184" s="6"/>
      <c r="AJ184" s="7"/>
    </row>
    <row r="185" spans="1:36" x14ac:dyDescent="0.15">
      <c r="A185" s="52">
        <v>70</v>
      </c>
      <c r="B185" s="52">
        <v>13</v>
      </c>
      <c r="C185" s="52">
        <v>72</v>
      </c>
      <c r="D185" s="52">
        <f t="shared" si="28"/>
        <v>13</v>
      </c>
      <c r="E185" s="52" t="str">
        <f t="shared" si="29"/>
        <v>70_13</v>
      </c>
      <c r="F185" s="59">
        <v>40.53</v>
      </c>
      <c r="G185" s="52"/>
      <c r="H185" s="52">
        <v>70</v>
      </c>
      <c r="I185" s="52">
        <v>14</v>
      </c>
      <c r="J185" s="52">
        <v>73</v>
      </c>
      <c r="K185" s="52">
        <f t="shared" si="22"/>
        <v>14</v>
      </c>
      <c r="L185" s="52" t="str">
        <f t="shared" si="23"/>
        <v>70_14</v>
      </c>
      <c r="M185" s="59">
        <v>42.51</v>
      </c>
      <c r="N185" s="6"/>
      <c r="O185" s="52">
        <v>70</v>
      </c>
      <c r="P185" s="52">
        <v>14</v>
      </c>
      <c r="Q185" s="52">
        <v>73</v>
      </c>
      <c r="R185" s="52">
        <f t="shared" si="24"/>
        <v>14</v>
      </c>
      <c r="S185" s="52" t="str">
        <f t="shared" si="25"/>
        <v>70_14</v>
      </c>
      <c r="T185" s="59">
        <v>43.79</v>
      </c>
      <c r="U185" s="6"/>
      <c r="V185" s="6"/>
      <c r="W185" s="52">
        <v>70</v>
      </c>
      <c r="X185" s="52">
        <v>14</v>
      </c>
      <c r="Y185" s="52">
        <v>73</v>
      </c>
      <c r="Z185" s="52">
        <f t="shared" si="26"/>
        <v>14</v>
      </c>
      <c r="AA185" s="52" t="str">
        <f t="shared" si="27"/>
        <v>70_14</v>
      </c>
      <c r="AB185" s="4">
        <f t="shared" si="30"/>
        <v>42.51</v>
      </c>
      <c r="AC185" s="4">
        <f t="shared" si="31"/>
        <v>43.79</v>
      </c>
      <c r="AD185" s="47">
        <f t="shared" si="32"/>
        <v>43.79</v>
      </c>
      <c r="AE185" s="6"/>
      <c r="AF185" s="6"/>
      <c r="AG185" s="6"/>
      <c r="AH185" s="6"/>
      <c r="AI185" s="6"/>
      <c r="AJ185" s="7"/>
    </row>
    <row r="186" spans="1:36" x14ac:dyDescent="0.15">
      <c r="A186" s="52">
        <v>70</v>
      </c>
      <c r="B186" s="52">
        <v>14</v>
      </c>
      <c r="C186" s="52">
        <v>73</v>
      </c>
      <c r="D186" s="52">
        <f t="shared" si="28"/>
        <v>14</v>
      </c>
      <c r="E186" s="52" t="str">
        <f t="shared" si="29"/>
        <v>70_14</v>
      </c>
      <c r="F186" s="59">
        <v>41.07</v>
      </c>
      <c r="G186" s="52"/>
      <c r="H186" s="52">
        <v>70</v>
      </c>
      <c r="I186" s="52">
        <v>15</v>
      </c>
      <c r="J186" s="52">
        <v>74</v>
      </c>
      <c r="K186" s="52">
        <f t="shared" si="22"/>
        <v>15</v>
      </c>
      <c r="L186" s="52" t="str">
        <f t="shared" si="23"/>
        <v>70_15</v>
      </c>
      <c r="M186" s="59">
        <v>43.07</v>
      </c>
      <c r="N186" s="6"/>
      <c r="O186" s="52">
        <v>70</v>
      </c>
      <c r="P186" s="52">
        <v>15</v>
      </c>
      <c r="Q186" s="52">
        <v>74</v>
      </c>
      <c r="R186" s="52">
        <f t="shared" si="24"/>
        <v>15</v>
      </c>
      <c r="S186" s="52" t="str">
        <f t="shared" si="25"/>
        <v>70_15</v>
      </c>
      <c r="T186" s="59">
        <v>44.36</v>
      </c>
      <c r="U186" s="6"/>
      <c r="V186" s="6"/>
      <c r="W186" s="52">
        <v>70</v>
      </c>
      <c r="X186" s="52">
        <v>15</v>
      </c>
      <c r="Y186" s="52">
        <v>74</v>
      </c>
      <c r="Z186" s="52">
        <f t="shared" si="26"/>
        <v>15</v>
      </c>
      <c r="AA186" s="52" t="str">
        <f t="shared" si="27"/>
        <v>70_15</v>
      </c>
      <c r="AB186" s="4">
        <f t="shared" si="30"/>
        <v>43.07</v>
      </c>
      <c r="AC186" s="4">
        <f t="shared" si="31"/>
        <v>44.36</v>
      </c>
      <c r="AD186" s="47">
        <f t="shared" si="32"/>
        <v>44.36</v>
      </c>
      <c r="AE186" s="6"/>
      <c r="AF186" s="6"/>
      <c r="AG186" s="6"/>
      <c r="AH186" s="6"/>
      <c r="AI186" s="6"/>
      <c r="AJ186" s="7"/>
    </row>
    <row r="187" spans="1:36" x14ac:dyDescent="0.15">
      <c r="A187" s="52">
        <v>70</v>
      </c>
      <c r="B187" s="52">
        <v>15</v>
      </c>
      <c r="C187" s="52">
        <v>74</v>
      </c>
      <c r="D187" s="52">
        <f t="shared" si="28"/>
        <v>15</v>
      </c>
      <c r="E187" s="52" t="str">
        <f t="shared" si="29"/>
        <v>70_15</v>
      </c>
      <c r="F187" s="59">
        <v>41.61</v>
      </c>
      <c r="G187" s="52"/>
      <c r="H187" s="52">
        <v>75</v>
      </c>
      <c r="I187" s="52" t="s">
        <v>37</v>
      </c>
      <c r="J187" s="52">
        <v>54</v>
      </c>
      <c r="K187" s="52" t="str">
        <f t="shared" si="22"/>
        <v>Aanloopperiodiek_0</v>
      </c>
      <c r="L187" s="52" t="str">
        <f t="shared" si="23"/>
        <v>75_Aanloopperiodiek_0</v>
      </c>
      <c r="M187" s="59">
        <v>33</v>
      </c>
      <c r="N187" s="6"/>
      <c r="O187" s="52">
        <v>75</v>
      </c>
      <c r="P187" s="52" t="s">
        <v>37</v>
      </c>
      <c r="Q187" s="52">
        <v>54</v>
      </c>
      <c r="R187" s="52" t="str">
        <f t="shared" si="24"/>
        <v>Aanloopperiodiek_0</v>
      </c>
      <c r="S187" s="52" t="str">
        <f t="shared" si="25"/>
        <v>75_Aanloopperiodiek_0</v>
      </c>
      <c r="T187" s="59">
        <v>33.99</v>
      </c>
      <c r="U187" s="6"/>
      <c r="V187" s="6"/>
      <c r="W187" s="52">
        <v>75</v>
      </c>
      <c r="X187" s="52" t="s">
        <v>37</v>
      </c>
      <c r="Y187" s="52">
        <v>54</v>
      </c>
      <c r="Z187" s="52" t="str">
        <f t="shared" si="26"/>
        <v>Aanloopperiodiek_0</v>
      </c>
      <c r="AA187" s="52" t="str">
        <f t="shared" si="27"/>
        <v>75_Aanloopperiodiek_0</v>
      </c>
      <c r="AB187" s="4">
        <f t="shared" si="30"/>
        <v>33</v>
      </c>
      <c r="AC187" s="4">
        <f t="shared" si="31"/>
        <v>33.99</v>
      </c>
      <c r="AD187" s="47">
        <f t="shared" si="32"/>
        <v>33.99</v>
      </c>
      <c r="AE187" s="6"/>
      <c r="AF187" s="6"/>
      <c r="AG187" s="6"/>
      <c r="AH187" s="6"/>
      <c r="AI187" s="6"/>
      <c r="AJ187" s="7"/>
    </row>
    <row r="188" spans="1:36" x14ac:dyDescent="0.15">
      <c r="A188" s="52">
        <v>75</v>
      </c>
      <c r="B188" s="52" t="s">
        <v>37</v>
      </c>
      <c r="C188" s="52">
        <v>54</v>
      </c>
      <c r="D188" s="52" t="str">
        <f t="shared" si="28"/>
        <v>Aanloopperiodiek_0</v>
      </c>
      <c r="E188" s="52" t="str">
        <f t="shared" si="29"/>
        <v>75_Aanloopperiodiek_0</v>
      </c>
      <c r="F188" s="59">
        <v>31.88</v>
      </c>
      <c r="G188" s="52"/>
      <c r="H188" s="52">
        <v>75</v>
      </c>
      <c r="I188" s="52" t="s">
        <v>38</v>
      </c>
      <c r="J188" s="52">
        <v>56</v>
      </c>
      <c r="K188" s="52" t="str">
        <f t="shared" si="22"/>
        <v>Aanloopperiodiek_1</v>
      </c>
      <c r="L188" s="52" t="str">
        <f t="shared" si="23"/>
        <v>75_Aanloopperiodiek_1</v>
      </c>
      <c r="M188" s="59">
        <v>33.9</v>
      </c>
      <c r="N188" s="6"/>
      <c r="O188" s="52">
        <v>75</v>
      </c>
      <c r="P188" s="52" t="s">
        <v>38</v>
      </c>
      <c r="Q188" s="52">
        <v>56</v>
      </c>
      <c r="R188" s="52" t="str">
        <f t="shared" si="24"/>
        <v>Aanloopperiodiek_1</v>
      </c>
      <c r="S188" s="52" t="str">
        <f t="shared" si="25"/>
        <v>75_Aanloopperiodiek_1</v>
      </c>
      <c r="T188" s="59">
        <v>34.909999999999997</v>
      </c>
      <c r="U188" s="6"/>
      <c r="V188" s="6"/>
      <c r="W188" s="52">
        <v>75</v>
      </c>
      <c r="X188" s="52" t="s">
        <v>38</v>
      </c>
      <c r="Y188" s="52">
        <v>56</v>
      </c>
      <c r="Z188" s="52" t="str">
        <f t="shared" si="26"/>
        <v>Aanloopperiodiek_1</v>
      </c>
      <c r="AA188" s="52" t="str">
        <f t="shared" si="27"/>
        <v>75_Aanloopperiodiek_1</v>
      </c>
      <c r="AB188" s="4">
        <f t="shared" si="30"/>
        <v>33.9</v>
      </c>
      <c r="AC188" s="4">
        <f t="shared" si="31"/>
        <v>34.909999999999997</v>
      </c>
      <c r="AD188" s="47">
        <f t="shared" si="32"/>
        <v>34.909999999999997</v>
      </c>
      <c r="AE188" s="6"/>
      <c r="AF188" s="6"/>
      <c r="AG188" s="6"/>
      <c r="AH188" s="6"/>
      <c r="AI188" s="6"/>
      <c r="AJ188" s="7"/>
    </row>
    <row r="189" spans="1:36" x14ac:dyDescent="0.15">
      <c r="A189" s="52">
        <v>75</v>
      </c>
      <c r="B189" s="52" t="s">
        <v>38</v>
      </c>
      <c r="C189" s="52">
        <v>56</v>
      </c>
      <c r="D189" s="52" t="str">
        <f t="shared" si="28"/>
        <v>Aanloopperiodiek_1</v>
      </c>
      <c r="E189" s="52" t="str">
        <f t="shared" si="29"/>
        <v>75_Aanloopperiodiek_1</v>
      </c>
      <c r="F189" s="59">
        <v>32.75</v>
      </c>
      <c r="G189" s="52"/>
      <c r="H189" s="52">
        <v>75</v>
      </c>
      <c r="I189" s="52">
        <v>0</v>
      </c>
      <c r="J189" s="52">
        <v>58</v>
      </c>
      <c r="K189" s="52">
        <f t="shared" si="22"/>
        <v>0</v>
      </c>
      <c r="L189" s="52" t="str">
        <f t="shared" si="23"/>
        <v>75_0</v>
      </c>
      <c r="M189" s="59">
        <v>34.78</v>
      </c>
      <c r="N189" s="6"/>
      <c r="O189" s="52">
        <v>75</v>
      </c>
      <c r="P189" s="52">
        <v>0</v>
      </c>
      <c r="Q189" s="52">
        <v>58</v>
      </c>
      <c r="R189" s="52">
        <f t="shared" si="24"/>
        <v>0</v>
      </c>
      <c r="S189" s="52" t="str">
        <f t="shared" si="25"/>
        <v>75_0</v>
      </c>
      <c r="T189" s="59">
        <v>35.82</v>
      </c>
      <c r="U189" s="6"/>
      <c r="V189" s="6"/>
      <c r="W189" s="52">
        <v>75</v>
      </c>
      <c r="X189" s="52">
        <v>0</v>
      </c>
      <c r="Y189" s="52">
        <v>58</v>
      </c>
      <c r="Z189" s="52">
        <f t="shared" si="26"/>
        <v>0</v>
      </c>
      <c r="AA189" s="52" t="str">
        <f t="shared" si="27"/>
        <v>75_0</v>
      </c>
      <c r="AB189" s="4">
        <f t="shared" si="30"/>
        <v>34.78</v>
      </c>
      <c r="AC189" s="4">
        <f t="shared" si="31"/>
        <v>35.82</v>
      </c>
      <c r="AD189" s="47">
        <f t="shared" si="32"/>
        <v>35.82</v>
      </c>
      <c r="AE189" s="6"/>
      <c r="AF189" s="6"/>
      <c r="AG189" s="6"/>
      <c r="AH189" s="6"/>
      <c r="AI189" s="6"/>
      <c r="AJ189" s="7"/>
    </row>
    <row r="190" spans="1:36" x14ac:dyDescent="0.15">
      <c r="A190" s="52">
        <v>75</v>
      </c>
      <c r="B190" s="52">
        <v>0</v>
      </c>
      <c r="C190" s="52">
        <v>58</v>
      </c>
      <c r="D190" s="52">
        <f t="shared" si="28"/>
        <v>0</v>
      </c>
      <c r="E190" s="52" t="str">
        <f t="shared" si="29"/>
        <v>75_0</v>
      </c>
      <c r="F190" s="59">
        <v>33.6</v>
      </c>
      <c r="G190" s="52"/>
      <c r="H190" s="52">
        <v>75</v>
      </c>
      <c r="I190" s="52">
        <v>1</v>
      </c>
      <c r="J190" s="52">
        <v>60</v>
      </c>
      <c r="K190" s="52">
        <f t="shared" si="22"/>
        <v>1</v>
      </c>
      <c r="L190" s="52" t="str">
        <f t="shared" si="23"/>
        <v>75_1</v>
      </c>
      <c r="M190" s="59">
        <v>35.68</v>
      </c>
      <c r="N190" s="6"/>
      <c r="O190" s="52">
        <v>75</v>
      </c>
      <c r="P190" s="52">
        <v>1</v>
      </c>
      <c r="Q190" s="52">
        <v>60</v>
      </c>
      <c r="R190" s="52">
        <f t="shared" si="24"/>
        <v>1</v>
      </c>
      <c r="S190" s="52" t="str">
        <f t="shared" si="25"/>
        <v>75_1</v>
      </c>
      <c r="T190" s="59">
        <v>36.76</v>
      </c>
      <c r="U190" s="6"/>
      <c r="V190" s="6"/>
      <c r="W190" s="52">
        <v>75</v>
      </c>
      <c r="X190" s="52">
        <v>1</v>
      </c>
      <c r="Y190" s="52">
        <v>60</v>
      </c>
      <c r="Z190" s="52">
        <f t="shared" si="26"/>
        <v>1</v>
      </c>
      <c r="AA190" s="52" t="str">
        <f t="shared" si="27"/>
        <v>75_1</v>
      </c>
      <c r="AB190" s="4">
        <f t="shared" si="30"/>
        <v>35.68</v>
      </c>
      <c r="AC190" s="4">
        <f t="shared" si="31"/>
        <v>36.76</v>
      </c>
      <c r="AD190" s="47">
        <f t="shared" si="32"/>
        <v>36.76</v>
      </c>
      <c r="AE190" s="6"/>
      <c r="AF190" s="6"/>
      <c r="AG190" s="6"/>
      <c r="AH190" s="6"/>
      <c r="AI190" s="6"/>
      <c r="AJ190" s="7"/>
    </row>
    <row r="191" spans="1:36" x14ac:dyDescent="0.15">
      <c r="A191" s="52">
        <v>75</v>
      </c>
      <c r="B191" s="52">
        <v>1</v>
      </c>
      <c r="C191" s="52">
        <v>60</v>
      </c>
      <c r="D191" s="52">
        <f t="shared" si="28"/>
        <v>1</v>
      </c>
      <c r="E191" s="52" t="str">
        <f t="shared" si="29"/>
        <v>75_1</v>
      </c>
      <c r="F191" s="59">
        <v>34.479999999999997</v>
      </c>
      <c r="G191" s="52"/>
      <c r="H191" s="52">
        <v>75</v>
      </c>
      <c r="I191" s="52">
        <v>2</v>
      </c>
      <c r="J191" s="52">
        <v>62</v>
      </c>
      <c r="K191" s="52">
        <f t="shared" si="22"/>
        <v>2</v>
      </c>
      <c r="L191" s="52" t="str">
        <f t="shared" si="23"/>
        <v>75_2</v>
      </c>
      <c r="M191" s="59">
        <v>36.58</v>
      </c>
      <c r="N191" s="6"/>
      <c r="O191" s="52">
        <v>75</v>
      </c>
      <c r="P191" s="52">
        <v>2</v>
      </c>
      <c r="Q191" s="52">
        <v>62</v>
      </c>
      <c r="R191" s="52">
        <f t="shared" si="24"/>
        <v>2</v>
      </c>
      <c r="S191" s="52" t="str">
        <f t="shared" si="25"/>
        <v>75_2</v>
      </c>
      <c r="T191" s="59">
        <v>37.68</v>
      </c>
      <c r="U191" s="6"/>
      <c r="V191" s="6"/>
      <c r="W191" s="52">
        <v>75</v>
      </c>
      <c r="X191" s="52">
        <v>2</v>
      </c>
      <c r="Y191" s="52">
        <v>62</v>
      </c>
      <c r="Z191" s="52">
        <f t="shared" si="26"/>
        <v>2</v>
      </c>
      <c r="AA191" s="52" t="str">
        <f t="shared" si="27"/>
        <v>75_2</v>
      </c>
      <c r="AB191" s="4">
        <f t="shared" si="30"/>
        <v>36.58</v>
      </c>
      <c r="AC191" s="4">
        <f t="shared" si="31"/>
        <v>37.68</v>
      </c>
      <c r="AD191" s="47">
        <f t="shared" si="32"/>
        <v>37.68</v>
      </c>
      <c r="AE191" s="6"/>
      <c r="AF191" s="6"/>
      <c r="AG191" s="6"/>
      <c r="AH191" s="6"/>
      <c r="AI191" s="6"/>
      <c r="AJ191" s="7"/>
    </row>
    <row r="192" spans="1:36" x14ac:dyDescent="0.15">
      <c r="A192" s="52">
        <v>75</v>
      </c>
      <c r="B192" s="52">
        <v>2</v>
      </c>
      <c r="C192" s="52">
        <v>62</v>
      </c>
      <c r="D192" s="52">
        <f t="shared" si="28"/>
        <v>2</v>
      </c>
      <c r="E192" s="52" t="str">
        <f t="shared" si="29"/>
        <v>75_2</v>
      </c>
      <c r="F192" s="59">
        <v>35.35</v>
      </c>
      <c r="G192" s="52"/>
      <c r="H192" s="52">
        <v>75</v>
      </c>
      <c r="I192" s="52">
        <v>3</v>
      </c>
      <c r="J192" s="52">
        <v>63</v>
      </c>
      <c r="K192" s="52">
        <f t="shared" si="22"/>
        <v>3</v>
      </c>
      <c r="L192" s="52" t="str">
        <f t="shared" si="23"/>
        <v>75_3</v>
      </c>
      <c r="M192" s="59">
        <v>37.020000000000003</v>
      </c>
      <c r="N192" s="6"/>
      <c r="O192" s="52">
        <v>75</v>
      </c>
      <c r="P192" s="52">
        <v>3</v>
      </c>
      <c r="Q192" s="52">
        <v>63</v>
      </c>
      <c r="R192" s="52">
        <f t="shared" si="24"/>
        <v>3</v>
      </c>
      <c r="S192" s="52" t="str">
        <f t="shared" si="25"/>
        <v>75_3</v>
      </c>
      <c r="T192" s="59">
        <v>38.130000000000003</v>
      </c>
      <c r="U192" s="6"/>
      <c r="V192" s="6"/>
      <c r="W192" s="52">
        <v>75</v>
      </c>
      <c r="X192" s="52">
        <v>3</v>
      </c>
      <c r="Y192" s="52">
        <v>63</v>
      </c>
      <c r="Z192" s="52">
        <f t="shared" si="26"/>
        <v>3</v>
      </c>
      <c r="AA192" s="52" t="str">
        <f t="shared" si="27"/>
        <v>75_3</v>
      </c>
      <c r="AB192" s="4">
        <f t="shared" si="30"/>
        <v>37.020000000000003</v>
      </c>
      <c r="AC192" s="4">
        <f t="shared" si="31"/>
        <v>38.130000000000003</v>
      </c>
      <c r="AD192" s="47">
        <f t="shared" si="32"/>
        <v>38.130000000000003</v>
      </c>
      <c r="AE192" s="6"/>
      <c r="AF192" s="6"/>
      <c r="AG192" s="6"/>
      <c r="AH192" s="6"/>
      <c r="AI192" s="6"/>
      <c r="AJ192" s="7"/>
    </row>
    <row r="193" spans="1:36" x14ac:dyDescent="0.15">
      <c r="A193" s="52">
        <v>75</v>
      </c>
      <c r="B193" s="52">
        <v>3</v>
      </c>
      <c r="C193" s="52">
        <v>63</v>
      </c>
      <c r="D193" s="52">
        <f t="shared" si="28"/>
        <v>3</v>
      </c>
      <c r="E193" s="52" t="str">
        <f t="shared" si="29"/>
        <v>75_3</v>
      </c>
      <c r="F193" s="59">
        <v>35.770000000000003</v>
      </c>
      <c r="G193" s="52"/>
      <c r="H193" s="52">
        <v>75</v>
      </c>
      <c r="I193" s="52">
        <v>4</v>
      </c>
      <c r="J193" s="52">
        <v>64</v>
      </c>
      <c r="K193" s="52">
        <f t="shared" si="22"/>
        <v>4</v>
      </c>
      <c r="L193" s="52" t="str">
        <f t="shared" si="23"/>
        <v>75_4</v>
      </c>
      <c r="M193" s="59">
        <v>37.479999999999997</v>
      </c>
      <c r="N193" s="6"/>
      <c r="O193" s="52">
        <v>75</v>
      </c>
      <c r="P193" s="52">
        <v>4</v>
      </c>
      <c r="Q193" s="52">
        <v>64</v>
      </c>
      <c r="R193" s="52">
        <f t="shared" si="24"/>
        <v>4</v>
      </c>
      <c r="S193" s="52" t="str">
        <f t="shared" si="25"/>
        <v>75_4</v>
      </c>
      <c r="T193" s="59">
        <v>38.6</v>
      </c>
      <c r="U193" s="6"/>
      <c r="V193" s="6"/>
      <c r="W193" s="52">
        <v>75</v>
      </c>
      <c r="X193" s="52">
        <v>4</v>
      </c>
      <c r="Y193" s="52">
        <v>64</v>
      </c>
      <c r="Z193" s="52">
        <f t="shared" si="26"/>
        <v>4</v>
      </c>
      <c r="AA193" s="52" t="str">
        <f t="shared" si="27"/>
        <v>75_4</v>
      </c>
      <c r="AB193" s="4">
        <f t="shared" si="30"/>
        <v>37.479999999999997</v>
      </c>
      <c r="AC193" s="4">
        <f t="shared" si="31"/>
        <v>38.6</v>
      </c>
      <c r="AD193" s="47">
        <f t="shared" si="32"/>
        <v>38.6</v>
      </c>
      <c r="AE193" s="6"/>
      <c r="AF193" s="6"/>
      <c r="AG193" s="6"/>
      <c r="AH193" s="6"/>
      <c r="AI193" s="6"/>
      <c r="AJ193" s="7"/>
    </row>
    <row r="194" spans="1:36" x14ac:dyDescent="0.15">
      <c r="A194" s="52">
        <v>75</v>
      </c>
      <c r="B194" s="52">
        <v>4</v>
      </c>
      <c r="C194" s="52">
        <v>64</v>
      </c>
      <c r="D194" s="52">
        <f t="shared" si="28"/>
        <v>4</v>
      </c>
      <c r="E194" s="52" t="str">
        <f t="shared" si="29"/>
        <v>75_4</v>
      </c>
      <c r="F194" s="59">
        <v>36.21</v>
      </c>
      <c r="G194" s="52"/>
      <c r="H194" s="52">
        <v>75</v>
      </c>
      <c r="I194" s="52">
        <v>5</v>
      </c>
      <c r="J194" s="52">
        <v>65</v>
      </c>
      <c r="K194" s="52">
        <f t="shared" si="22"/>
        <v>5</v>
      </c>
      <c r="L194" s="52" t="str">
        <f t="shared" si="23"/>
        <v>75_5</v>
      </c>
      <c r="M194" s="59">
        <v>38.03</v>
      </c>
      <c r="N194" s="6"/>
      <c r="O194" s="52">
        <v>75</v>
      </c>
      <c r="P194" s="52">
        <v>5</v>
      </c>
      <c r="Q194" s="52">
        <v>65</v>
      </c>
      <c r="R194" s="52">
        <f t="shared" si="24"/>
        <v>5</v>
      </c>
      <c r="S194" s="52" t="str">
        <f t="shared" si="25"/>
        <v>75_5</v>
      </c>
      <c r="T194" s="59">
        <v>39.17</v>
      </c>
      <c r="U194" s="6"/>
      <c r="V194" s="6"/>
      <c r="W194" s="52">
        <v>75</v>
      </c>
      <c r="X194" s="52">
        <v>5</v>
      </c>
      <c r="Y194" s="52">
        <v>65</v>
      </c>
      <c r="Z194" s="52">
        <f t="shared" si="26"/>
        <v>5</v>
      </c>
      <c r="AA194" s="52" t="str">
        <f t="shared" si="27"/>
        <v>75_5</v>
      </c>
      <c r="AB194" s="4">
        <f t="shared" si="30"/>
        <v>38.03</v>
      </c>
      <c r="AC194" s="4">
        <f t="shared" si="31"/>
        <v>39.17</v>
      </c>
      <c r="AD194" s="47">
        <f t="shared" si="32"/>
        <v>39.17</v>
      </c>
      <c r="AE194" s="6"/>
      <c r="AF194" s="6"/>
      <c r="AG194" s="6"/>
      <c r="AH194" s="6"/>
      <c r="AI194" s="6"/>
      <c r="AJ194" s="7"/>
    </row>
    <row r="195" spans="1:36" x14ac:dyDescent="0.15">
      <c r="A195" s="52">
        <v>75</v>
      </c>
      <c r="B195" s="52">
        <v>5</v>
      </c>
      <c r="C195" s="52">
        <v>65</v>
      </c>
      <c r="D195" s="52">
        <f t="shared" si="28"/>
        <v>5</v>
      </c>
      <c r="E195" s="52" t="str">
        <f t="shared" si="29"/>
        <v>75_5</v>
      </c>
      <c r="F195" s="59">
        <v>36.74</v>
      </c>
      <c r="G195" s="52"/>
      <c r="H195" s="52">
        <v>75</v>
      </c>
      <c r="I195" s="52">
        <v>6</v>
      </c>
      <c r="J195" s="52">
        <v>68</v>
      </c>
      <c r="K195" s="52">
        <f t="shared" si="22"/>
        <v>6</v>
      </c>
      <c r="L195" s="52" t="str">
        <f t="shared" si="23"/>
        <v>75_6</v>
      </c>
      <c r="M195" s="59">
        <v>39.71</v>
      </c>
      <c r="N195" s="6"/>
      <c r="O195" s="52">
        <v>75</v>
      </c>
      <c r="P195" s="52">
        <v>6</v>
      </c>
      <c r="Q195" s="52">
        <v>68</v>
      </c>
      <c r="R195" s="52">
        <f t="shared" si="24"/>
        <v>6</v>
      </c>
      <c r="S195" s="52" t="str">
        <f t="shared" si="25"/>
        <v>75_6</v>
      </c>
      <c r="T195" s="59">
        <v>40.9</v>
      </c>
      <c r="U195" s="6"/>
      <c r="V195" s="6"/>
      <c r="W195" s="52">
        <v>75</v>
      </c>
      <c r="X195" s="52">
        <v>6</v>
      </c>
      <c r="Y195" s="52">
        <v>68</v>
      </c>
      <c r="Z195" s="52">
        <f t="shared" si="26"/>
        <v>6</v>
      </c>
      <c r="AA195" s="52" t="str">
        <f t="shared" si="27"/>
        <v>75_6</v>
      </c>
      <c r="AB195" s="4">
        <f t="shared" si="30"/>
        <v>39.71</v>
      </c>
      <c r="AC195" s="4">
        <f t="shared" si="31"/>
        <v>40.9</v>
      </c>
      <c r="AD195" s="47">
        <f t="shared" si="32"/>
        <v>40.9</v>
      </c>
      <c r="AE195" s="6"/>
      <c r="AF195" s="6"/>
      <c r="AG195" s="6"/>
      <c r="AH195" s="6"/>
      <c r="AI195" s="6"/>
      <c r="AJ195" s="7"/>
    </row>
    <row r="196" spans="1:36" x14ac:dyDescent="0.15">
      <c r="A196" s="52">
        <v>75</v>
      </c>
      <c r="B196" s="52">
        <v>6</v>
      </c>
      <c r="C196" s="52">
        <v>68</v>
      </c>
      <c r="D196" s="52">
        <f t="shared" si="28"/>
        <v>6</v>
      </c>
      <c r="E196" s="52" t="str">
        <f t="shared" si="29"/>
        <v>75_6</v>
      </c>
      <c r="F196" s="59">
        <v>38.369999999999997</v>
      </c>
      <c r="G196" s="52"/>
      <c r="H196" s="52">
        <v>75</v>
      </c>
      <c r="I196" s="52">
        <v>7</v>
      </c>
      <c r="J196" s="52">
        <v>71</v>
      </c>
      <c r="K196" s="52">
        <f t="shared" si="22"/>
        <v>7</v>
      </c>
      <c r="L196" s="52" t="str">
        <f t="shared" si="23"/>
        <v>75_7</v>
      </c>
      <c r="M196" s="59">
        <v>41.38</v>
      </c>
      <c r="N196" s="6"/>
      <c r="O196" s="52">
        <v>75</v>
      </c>
      <c r="P196" s="52">
        <v>7</v>
      </c>
      <c r="Q196" s="52">
        <v>71</v>
      </c>
      <c r="R196" s="52">
        <f t="shared" si="24"/>
        <v>7</v>
      </c>
      <c r="S196" s="52" t="str">
        <f t="shared" si="25"/>
        <v>75_7</v>
      </c>
      <c r="T196" s="59">
        <v>42.62</v>
      </c>
      <c r="U196" s="6"/>
      <c r="V196" s="6"/>
      <c r="W196" s="52">
        <v>75</v>
      </c>
      <c r="X196" s="52">
        <v>7</v>
      </c>
      <c r="Y196" s="52">
        <v>71</v>
      </c>
      <c r="Z196" s="52">
        <f t="shared" si="26"/>
        <v>7</v>
      </c>
      <c r="AA196" s="52" t="str">
        <f t="shared" si="27"/>
        <v>75_7</v>
      </c>
      <c r="AB196" s="4">
        <f t="shared" si="30"/>
        <v>41.38</v>
      </c>
      <c r="AC196" s="4">
        <f t="shared" si="31"/>
        <v>42.62</v>
      </c>
      <c r="AD196" s="47">
        <f t="shared" si="32"/>
        <v>42.62</v>
      </c>
      <c r="AE196" s="6"/>
      <c r="AF196" s="6"/>
      <c r="AG196" s="6"/>
      <c r="AH196" s="6"/>
      <c r="AI196" s="6"/>
      <c r="AJ196" s="7"/>
    </row>
    <row r="197" spans="1:36" x14ac:dyDescent="0.15">
      <c r="A197" s="52">
        <v>75</v>
      </c>
      <c r="B197" s="52">
        <v>7</v>
      </c>
      <c r="C197" s="52">
        <v>71</v>
      </c>
      <c r="D197" s="52">
        <f t="shared" si="28"/>
        <v>7</v>
      </c>
      <c r="E197" s="52" t="str">
        <f t="shared" si="29"/>
        <v>75_7</v>
      </c>
      <c r="F197" s="59">
        <v>39.979999999999997</v>
      </c>
      <c r="G197" s="52"/>
      <c r="H197" s="52">
        <v>75</v>
      </c>
      <c r="I197" s="52">
        <v>8</v>
      </c>
      <c r="J197" s="52">
        <v>74</v>
      </c>
      <c r="K197" s="52">
        <f t="shared" si="22"/>
        <v>8</v>
      </c>
      <c r="L197" s="52" t="str">
        <f t="shared" si="23"/>
        <v>75_8</v>
      </c>
      <c r="M197" s="59">
        <v>43.07</v>
      </c>
      <c r="N197" s="6"/>
      <c r="O197" s="52">
        <v>75</v>
      </c>
      <c r="P197" s="52">
        <v>8</v>
      </c>
      <c r="Q197" s="52">
        <v>74</v>
      </c>
      <c r="R197" s="52">
        <f t="shared" si="24"/>
        <v>8</v>
      </c>
      <c r="S197" s="52" t="str">
        <f t="shared" si="25"/>
        <v>75_8</v>
      </c>
      <c r="T197" s="59">
        <v>44.36</v>
      </c>
      <c r="U197" s="6"/>
      <c r="V197" s="6"/>
      <c r="W197" s="52">
        <v>75</v>
      </c>
      <c r="X197" s="52">
        <v>8</v>
      </c>
      <c r="Y197" s="52">
        <v>74</v>
      </c>
      <c r="Z197" s="52">
        <f t="shared" si="26"/>
        <v>8</v>
      </c>
      <c r="AA197" s="52" t="str">
        <f t="shared" si="27"/>
        <v>75_8</v>
      </c>
      <c r="AB197" s="4">
        <f t="shared" si="30"/>
        <v>43.07</v>
      </c>
      <c r="AC197" s="4">
        <f t="shared" si="31"/>
        <v>44.36</v>
      </c>
      <c r="AD197" s="47">
        <f t="shared" si="32"/>
        <v>44.36</v>
      </c>
      <c r="AE197" s="6"/>
      <c r="AF197" s="6"/>
      <c r="AG197" s="6"/>
      <c r="AH197" s="6"/>
      <c r="AI197" s="6"/>
      <c r="AJ197" s="7"/>
    </row>
    <row r="198" spans="1:36" x14ac:dyDescent="0.15">
      <c r="A198" s="52">
        <v>75</v>
      </c>
      <c r="B198" s="52">
        <v>8</v>
      </c>
      <c r="C198" s="52">
        <v>74</v>
      </c>
      <c r="D198" s="52">
        <f t="shared" si="28"/>
        <v>8</v>
      </c>
      <c r="E198" s="52" t="str">
        <f t="shared" si="29"/>
        <v>75_8</v>
      </c>
      <c r="F198" s="59">
        <v>41.61</v>
      </c>
      <c r="G198" s="52"/>
      <c r="H198" s="52">
        <v>75</v>
      </c>
      <c r="I198" s="52">
        <v>9</v>
      </c>
      <c r="J198" s="52">
        <v>76</v>
      </c>
      <c r="K198" s="52">
        <f t="shared" si="22"/>
        <v>9</v>
      </c>
      <c r="L198" s="52" t="str">
        <f t="shared" si="23"/>
        <v>75_9</v>
      </c>
      <c r="M198" s="59">
        <v>44.19</v>
      </c>
      <c r="N198" s="6"/>
      <c r="O198" s="52">
        <v>75</v>
      </c>
      <c r="P198" s="52">
        <v>9</v>
      </c>
      <c r="Q198" s="52">
        <v>76</v>
      </c>
      <c r="R198" s="52">
        <f t="shared" si="24"/>
        <v>9</v>
      </c>
      <c r="S198" s="52" t="str">
        <f t="shared" si="25"/>
        <v>75_9</v>
      </c>
      <c r="T198" s="59">
        <v>45.52</v>
      </c>
      <c r="U198" s="6"/>
      <c r="V198" s="6"/>
      <c r="W198" s="52">
        <v>75</v>
      </c>
      <c r="X198" s="52">
        <v>9</v>
      </c>
      <c r="Y198" s="52">
        <v>76</v>
      </c>
      <c r="Z198" s="52">
        <f t="shared" si="26"/>
        <v>9</v>
      </c>
      <c r="AA198" s="52" t="str">
        <f t="shared" si="27"/>
        <v>75_9</v>
      </c>
      <c r="AB198" s="4">
        <f t="shared" si="30"/>
        <v>44.19</v>
      </c>
      <c r="AC198" s="4">
        <f t="shared" si="31"/>
        <v>45.52</v>
      </c>
      <c r="AD198" s="47">
        <f t="shared" si="32"/>
        <v>45.52</v>
      </c>
      <c r="AE198" s="6"/>
      <c r="AF198" s="6"/>
      <c r="AG198" s="6"/>
      <c r="AH198" s="6"/>
      <c r="AI198" s="6"/>
      <c r="AJ198" s="7"/>
    </row>
    <row r="199" spans="1:36" x14ac:dyDescent="0.15">
      <c r="A199" s="52">
        <v>75</v>
      </c>
      <c r="B199" s="52">
        <v>9</v>
      </c>
      <c r="C199" s="52">
        <v>76</v>
      </c>
      <c r="D199" s="52">
        <f t="shared" si="28"/>
        <v>9</v>
      </c>
      <c r="E199" s="52" t="str">
        <f t="shared" si="29"/>
        <v>75_9</v>
      </c>
      <c r="F199" s="59">
        <v>42.7</v>
      </c>
      <c r="G199" s="52"/>
      <c r="H199" s="52">
        <v>75</v>
      </c>
      <c r="I199" s="52">
        <v>10</v>
      </c>
      <c r="J199" s="52">
        <v>78</v>
      </c>
      <c r="K199" s="52">
        <f t="shared" si="22"/>
        <v>10</v>
      </c>
      <c r="L199" s="52" t="str">
        <f t="shared" si="23"/>
        <v>75_10</v>
      </c>
      <c r="M199" s="59">
        <v>45.36</v>
      </c>
      <c r="N199" s="6"/>
      <c r="O199" s="52">
        <v>75</v>
      </c>
      <c r="P199" s="52">
        <v>10</v>
      </c>
      <c r="Q199" s="52">
        <v>78</v>
      </c>
      <c r="R199" s="52">
        <f t="shared" si="24"/>
        <v>10</v>
      </c>
      <c r="S199" s="52" t="str">
        <f t="shared" si="25"/>
        <v>75_10</v>
      </c>
      <c r="T199" s="59">
        <v>46.72</v>
      </c>
      <c r="U199" s="6"/>
      <c r="V199" s="6"/>
      <c r="W199" s="52">
        <v>75</v>
      </c>
      <c r="X199" s="52">
        <v>10</v>
      </c>
      <c r="Y199" s="52">
        <v>78</v>
      </c>
      <c r="Z199" s="52">
        <f t="shared" si="26"/>
        <v>10</v>
      </c>
      <c r="AA199" s="52" t="str">
        <f t="shared" si="27"/>
        <v>75_10</v>
      </c>
      <c r="AB199" s="4">
        <f t="shared" si="30"/>
        <v>45.36</v>
      </c>
      <c r="AC199" s="4">
        <f t="shared" si="31"/>
        <v>46.72</v>
      </c>
      <c r="AD199" s="47">
        <f t="shared" si="32"/>
        <v>46.72</v>
      </c>
      <c r="AE199" s="6"/>
      <c r="AF199" s="6"/>
      <c r="AG199" s="6"/>
      <c r="AH199" s="6"/>
      <c r="AI199" s="6"/>
      <c r="AJ199" s="7"/>
    </row>
    <row r="200" spans="1:36" x14ac:dyDescent="0.15">
      <c r="A200" s="52">
        <v>75</v>
      </c>
      <c r="B200" s="52">
        <v>10</v>
      </c>
      <c r="C200" s="52">
        <v>78</v>
      </c>
      <c r="D200" s="52">
        <f t="shared" si="28"/>
        <v>10</v>
      </c>
      <c r="E200" s="52" t="str">
        <f t="shared" si="29"/>
        <v>75_10</v>
      </c>
      <c r="F200" s="59">
        <v>43.83</v>
      </c>
      <c r="G200" s="52"/>
      <c r="H200" s="52">
        <v>75</v>
      </c>
      <c r="I200" s="52">
        <v>11</v>
      </c>
      <c r="J200" s="52">
        <v>80</v>
      </c>
      <c r="K200" s="52">
        <f t="shared" si="22"/>
        <v>11</v>
      </c>
      <c r="L200" s="52" t="str">
        <f t="shared" si="23"/>
        <v>75_11</v>
      </c>
      <c r="M200" s="59">
        <v>46.61</v>
      </c>
      <c r="N200" s="6"/>
      <c r="O200" s="52">
        <v>75</v>
      </c>
      <c r="P200" s="52">
        <v>11</v>
      </c>
      <c r="Q200" s="52">
        <v>80</v>
      </c>
      <c r="R200" s="52">
        <f t="shared" si="24"/>
        <v>11</v>
      </c>
      <c r="S200" s="52" t="str">
        <f t="shared" si="25"/>
        <v>75_11</v>
      </c>
      <c r="T200" s="59">
        <v>48</v>
      </c>
      <c r="U200" s="6"/>
      <c r="V200" s="6"/>
      <c r="W200" s="52">
        <v>75</v>
      </c>
      <c r="X200" s="52">
        <v>11</v>
      </c>
      <c r="Y200" s="52">
        <v>80</v>
      </c>
      <c r="Z200" s="52">
        <f t="shared" si="26"/>
        <v>11</v>
      </c>
      <c r="AA200" s="52" t="str">
        <f t="shared" si="27"/>
        <v>75_11</v>
      </c>
      <c r="AB200" s="4">
        <f t="shared" si="30"/>
        <v>46.61</v>
      </c>
      <c r="AC200" s="4">
        <f t="shared" si="31"/>
        <v>48</v>
      </c>
      <c r="AD200" s="47">
        <f t="shared" si="32"/>
        <v>48</v>
      </c>
      <c r="AE200" s="6"/>
      <c r="AF200" s="6"/>
      <c r="AG200" s="6"/>
      <c r="AH200" s="6"/>
      <c r="AI200" s="6"/>
      <c r="AJ200" s="7"/>
    </row>
    <row r="201" spans="1:36" x14ac:dyDescent="0.15">
      <c r="A201" s="52">
        <v>75</v>
      </c>
      <c r="B201" s="52">
        <v>11</v>
      </c>
      <c r="C201" s="52">
        <v>80</v>
      </c>
      <c r="D201" s="52">
        <f t="shared" si="28"/>
        <v>11</v>
      </c>
      <c r="E201" s="52" t="str">
        <f t="shared" si="29"/>
        <v>75_11</v>
      </c>
      <c r="F201" s="59">
        <v>45.03</v>
      </c>
      <c r="G201" s="52"/>
      <c r="H201" s="52">
        <v>75</v>
      </c>
      <c r="I201" s="52">
        <v>12</v>
      </c>
      <c r="J201" s="52">
        <v>82</v>
      </c>
      <c r="K201" s="52">
        <f t="shared" si="22"/>
        <v>12</v>
      </c>
      <c r="L201" s="52" t="str">
        <f t="shared" si="23"/>
        <v>75_12</v>
      </c>
      <c r="M201" s="59">
        <v>47.87</v>
      </c>
      <c r="N201" s="6"/>
      <c r="O201" s="52">
        <v>75</v>
      </c>
      <c r="P201" s="52">
        <v>12</v>
      </c>
      <c r="Q201" s="52">
        <v>82</v>
      </c>
      <c r="R201" s="52">
        <f t="shared" si="24"/>
        <v>12</v>
      </c>
      <c r="S201" s="52" t="str">
        <f t="shared" si="25"/>
        <v>75_12</v>
      </c>
      <c r="T201" s="59">
        <v>49.31</v>
      </c>
      <c r="U201" s="6"/>
      <c r="V201" s="6"/>
      <c r="W201" s="52">
        <v>75</v>
      </c>
      <c r="X201" s="52">
        <v>12</v>
      </c>
      <c r="Y201" s="52">
        <v>82</v>
      </c>
      <c r="Z201" s="52">
        <f t="shared" si="26"/>
        <v>12</v>
      </c>
      <c r="AA201" s="52" t="str">
        <f t="shared" si="27"/>
        <v>75_12</v>
      </c>
      <c r="AB201" s="4">
        <f t="shared" si="30"/>
        <v>47.87</v>
      </c>
      <c r="AC201" s="4">
        <f t="shared" si="31"/>
        <v>49.31</v>
      </c>
      <c r="AD201" s="47">
        <f t="shared" si="32"/>
        <v>49.31</v>
      </c>
      <c r="AE201" s="6"/>
      <c r="AF201" s="6"/>
      <c r="AG201" s="6"/>
      <c r="AH201" s="6"/>
      <c r="AI201" s="6"/>
      <c r="AJ201" s="7"/>
    </row>
    <row r="202" spans="1:36" x14ac:dyDescent="0.15">
      <c r="A202" s="52">
        <v>75</v>
      </c>
      <c r="B202" s="52">
        <v>12</v>
      </c>
      <c r="C202" s="52">
        <v>82</v>
      </c>
      <c r="D202" s="52">
        <f t="shared" si="28"/>
        <v>12</v>
      </c>
      <c r="E202" s="52" t="str">
        <f t="shared" si="29"/>
        <v>75_12</v>
      </c>
      <c r="F202" s="59">
        <v>46.25</v>
      </c>
      <c r="G202" s="52"/>
      <c r="H202" s="52">
        <v>75</v>
      </c>
      <c r="I202" s="52">
        <v>13</v>
      </c>
      <c r="J202" s="52">
        <v>83</v>
      </c>
      <c r="K202" s="52">
        <f t="shared" si="22"/>
        <v>13</v>
      </c>
      <c r="L202" s="52" t="str">
        <f t="shared" si="23"/>
        <v>75_13</v>
      </c>
      <c r="M202" s="59">
        <v>48.48</v>
      </c>
      <c r="N202" s="6"/>
      <c r="O202" s="52">
        <v>75</v>
      </c>
      <c r="P202" s="52">
        <v>13</v>
      </c>
      <c r="Q202" s="52">
        <v>83</v>
      </c>
      <c r="R202" s="52">
        <f t="shared" si="24"/>
        <v>13</v>
      </c>
      <c r="S202" s="52" t="str">
        <f t="shared" si="25"/>
        <v>75_13</v>
      </c>
      <c r="T202" s="59">
        <v>49.93</v>
      </c>
      <c r="U202" s="6"/>
      <c r="V202" s="6"/>
      <c r="W202" s="52">
        <v>75</v>
      </c>
      <c r="X202" s="52">
        <v>13</v>
      </c>
      <c r="Y202" s="52">
        <v>83</v>
      </c>
      <c r="Z202" s="52">
        <f t="shared" si="26"/>
        <v>13</v>
      </c>
      <c r="AA202" s="52" t="str">
        <f t="shared" si="27"/>
        <v>75_13</v>
      </c>
      <c r="AB202" s="4">
        <f t="shared" si="30"/>
        <v>48.48</v>
      </c>
      <c r="AC202" s="4">
        <f t="shared" si="31"/>
        <v>49.93</v>
      </c>
      <c r="AD202" s="47">
        <f t="shared" si="32"/>
        <v>49.93</v>
      </c>
      <c r="AE202" s="6"/>
      <c r="AF202" s="6"/>
      <c r="AG202" s="6"/>
      <c r="AH202" s="6"/>
      <c r="AI202" s="6"/>
      <c r="AJ202" s="7"/>
    </row>
    <row r="203" spans="1:36" x14ac:dyDescent="0.15">
      <c r="A203" s="52">
        <v>75</v>
      </c>
      <c r="B203" s="52">
        <v>13</v>
      </c>
      <c r="C203" s="52">
        <v>83</v>
      </c>
      <c r="D203" s="52">
        <f t="shared" si="28"/>
        <v>13</v>
      </c>
      <c r="E203" s="52" t="str">
        <f t="shared" si="29"/>
        <v>75_13</v>
      </c>
      <c r="F203" s="59">
        <v>46.84</v>
      </c>
      <c r="G203" s="52"/>
      <c r="H203" s="52">
        <v>75</v>
      </c>
      <c r="I203" s="52">
        <v>14</v>
      </c>
      <c r="J203" s="52">
        <v>84</v>
      </c>
      <c r="K203" s="52">
        <f t="shared" si="22"/>
        <v>14</v>
      </c>
      <c r="L203" s="52" t="str">
        <f t="shared" si="23"/>
        <v>75_14</v>
      </c>
      <c r="M203" s="59">
        <v>49.12</v>
      </c>
      <c r="N203" s="6"/>
      <c r="O203" s="52">
        <v>75</v>
      </c>
      <c r="P203" s="52">
        <v>14</v>
      </c>
      <c r="Q203" s="52">
        <v>84</v>
      </c>
      <c r="R203" s="52">
        <f t="shared" si="24"/>
        <v>14</v>
      </c>
      <c r="S203" s="52" t="str">
        <f t="shared" si="25"/>
        <v>75_14</v>
      </c>
      <c r="T203" s="59">
        <v>50.59</v>
      </c>
      <c r="U203" s="6"/>
      <c r="V203" s="6"/>
      <c r="W203" s="52">
        <v>75</v>
      </c>
      <c r="X203" s="52">
        <v>14</v>
      </c>
      <c r="Y203" s="52">
        <v>84</v>
      </c>
      <c r="Z203" s="52">
        <f t="shared" si="26"/>
        <v>14</v>
      </c>
      <c r="AA203" s="52" t="str">
        <f t="shared" si="27"/>
        <v>75_14</v>
      </c>
      <c r="AB203" s="4">
        <f t="shared" si="30"/>
        <v>49.12</v>
      </c>
      <c r="AC203" s="4">
        <f t="shared" si="31"/>
        <v>50.59</v>
      </c>
      <c r="AD203" s="47">
        <f t="shared" si="32"/>
        <v>50.59</v>
      </c>
      <c r="AE203" s="6"/>
      <c r="AF203" s="6"/>
      <c r="AG203" s="6"/>
      <c r="AH203" s="6"/>
      <c r="AI203" s="6"/>
      <c r="AJ203" s="7"/>
    </row>
    <row r="204" spans="1:36" x14ac:dyDescent="0.15">
      <c r="A204" s="52">
        <v>75</v>
      </c>
      <c r="B204" s="52">
        <v>14</v>
      </c>
      <c r="C204" s="52">
        <v>84</v>
      </c>
      <c r="D204" s="52">
        <f t="shared" si="28"/>
        <v>14</v>
      </c>
      <c r="E204" s="52" t="str">
        <f t="shared" si="29"/>
        <v>75_14</v>
      </c>
      <c r="F204" s="59">
        <v>47.46</v>
      </c>
      <c r="G204" s="52"/>
      <c r="H204" s="52">
        <v>75</v>
      </c>
      <c r="I204" s="52">
        <v>15</v>
      </c>
      <c r="J204" s="52">
        <v>85</v>
      </c>
      <c r="K204" s="52">
        <f t="shared" si="22"/>
        <v>15</v>
      </c>
      <c r="L204" s="52" t="str">
        <f t="shared" si="23"/>
        <v>75_15</v>
      </c>
      <c r="M204" s="59">
        <v>49.85</v>
      </c>
      <c r="N204" s="6"/>
      <c r="O204" s="52">
        <v>75</v>
      </c>
      <c r="P204" s="52">
        <v>15</v>
      </c>
      <c r="Q204" s="52">
        <v>85</v>
      </c>
      <c r="R204" s="52">
        <f t="shared" si="24"/>
        <v>15</v>
      </c>
      <c r="S204" s="52" t="str">
        <f t="shared" si="25"/>
        <v>75_15</v>
      </c>
      <c r="T204" s="59">
        <v>51.34</v>
      </c>
      <c r="U204" s="6"/>
      <c r="V204" s="6"/>
      <c r="W204" s="52">
        <v>75</v>
      </c>
      <c r="X204" s="52">
        <v>15</v>
      </c>
      <c r="Y204" s="52">
        <v>85</v>
      </c>
      <c r="Z204" s="52">
        <f t="shared" si="26"/>
        <v>15</v>
      </c>
      <c r="AA204" s="52" t="str">
        <f t="shared" si="27"/>
        <v>75_15</v>
      </c>
      <c r="AB204" s="4">
        <f t="shared" si="30"/>
        <v>49.85</v>
      </c>
      <c r="AC204" s="4">
        <f t="shared" si="31"/>
        <v>51.34</v>
      </c>
      <c r="AD204" s="47">
        <f t="shared" si="32"/>
        <v>51.34</v>
      </c>
      <c r="AE204" s="6"/>
      <c r="AF204" s="6"/>
      <c r="AG204" s="6"/>
      <c r="AH204" s="6"/>
      <c r="AI204" s="6"/>
      <c r="AJ204" s="7"/>
    </row>
    <row r="205" spans="1:36" x14ac:dyDescent="0.15">
      <c r="A205" s="52">
        <v>75</v>
      </c>
      <c r="B205" s="52">
        <v>15</v>
      </c>
      <c r="C205" s="52">
        <v>85</v>
      </c>
      <c r="D205" s="52">
        <f t="shared" si="28"/>
        <v>15</v>
      </c>
      <c r="E205" s="52" t="str">
        <f t="shared" si="29"/>
        <v>75_15</v>
      </c>
      <c r="F205" s="59">
        <v>48.16</v>
      </c>
      <c r="G205" s="52"/>
      <c r="H205" s="52">
        <v>75</v>
      </c>
      <c r="I205" s="52">
        <v>16</v>
      </c>
      <c r="J205" s="52">
        <v>86</v>
      </c>
      <c r="K205" s="52">
        <f t="shared" si="22"/>
        <v>16</v>
      </c>
      <c r="L205" s="52" t="str">
        <f t="shared" si="23"/>
        <v>75_16</v>
      </c>
      <c r="M205" s="59">
        <v>50.59</v>
      </c>
      <c r="N205" s="6"/>
      <c r="O205" s="52">
        <v>75</v>
      </c>
      <c r="P205" s="52">
        <v>16</v>
      </c>
      <c r="Q205" s="52">
        <v>86</v>
      </c>
      <c r="R205" s="52">
        <f t="shared" si="24"/>
        <v>16</v>
      </c>
      <c r="S205" s="52" t="str">
        <f t="shared" si="25"/>
        <v>75_16</v>
      </c>
      <c r="T205" s="59">
        <v>52.11</v>
      </c>
      <c r="U205" s="6"/>
      <c r="V205" s="6"/>
      <c r="W205" s="52">
        <v>75</v>
      </c>
      <c r="X205" s="52">
        <v>16</v>
      </c>
      <c r="Y205" s="52">
        <v>86</v>
      </c>
      <c r="Z205" s="52">
        <f t="shared" si="26"/>
        <v>16</v>
      </c>
      <c r="AA205" s="52" t="str">
        <f t="shared" si="27"/>
        <v>75_16</v>
      </c>
      <c r="AB205" s="4">
        <f t="shared" si="30"/>
        <v>50.59</v>
      </c>
      <c r="AC205" s="4">
        <f t="shared" si="31"/>
        <v>52.11</v>
      </c>
      <c r="AD205" s="47">
        <f t="shared" si="32"/>
        <v>52.11</v>
      </c>
      <c r="AE205" s="6"/>
      <c r="AF205" s="6"/>
      <c r="AG205" s="6"/>
      <c r="AH205" s="6"/>
      <c r="AI205" s="6"/>
      <c r="AJ205" s="7"/>
    </row>
    <row r="206" spans="1:36" x14ac:dyDescent="0.15">
      <c r="A206" s="52">
        <v>75</v>
      </c>
      <c r="B206" s="52">
        <v>16</v>
      </c>
      <c r="C206" s="52">
        <v>86</v>
      </c>
      <c r="D206" s="52">
        <f t="shared" si="28"/>
        <v>16</v>
      </c>
      <c r="E206" s="52" t="str">
        <f t="shared" si="29"/>
        <v>75_16</v>
      </c>
      <c r="F206" s="59">
        <v>48.88</v>
      </c>
      <c r="G206" s="52"/>
      <c r="H206" s="52">
        <v>75</v>
      </c>
      <c r="I206" s="52">
        <v>17</v>
      </c>
      <c r="J206" s="52">
        <v>87</v>
      </c>
      <c r="K206" s="52">
        <f t="shared" si="22"/>
        <v>17</v>
      </c>
      <c r="L206" s="52" t="str">
        <f t="shared" si="23"/>
        <v>75_17</v>
      </c>
      <c r="M206" s="59">
        <v>51.31</v>
      </c>
      <c r="N206" s="6"/>
      <c r="O206" s="52">
        <v>75</v>
      </c>
      <c r="P206" s="52">
        <v>17</v>
      </c>
      <c r="Q206" s="52">
        <v>87</v>
      </c>
      <c r="R206" s="52">
        <f t="shared" si="24"/>
        <v>17</v>
      </c>
      <c r="S206" s="52" t="str">
        <f t="shared" si="25"/>
        <v>75_17</v>
      </c>
      <c r="T206" s="59">
        <v>52.85</v>
      </c>
      <c r="U206" s="6"/>
      <c r="V206" s="6"/>
      <c r="W206" s="52">
        <v>75</v>
      </c>
      <c r="X206" s="52">
        <v>17</v>
      </c>
      <c r="Y206" s="52">
        <v>87</v>
      </c>
      <c r="Z206" s="52">
        <f t="shared" si="26"/>
        <v>17</v>
      </c>
      <c r="AA206" s="52" t="str">
        <f t="shared" si="27"/>
        <v>75_17</v>
      </c>
      <c r="AB206" s="4">
        <f t="shared" si="30"/>
        <v>51.31</v>
      </c>
      <c r="AC206" s="4">
        <f t="shared" si="31"/>
        <v>52.85</v>
      </c>
      <c r="AD206" s="47">
        <f t="shared" si="32"/>
        <v>52.85</v>
      </c>
      <c r="AE206" s="6"/>
      <c r="AF206" s="6"/>
      <c r="AG206" s="6"/>
      <c r="AH206" s="6"/>
      <c r="AI206" s="6"/>
      <c r="AJ206" s="7"/>
    </row>
    <row r="207" spans="1:36" x14ac:dyDescent="0.15">
      <c r="A207" s="52">
        <v>75</v>
      </c>
      <c r="B207" s="52">
        <v>17</v>
      </c>
      <c r="C207" s="52">
        <v>87</v>
      </c>
      <c r="D207" s="52">
        <f t="shared" si="28"/>
        <v>17</v>
      </c>
      <c r="E207" s="52" t="str">
        <f t="shared" si="29"/>
        <v>75_17</v>
      </c>
      <c r="F207" s="59">
        <v>49.58</v>
      </c>
      <c r="G207" s="52"/>
      <c r="H207" s="52">
        <v>75</v>
      </c>
      <c r="I207" s="52">
        <v>18</v>
      </c>
      <c r="J207" s="52">
        <v>88</v>
      </c>
      <c r="K207" s="52">
        <f t="shared" ref="K207:K234" si="33">I207</f>
        <v>18</v>
      </c>
      <c r="L207" s="52" t="str">
        <f t="shared" ref="L207:L234" si="34">H207&amp;"_"&amp;K207</f>
        <v>75_18</v>
      </c>
      <c r="M207" s="59">
        <v>52.05</v>
      </c>
      <c r="N207" s="6"/>
      <c r="O207" s="52">
        <v>75</v>
      </c>
      <c r="P207" s="52">
        <v>18</v>
      </c>
      <c r="Q207" s="52">
        <v>88</v>
      </c>
      <c r="R207" s="52">
        <f t="shared" ref="R207:R234" si="35">P207</f>
        <v>18</v>
      </c>
      <c r="S207" s="52" t="str">
        <f t="shared" ref="S207:S234" si="36">O207&amp;"_"&amp;R207</f>
        <v>75_18</v>
      </c>
      <c r="T207" s="59">
        <v>53.62</v>
      </c>
      <c r="U207" s="6"/>
      <c r="V207" s="6"/>
      <c r="W207" s="52">
        <v>75</v>
      </c>
      <c r="X207" s="52">
        <v>18</v>
      </c>
      <c r="Y207" s="52">
        <v>88</v>
      </c>
      <c r="Z207" s="52">
        <f t="shared" ref="Z207:Z234" si="37">X207</f>
        <v>18</v>
      </c>
      <c r="AA207" s="52" t="str">
        <f t="shared" ref="AA207:AA234" si="38">W207&amp;"_"&amp;Z207</f>
        <v>75_18</v>
      </c>
      <c r="AB207" s="4">
        <f t="shared" si="30"/>
        <v>52.05</v>
      </c>
      <c r="AC207" s="4">
        <f t="shared" si="31"/>
        <v>53.62</v>
      </c>
      <c r="AD207" s="47">
        <f t="shared" si="32"/>
        <v>53.62</v>
      </c>
      <c r="AE207" s="6"/>
      <c r="AF207" s="6"/>
      <c r="AG207" s="6"/>
      <c r="AH207" s="6"/>
      <c r="AI207" s="6"/>
      <c r="AJ207" s="7"/>
    </row>
    <row r="208" spans="1:36" x14ac:dyDescent="0.15">
      <c r="A208" s="52">
        <v>75</v>
      </c>
      <c r="B208" s="52">
        <v>18</v>
      </c>
      <c r="C208" s="52">
        <v>88</v>
      </c>
      <c r="D208" s="52">
        <f t="shared" ref="D208:D229" si="39">B208</f>
        <v>18</v>
      </c>
      <c r="E208" s="52" t="str">
        <f t="shared" ref="E208:E229" si="40">A208&amp;"_"&amp;D208</f>
        <v>75_18</v>
      </c>
      <c r="F208" s="59">
        <v>50.29</v>
      </c>
      <c r="G208" s="52"/>
      <c r="H208" s="52">
        <v>80</v>
      </c>
      <c r="I208" s="52" t="s">
        <v>37</v>
      </c>
      <c r="J208" s="52">
        <v>66</v>
      </c>
      <c r="K208" s="52" t="str">
        <f t="shared" si="33"/>
        <v>Aanloopperiodiek_0</v>
      </c>
      <c r="L208" s="52" t="str">
        <f t="shared" si="34"/>
        <v>80_Aanloopperiodiek_0</v>
      </c>
      <c r="M208" s="59">
        <v>38.590000000000003</v>
      </c>
      <c r="N208" s="6"/>
      <c r="O208" s="52">
        <v>80</v>
      </c>
      <c r="P208" s="52" t="s">
        <v>37</v>
      </c>
      <c r="Q208" s="52">
        <v>66</v>
      </c>
      <c r="R208" s="52" t="str">
        <f t="shared" si="35"/>
        <v>Aanloopperiodiek_0</v>
      </c>
      <c r="S208" s="52" t="str">
        <f t="shared" si="36"/>
        <v>80_Aanloopperiodiek_0</v>
      </c>
      <c r="T208" s="59">
        <v>39.75</v>
      </c>
      <c r="U208" s="6"/>
      <c r="V208" s="6"/>
      <c r="W208" s="52">
        <v>80</v>
      </c>
      <c r="X208" s="52" t="s">
        <v>37</v>
      </c>
      <c r="Y208" s="52">
        <v>66</v>
      </c>
      <c r="Z208" s="52" t="str">
        <f t="shared" si="37"/>
        <v>Aanloopperiodiek_0</v>
      </c>
      <c r="AA208" s="52" t="str">
        <f t="shared" si="38"/>
        <v>80_Aanloopperiodiek_0</v>
      </c>
      <c r="AB208" s="4">
        <f t="shared" ref="AB208:AB233" si="41">INDEX($M$15:$M$234,MATCH(AA208,$L$15:$L$234,0))</f>
        <v>38.590000000000003</v>
      </c>
      <c r="AC208" s="4">
        <f t="shared" ref="AC208:AC233" si="42">INDEX($T$15:$T$234,MATCH(AA208,$S$15:$S$234,0))</f>
        <v>39.75</v>
      </c>
      <c r="AD208" s="47">
        <f t="shared" ref="AD208:AD233" si="43">$D$6*AB208+$D$7*AC208</f>
        <v>39.75</v>
      </c>
      <c r="AE208" s="6"/>
      <c r="AF208" s="6"/>
      <c r="AG208" s="6"/>
      <c r="AH208" s="6"/>
      <c r="AI208" s="6"/>
      <c r="AJ208" s="7"/>
    </row>
    <row r="209" spans="1:36" x14ac:dyDescent="0.15">
      <c r="A209" s="52">
        <v>80</v>
      </c>
      <c r="B209" s="52" t="s">
        <v>37</v>
      </c>
      <c r="C209" s="52">
        <v>66</v>
      </c>
      <c r="D209" s="52" t="str">
        <f t="shared" si="39"/>
        <v>Aanloopperiodiek_0</v>
      </c>
      <c r="E209" s="52" t="str">
        <f t="shared" si="40"/>
        <v>80_Aanloopperiodiek_0</v>
      </c>
      <c r="F209" s="59">
        <v>37.28</v>
      </c>
      <c r="G209" s="52"/>
      <c r="H209" s="52">
        <v>80</v>
      </c>
      <c r="I209" s="52" t="s">
        <v>38</v>
      </c>
      <c r="J209" s="52">
        <v>68</v>
      </c>
      <c r="K209" s="52" t="str">
        <f t="shared" si="33"/>
        <v>Aanloopperiodiek_1</v>
      </c>
      <c r="L209" s="52" t="str">
        <f t="shared" si="34"/>
        <v>80_Aanloopperiodiek_1</v>
      </c>
      <c r="M209" s="59">
        <v>39.71</v>
      </c>
      <c r="N209" s="6"/>
      <c r="O209" s="52">
        <v>80</v>
      </c>
      <c r="P209" s="52" t="s">
        <v>38</v>
      </c>
      <c r="Q209" s="52">
        <v>68</v>
      </c>
      <c r="R209" s="52" t="str">
        <f t="shared" si="35"/>
        <v>Aanloopperiodiek_1</v>
      </c>
      <c r="S209" s="52" t="str">
        <f t="shared" si="36"/>
        <v>80_Aanloopperiodiek_1</v>
      </c>
      <c r="T209" s="59">
        <v>40.9</v>
      </c>
      <c r="U209" s="6"/>
      <c r="V209" s="6"/>
      <c r="W209" s="52">
        <v>80</v>
      </c>
      <c r="X209" s="52" t="s">
        <v>38</v>
      </c>
      <c r="Y209" s="52">
        <v>68</v>
      </c>
      <c r="Z209" s="52" t="str">
        <f t="shared" si="37"/>
        <v>Aanloopperiodiek_1</v>
      </c>
      <c r="AA209" s="52" t="str">
        <f t="shared" si="38"/>
        <v>80_Aanloopperiodiek_1</v>
      </c>
      <c r="AB209" s="4">
        <f t="shared" si="41"/>
        <v>39.71</v>
      </c>
      <c r="AC209" s="4">
        <f t="shared" si="42"/>
        <v>40.9</v>
      </c>
      <c r="AD209" s="47">
        <f t="shared" si="43"/>
        <v>40.9</v>
      </c>
      <c r="AE209" s="6"/>
      <c r="AF209" s="6"/>
      <c r="AG209" s="6"/>
      <c r="AH209" s="6"/>
      <c r="AI209" s="6"/>
      <c r="AJ209" s="7"/>
    </row>
    <row r="210" spans="1:36" x14ac:dyDescent="0.15">
      <c r="A210" s="52">
        <v>80</v>
      </c>
      <c r="B210" s="52" t="s">
        <v>38</v>
      </c>
      <c r="C210" s="52">
        <v>68</v>
      </c>
      <c r="D210" s="52" t="str">
        <f t="shared" si="39"/>
        <v>Aanloopperiodiek_1</v>
      </c>
      <c r="E210" s="52" t="str">
        <f t="shared" si="40"/>
        <v>80_Aanloopperiodiek_1</v>
      </c>
      <c r="F210" s="59">
        <v>38.369999999999997</v>
      </c>
      <c r="G210" s="52"/>
      <c r="H210" s="52">
        <v>80</v>
      </c>
      <c r="I210" s="52">
        <v>0</v>
      </c>
      <c r="J210" s="52">
        <v>70</v>
      </c>
      <c r="K210" s="52">
        <f t="shared" si="33"/>
        <v>0</v>
      </c>
      <c r="L210" s="52" t="str">
        <f t="shared" si="34"/>
        <v>80_0</v>
      </c>
      <c r="M210" s="59">
        <v>40.83</v>
      </c>
      <c r="N210" s="6"/>
      <c r="O210" s="52">
        <v>80</v>
      </c>
      <c r="P210" s="52">
        <v>0</v>
      </c>
      <c r="Q210" s="52">
        <v>70</v>
      </c>
      <c r="R210" s="52">
        <f t="shared" si="35"/>
        <v>0</v>
      </c>
      <c r="S210" s="52" t="str">
        <f t="shared" si="36"/>
        <v>80_0</v>
      </c>
      <c r="T210" s="59">
        <v>42.05</v>
      </c>
      <c r="U210" s="6"/>
      <c r="V210" s="6"/>
      <c r="W210" s="52">
        <v>80</v>
      </c>
      <c r="X210" s="52">
        <v>0</v>
      </c>
      <c r="Y210" s="52">
        <v>70</v>
      </c>
      <c r="Z210" s="52">
        <f t="shared" si="37"/>
        <v>0</v>
      </c>
      <c r="AA210" s="52" t="str">
        <f t="shared" si="38"/>
        <v>80_0</v>
      </c>
      <c r="AB210" s="4">
        <f t="shared" si="41"/>
        <v>40.83</v>
      </c>
      <c r="AC210" s="4">
        <f t="shared" si="42"/>
        <v>42.05</v>
      </c>
      <c r="AD210" s="47">
        <f t="shared" si="43"/>
        <v>42.05</v>
      </c>
      <c r="AE210" s="6"/>
      <c r="AF210" s="6"/>
      <c r="AG210" s="6"/>
      <c r="AH210" s="6"/>
      <c r="AI210" s="6"/>
      <c r="AJ210" s="7"/>
    </row>
    <row r="211" spans="1:36" x14ac:dyDescent="0.15">
      <c r="A211" s="52">
        <v>80</v>
      </c>
      <c r="B211" s="52">
        <v>0</v>
      </c>
      <c r="C211" s="52">
        <v>70</v>
      </c>
      <c r="D211" s="52">
        <f t="shared" si="39"/>
        <v>0</v>
      </c>
      <c r="E211" s="52" t="str">
        <f t="shared" si="40"/>
        <v>80_0</v>
      </c>
      <c r="F211" s="59">
        <v>39.450000000000003</v>
      </c>
      <c r="G211" s="52"/>
      <c r="H211" s="52">
        <v>80</v>
      </c>
      <c r="I211" s="52">
        <v>1</v>
      </c>
      <c r="J211" s="52">
        <v>72</v>
      </c>
      <c r="K211" s="52">
        <f t="shared" si="33"/>
        <v>1</v>
      </c>
      <c r="L211" s="52" t="str">
        <f t="shared" si="34"/>
        <v>80_1</v>
      </c>
      <c r="M211" s="59">
        <v>41.95</v>
      </c>
      <c r="N211" s="6"/>
      <c r="O211" s="52">
        <v>80</v>
      </c>
      <c r="P211" s="52">
        <v>1</v>
      </c>
      <c r="Q211" s="52">
        <v>72</v>
      </c>
      <c r="R211" s="52">
        <f t="shared" si="35"/>
        <v>1</v>
      </c>
      <c r="S211" s="52" t="str">
        <f t="shared" si="36"/>
        <v>80_1</v>
      </c>
      <c r="T211" s="59">
        <v>43.21</v>
      </c>
      <c r="U211" s="6"/>
      <c r="V211" s="6"/>
      <c r="W211" s="52">
        <v>80</v>
      </c>
      <c r="X211" s="52">
        <v>1</v>
      </c>
      <c r="Y211" s="52">
        <v>72</v>
      </c>
      <c r="Z211" s="52">
        <f t="shared" si="37"/>
        <v>1</v>
      </c>
      <c r="AA211" s="52" t="str">
        <f t="shared" si="38"/>
        <v>80_1</v>
      </c>
      <c r="AB211" s="4">
        <f t="shared" si="41"/>
        <v>41.95</v>
      </c>
      <c r="AC211" s="4">
        <f t="shared" si="42"/>
        <v>43.21</v>
      </c>
      <c r="AD211" s="47">
        <f t="shared" si="43"/>
        <v>43.21</v>
      </c>
      <c r="AE211" s="6"/>
      <c r="AF211" s="6"/>
      <c r="AG211" s="6"/>
      <c r="AH211" s="6"/>
      <c r="AI211" s="6"/>
      <c r="AJ211" s="7"/>
    </row>
    <row r="212" spans="1:36" x14ac:dyDescent="0.15">
      <c r="A212" s="52">
        <v>80</v>
      </c>
      <c r="B212" s="52">
        <v>1</v>
      </c>
      <c r="C212" s="52">
        <v>72</v>
      </c>
      <c r="D212" s="52">
        <f t="shared" si="39"/>
        <v>1</v>
      </c>
      <c r="E212" s="52" t="str">
        <f t="shared" si="40"/>
        <v>80_1</v>
      </c>
      <c r="F212" s="59">
        <v>40.53</v>
      </c>
      <c r="G212" s="52"/>
      <c r="H212" s="52">
        <v>80</v>
      </c>
      <c r="I212" s="52">
        <v>2</v>
      </c>
      <c r="J212" s="52">
        <v>74</v>
      </c>
      <c r="K212" s="52">
        <f t="shared" si="33"/>
        <v>2</v>
      </c>
      <c r="L212" s="52" t="str">
        <f t="shared" si="34"/>
        <v>80_2</v>
      </c>
      <c r="M212" s="59">
        <v>43.07</v>
      </c>
      <c r="N212" s="6"/>
      <c r="O212" s="52">
        <v>80</v>
      </c>
      <c r="P212" s="52">
        <v>2</v>
      </c>
      <c r="Q212" s="52">
        <v>74</v>
      </c>
      <c r="R212" s="52">
        <f t="shared" si="35"/>
        <v>2</v>
      </c>
      <c r="S212" s="52" t="str">
        <f t="shared" si="36"/>
        <v>80_2</v>
      </c>
      <c r="T212" s="59">
        <v>44.36</v>
      </c>
      <c r="U212" s="6"/>
      <c r="V212" s="6"/>
      <c r="W212" s="52">
        <v>80</v>
      </c>
      <c r="X212" s="52">
        <v>2</v>
      </c>
      <c r="Y212" s="52">
        <v>74</v>
      </c>
      <c r="Z212" s="52">
        <f t="shared" si="37"/>
        <v>2</v>
      </c>
      <c r="AA212" s="52" t="str">
        <f t="shared" si="38"/>
        <v>80_2</v>
      </c>
      <c r="AB212" s="4">
        <f t="shared" si="41"/>
        <v>43.07</v>
      </c>
      <c r="AC212" s="4">
        <f t="shared" si="42"/>
        <v>44.36</v>
      </c>
      <c r="AD212" s="47">
        <f t="shared" si="43"/>
        <v>44.36</v>
      </c>
      <c r="AE212" s="6"/>
      <c r="AF212" s="6"/>
      <c r="AG212" s="6"/>
      <c r="AH212" s="6"/>
      <c r="AI212" s="6"/>
      <c r="AJ212" s="7"/>
    </row>
    <row r="213" spans="1:36" x14ac:dyDescent="0.15">
      <c r="A213" s="52">
        <v>80</v>
      </c>
      <c r="B213" s="52">
        <v>2</v>
      </c>
      <c r="C213" s="52">
        <v>74</v>
      </c>
      <c r="D213" s="52">
        <f t="shared" si="39"/>
        <v>2</v>
      </c>
      <c r="E213" s="52" t="str">
        <f t="shared" si="40"/>
        <v>80_2</v>
      </c>
      <c r="F213" s="59">
        <v>41.61</v>
      </c>
      <c r="G213" s="52"/>
      <c r="H213" s="52">
        <v>80</v>
      </c>
      <c r="I213" s="52">
        <v>3</v>
      </c>
      <c r="J213" s="52">
        <v>75</v>
      </c>
      <c r="K213" s="52">
        <f t="shared" si="33"/>
        <v>3</v>
      </c>
      <c r="L213" s="52" t="str">
        <f t="shared" si="34"/>
        <v>80_3</v>
      </c>
      <c r="M213" s="59">
        <v>43.63</v>
      </c>
      <c r="N213" s="6"/>
      <c r="O213" s="52">
        <v>80</v>
      </c>
      <c r="P213" s="52">
        <v>3</v>
      </c>
      <c r="Q213" s="52">
        <v>75</v>
      </c>
      <c r="R213" s="52">
        <f t="shared" si="35"/>
        <v>3</v>
      </c>
      <c r="S213" s="52" t="str">
        <f t="shared" si="36"/>
        <v>80_3</v>
      </c>
      <c r="T213" s="59">
        <v>44.93</v>
      </c>
      <c r="U213" s="6"/>
      <c r="V213" s="6"/>
      <c r="W213" s="52">
        <v>80</v>
      </c>
      <c r="X213" s="52">
        <v>3</v>
      </c>
      <c r="Y213" s="52">
        <v>75</v>
      </c>
      <c r="Z213" s="52">
        <f t="shared" si="37"/>
        <v>3</v>
      </c>
      <c r="AA213" s="52" t="str">
        <f t="shared" si="38"/>
        <v>80_3</v>
      </c>
      <c r="AB213" s="4">
        <f t="shared" si="41"/>
        <v>43.63</v>
      </c>
      <c r="AC213" s="4">
        <f t="shared" si="42"/>
        <v>44.93</v>
      </c>
      <c r="AD213" s="47">
        <f t="shared" si="43"/>
        <v>44.93</v>
      </c>
      <c r="AE213" s="6"/>
      <c r="AF213" s="6"/>
      <c r="AG213" s="6"/>
      <c r="AH213" s="6"/>
      <c r="AI213" s="6"/>
      <c r="AJ213" s="7"/>
    </row>
    <row r="214" spans="1:36" x14ac:dyDescent="0.15">
      <c r="A214" s="52">
        <v>80</v>
      </c>
      <c r="B214" s="52">
        <v>3</v>
      </c>
      <c r="C214" s="52">
        <v>75</v>
      </c>
      <c r="D214" s="52">
        <f t="shared" si="39"/>
        <v>3</v>
      </c>
      <c r="E214" s="52" t="str">
        <f t="shared" si="40"/>
        <v>80_3</v>
      </c>
      <c r="F214" s="59">
        <v>42.15</v>
      </c>
      <c r="G214" s="52"/>
      <c r="H214" s="52">
        <v>80</v>
      </c>
      <c r="I214" s="52">
        <v>4</v>
      </c>
      <c r="J214" s="52">
        <v>76</v>
      </c>
      <c r="K214" s="52">
        <f t="shared" si="33"/>
        <v>4</v>
      </c>
      <c r="L214" s="52" t="str">
        <f t="shared" si="34"/>
        <v>80_4</v>
      </c>
      <c r="M214" s="59">
        <v>44.19</v>
      </c>
      <c r="N214" s="6"/>
      <c r="O214" s="52">
        <v>80</v>
      </c>
      <c r="P214" s="52">
        <v>4</v>
      </c>
      <c r="Q214" s="52">
        <v>76</v>
      </c>
      <c r="R214" s="52">
        <f t="shared" si="35"/>
        <v>4</v>
      </c>
      <c r="S214" s="52" t="str">
        <f t="shared" si="36"/>
        <v>80_4</v>
      </c>
      <c r="T214" s="59">
        <v>45.52</v>
      </c>
      <c r="U214" s="6"/>
      <c r="V214" s="6"/>
      <c r="W214" s="52">
        <v>80</v>
      </c>
      <c r="X214" s="52">
        <v>4</v>
      </c>
      <c r="Y214" s="52">
        <v>76</v>
      </c>
      <c r="Z214" s="52">
        <f t="shared" si="37"/>
        <v>4</v>
      </c>
      <c r="AA214" s="52" t="str">
        <f t="shared" si="38"/>
        <v>80_4</v>
      </c>
      <c r="AB214" s="4">
        <f t="shared" si="41"/>
        <v>44.19</v>
      </c>
      <c r="AC214" s="4">
        <f t="shared" si="42"/>
        <v>45.52</v>
      </c>
      <c r="AD214" s="47">
        <f t="shared" si="43"/>
        <v>45.52</v>
      </c>
      <c r="AE214" s="6"/>
      <c r="AF214" s="6"/>
      <c r="AG214" s="6"/>
      <c r="AH214" s="6"/>
      <c r="AI214" s="6"/>
      <c r="AJ214" s="7"/>
    </row>
    <row r="215" spans="1:36" x14ac:dyDescent="0.15">
      <c r="A215" s="52">
        <v>80</v>
      </c>
      <c r="B215" s="52">
        <v>4</v>
      </c>
      <c r="C215" s="52">
        <v>76</v>
      </c>
      <c r="D215" s="52">
        <f t="shared" si="39"/>
        <v>4</v>
      </c>
      <c r="E215" s="52" t="str">
        <f t="shared" si="40"/>
        <v>80_4</v>
      </c>
      <c r="F215" s="59">
        <v>42.7</v>
      </c>
      <c r="G215" s="52"/>
      <c r="H215" s="52">
        <v>80</v>
      </c>
      <c r="I215" s="52">
        <v>5</v>
      </c>
      <c r="J215" s="52">
        <v>77</v>
      </c>
      <c r="K215" s="52">
        <f t="shared" si="33"/>
        <v>5</v>
      </c>
      <c r="L215" s="52" t="str">
        <f t="shared" si="34"/>
        <v>80_5</v>
      </c>
      <c r="M215" s="59">
        <v>44.74</v>
      </c>
      <c r="N215" s="6"/>
      <c r="O215" s="52">
        <v>80</v>
      </c>
      <c r="P215" s="52">
        <v>5</v>
      </c>
      <c r="Q215" s="52">
        <v>77</v>
      </c>
      <c r="R215" s="52">
        <f t="shared" si="35"/>
        <v>5</v>
      </c>
      <c r="S215" s="52" t="str">
        <f t="shared" si="36"/>
        <v>80_5</v>
      </c>
      <c r="T215" s="59">
        <v>46.08</v>
      </c>
      <c r="U215" s="6"/>
      <c r="V215" s="6"/>
      <c r="W215" s="52">
        <v>80</v>
      </c>
      <c r="X215" s="52">
        <v>5</v>
      </c>
      <c r="Y215" s="52">
        <v>77</v>
      </c>
      <c r="Z215" s="52">
        <f t="shared" si="37"/>
        <v>5</v>
      </c>
      <c r="AA215" s="52" t="str">
        <f t="shared" si="38"/>
        <v>80_5</v>
      </c>
      <c r="AB215" s="4">
        <f t="shared" si="41"/>
        <v>44.74</v>
      </c>
      <c r="AC215" s="4">
        <f t="shared" si="42"/>
        <v>46.08</v>
      </c>
      <c r="AD215" s="47">
        <f t="shared" si="43"/>
        <v>46.08</v>
      </c>
      <c r="AE215" s="6"/>
      <c r="AF215" s="6"/>
      <c r="AG215" s="6"/>
      <c r="AH215" s="6"/>
      <c r="AI215" s="6"/>
      <c r="AJ215" s="7"/>
    </row>
    <row r="216" spans="1:36" x14ac:dyDescent="0.15">
      <c r="A216" s="52">
        <v>80</v>
      </c>
      <c r="B216" s="52">
        <v>5</v>
      </c>
      <c r="C216" s="52">
        <v>77</v>
      </c>
      <c r="D216" s="52">
        <f t="shared" si="39"/>
        <v>5</v>
      </c>
      <c r="E216" s="52" t="str">
        <f t="shared" si="40"/>
        <v>80_5</v>
      </c>
      <c r="F216" s="59">
        <v>43.23</v>
      </c>
      <c r="G216" s="52"/>
      <c r="H216" s="52">
        <v>80</v>
      </c>
      <c r="I216" s="52">
        <v>6</v>
      </c>
      <c r="J216" s="52">
        <v>80</v>
      </c>
      <c r="K216" s="52">
        <f t="shared" si="33"/>
        <v>6</v>
      </c>
      <c r="L216" s="52" t="str">
        <f t="shared" si="34"/>
        <v>80_6</v>
      </c>
      <c r="M216" s="59">
        <v>46.61</v>
      </c>
      <c r="N216" s="6"/>
      <c r="O216" s="52">
        <v>80</v>
      </c>
      <c r="P216" s="52">
        <v>6</v>
      </c>
      <c r="Q216" s="52">
        <v>80</v>
      </c>
      <c r="R216" s="52">
        <f t="shared" si="35"/>
        <v>6</v>
      </c>
      <c r="S216" s="52" t="str">
        <f t="shared" si="36"/>
        <v>80_6</v>
      </c>
      <c r="T216" s="59">
        <v>48</v>
      </c>
      <c r="U216" s="6"/>
      <c r="V216" s="6"/>
      <c r="W216" s="52">
        <v>80</v>
      </c>
      <c r="X216" s="52">
        <v>6</v>
      </c>
      <c r="Y216" s="52">
        <v>80</v>
      </c>
      <c r="Z216" s="52">
        <f t="shared" si="37"/>
        <v>6</v>
      </c>
      <c r="AA216" s="52" t="str">
        <f t="shared" si="38"/>
        <v>80_6</v>
      </c>
      <c r="AB216" s="4">
        <f t="shared" si="41"/>
        <v>46.61</v>
      </c>
      <c r="AC216" s="4">
        <f t="shared" si="42"/>
        <v>48</v>
      </c>
      <c r="AD216" s="47">
        <f t="shared" si="43"/>
        <v>48</v>
      </c>
      <c r="AE216" s="6"/>
      <c r="AF216" s="6"/>
      <c r="AG216" s="6"/>
      <c r="AH216" s="6"/>
      <c r="AI216" s="6"/>
      <c r="AJ216" s="7"/>
    </row>
    <row r="217" spans="1:36" x14ac:dyDescent="0.15">
      <c r="A217" s="52">
        <v>80</v>
      </c>
      <c r="B217" s="52">
        <v>6</v>
      </c>
      <c r="C217" s="52">
        <v>80</v>
      </c>
      <c r="D217" s="52">
        <f t="shared" si="39"/>
        <v>6</v>
      </c>
      <c r="E217" s="52" t="str">
        <f t="shared" si="40"/>
        <v>80_6</v>
      </c>
      <c r="F217" s="59">
        <v>45.03</v>
      </c>
      <c r="G217" s="52"/>
      <c r="H217" s="52">
        <v>80</v>
      </c>
      <c r="I217" s="52">
        <v>7</v>
      </c>
      <c r="J217" s="52">
        <v>83</v>
      </c>
      <c r="K217" s="52">
        <f t="shared" si="33"/>
        <v>7</v>
      </c>
      <c r="L217" s="52" t="str">
        <f t="shared" si="34"/>
        <v>80_7</v>
      </c>
      <c r="M217" s="59">
        <v>48.48</v>
      </c>
      <c r="N217" s="6"/>
      <c r="O217" s="52">
        <v>80</v>
      </c>
      <c r="P217" s="52">
        <v>7</v>
      </c>
      <c r="Q217" s="52">
        <v>83</v>
      </c>
      <c r="R217" s="52">
        <f t="shared" si="35"/>
        <v>7</v>
      </c>
      <c r="S217" s="52" t="str">
        <f t="shared" si="36"/>
        <v>80_7</v>
      </c>
      <c r="T217" s="59">
        <v>49.93</v>
      </c>
      <c r="U217" s="6"/>
      <c r="V217" s="6"/>
      <c r="W217" s="52">
        <v>80</v>
      </c>
      <c r="X217" s="52">
        <v>7</v>
      </c>
      <c r="Y217" s="52">
        <v>83</v>
      </c>
      <c r="Z217" s="52">
        <f t="shared" si="37"/>
        <v>7</v>
      </c>
      <c r="AA217" s="52" t="str">
        <f t="shared" si="38"/>
        <v>80_7</v>
      </c>
      <c r="AB217" s="4">
        <f t="shared" si="41"/>
        <v>48.48</v>
      </c>
      <c r="AC217" s="4">
        <f t="shared" si="42"/>
        <v>49.93</v>
      </c>
      <c r="AD217" s="47">
        <f t="shared" si="43"/>
        <v>49.93</v>
      </c>
      <c r="AE217" s="6"/>
      <c r="AF217" s="6"/>
      <c r="AG217" s="6"/>
      <c r="AH217" s="6"/>
      <c r="AI217" s="6"/>
      <c r="AJ217" s="7"/>
    </row>
    <row r="218" spans="1:36" x14ac:dyDescent="0.15">
      <c r="A218" s="52">
        <v>80</v>
      </c>
      <c r="B218" s="52">
        <v>7</v>
      </c>
      <c r="C218" s="52">
        <v>83</v>
      </c>
      <c r="D218" s="52">
        <f t="shared" si="39"/>
        <v>7</v>
      </c>
      <c r="E218" s="52" t="str">
        <f t="shared" si="40"/>
        <v>80_7</v>
      </c>
      <c r="F218" s="59">
        <v>46.84</v>
      </c>
      <c r="G218" s="52"/>
      <c r="H218" s="52">
        <v>80</v>
      </c>
      <c r="I218" s="52">
        <v>8</v>
      </c>
      <c r="J218" s="52">
        <v>86</v>
      </c>
      <c r="K218" s="52">
        <f t="shared" si="33"/>
        <v>8</v>
      </c>
      <c r="L218" s="52" t="str">
        <f t="shared" si="34"/>
        <v>80_8</v>
      </c>
      <c r="M218" s="59">
        <v>50.59</v>
      </c>
      <c r="N218" s="6"/>
      <c r="O218" s="52">
        <v>80</v>
      </c>
      <c r="P218" s="52">
        <v>8</v>
      </c>
      <c r="Q218" s="52">
        <v>86</v>
      </c>
      <c r="R218" s="52">
        <f t="shared" si="35"/>
        <v>8</v>
      </c>
      <c r="S218" s="52" t="str">
        <f t="shared" si="36"/>
        <v>80_8</v>
      </c>
      <c r="T218" s="59">
        <v>52.11</v>
      </c>
      <c r="U218" s="6"/>
      <c r="V218" s="6"/>
      <c r="W218" s="52">
        <v>80</v>
      </c>
      <c r="X218" s="52">
        <v>8</v>
      </c>
      <c r="Y218" s="52">
        <v>86</v>
      </c>
      <c r="Z218" s="52">
        <f t="shared" si="37"/>
        <v>8</v>
      </c>
      <c r="AA218" s="52" t="str">
        <f t="shared" si="38"/>
        <v>80_8</v>
      </c>
      <c r="AB218" s="4">
        <f t="shared" si="41"/>
        <v>50.59</v>
      </c>
      <c r="AC218" s="4">
        <f t="shared" si="42"/>
        <v>52.11</v>
      </c>
      <c r="AD218" s="47">
        <f t="shared" si="43"/>
        <v>52.11</v>
      </c>
      <c r="AE218" s="6"/>
      <c r="AF218" s="6"/>
      <c r="AG218" s="6"/>
      <c r="AH218" s="6"/>
      <c r="AI218" s="6"/>
      <c r="AJ218" s="7"/>
    </row>
    <row r="219" spans="1:36" x14ac:dyDescent="0.15">
      <c r="A219" s="52">
        <v>80</v>
      </c>
      <c r="B219" s="52">
        <v>8</v>
      </c>
      <c r="C219" s="52">
        <v>86</v>
      </c>
      <c r="D219" s="52">
        <f t="shared" si="39"/>
        <v>8</v>
      </c>
      <c r="E219" s="52" t="str">
        <f t="shared" si="40"/>
        <v>80_8</v>
      </c>
      <c r="F219" s="59">
        <v>48.88</v>
      </c>
      <c r="G219" s="52"/>
      <c r="H219" s="52">
        <v>80</v>
      </c>
      <c r="I219" s="52">
        <v>9</v>
      </c>
      <c r="J219" s="52">
        <v>88</v>
      </c>
      <c r="K219" s="52">
        <f t="shared" si="33"/>
        <v>9</v>
      </c>
      <c r="L219" s="52" t="str">
        <f t="shared" si="34"/>
        <v>80_9</v>
      </c>
      <c r="M219" s="59">
        <v>52.05</v>
      </c>
      <c r="N219" s="6"/>
      <c r="O219" s="52">
        <v>80</v>
      </c>
      <c r="P219" s="52">
        <v>9</v>
      </c>
      <c r="Q219" s="52">
        <v>88</v>
      </c>
      <c r="R219" s="52">
        <f t="shared" si="35"/>
        <v>9</v>
      </c>
      <c r="S219" s="52" t="str">
        <f t="shared" si="36"/>
        <v>80_9</v>
      </c>
      <c r="T219" s="59">
        <v>53.61</v>
      </c>
      <c r="U219" s="6"/>
      <c r="V219" s="6"/>
      <c r="W219" s="52">
        <v>80</v>
      </c>
      <c r="X219" s="52">
        <v>9</v>
      </c>
      <c r="Y219" s="52">
        <v>88</v>
      </c>
      <c r="Z219" s="52">
        <f t="shared" si="37"/>
        <v>9</v>
      </c>
      <c r="AA219" s="52" t="str">
        <f t="shared" si="38"/>
        <v>80_9</v>
      </c>
      <c r="AB219" s="4">
        <f t="shared" si="41"/>
        <v>52.05</v>
      </c>
      <c r="AC219" s="4">
        <f t="shared" si="42"/>
        <v>53.61</v>
      </c>
      <c r="AD219" s="47">
        <f t="shared" si="43"/>
        <v>53.61</v>
      </c>
      <c r="AE219" s="6"/>
      <c r="AF219" s="6"/>
      <c r="AG219" s="6"/>
      <c r="AH219" s="6"/>
      <c r="AI219" s="6"/>
      <c r="AJ219" s="7"/>
    </row>
    <row r="220" spans="1:36" x14ac:dyDescent="0.15">
      <c r="A220" s="52">
        <v>80</v>
      </c>
      <c r="B220" s="52">
        <v>9</v>
      </c>
      <c r="C220" s="52">
        <v>88</v>
      </c>
      <c r="D220" s="52">
        <f t="shared" si="39"/>
        <v>9</v>
      </c>
      <c r="E220" s="52" t="str">
        <f t="shared" si="40"/>
        <v>80_9</v>
      </c>
      <c r="F220" s="59">
        <v>50.29</v>
      </c>
      <c r="G220" s="52"/>
      <c r="H220" s="52">
        <v>80</v>
      </c>
      <c r="I220" s="52">
        <v>10</v>
      </c>
      <c r="J220" s="52">
        <v>90</v>
      </c>
      <c r="K220" s="52">
        <f t="shared" si="33"/>
        <v>10</v>
      </c>
      <c r="L220" s="52" t="str">
        <f t="shared" si="34"/>
        <v>80_10</v>
      </c>
      <c r="M220" s="59">
        <v>53.5</v>
      </c>
      <c r="N220" s="6"/>
      <c r="O220" s="52">
        <v>80</v>
      </c>
      <c r="P220" s="52">
        <v>10</v>
      </c>
      <c r="Q220" s="52">
        <v>90</v>
      </c>
      <c r="R220" s="52">
        <f t="shared" si="35"/>
        <v>10</v>
      </c>
      <c r="S220" s="52" t="str">
        <f t="shared" si="36"/>
        <v>80_10</v>
      </c>
      <c r="T220" s="59">
        <v>55.11</v>
      </c>
      <c r="U220" s="6"/>
      <c r="V220" s="6"/>
      <c r="W220" s="52">
        <v>80</v>
      </c>
      <c r="X220" s="52">
        <v>10</v>
      </c>
      <c r="Y220" s="52">
        <v>90</v>
      </c>
      <c r="Z220" s="52">
        <f t="shared" si="37"/>
        <v>10</v>
      </c>
      <c r="AA220" s="52" t="str">
        <f t="shared" si="38"/>
        <v>80_10</v>
      </c>
      <c r="AB220" s="4">
        <f t="shared" si="41"/>
        <v>53.5</v>
      </c>
      <c r="AC220" s="4">
        <f t="shared" si="42"/>
        <v>55.11</v>
      </c>
      <c r="AD220" s="47">
        <f t="shared" si="43"/>
        <v>55.11</v>
      </c>
      <c r="AE220" s="6"/>
      <c r="AF220" s="6"/>
      <c r="AG220" s="6"/>
      <c r="AH220" s="6"/>
      <c r="AI220" s="6"/>
      <c r="AJ220" s="7"/>
    </row>
    <row r="221" spans="1:36" x14ac:dyDescent="0.15">
      <c r="A221" s="52">
        <v>80</v>
      </c>
      <c r="B221" s="52">
        <v>10</v>
      </c>
      <c r="C221" s="52">
        <v>90</v>
      </c>
      <c r="D221" s="52">
        <f t="shared" si="39"/>
        <v>10</v>
      </c>
      <c r="E221" s="52" t="str">
        <f t="shared" si="40"/>
        <v>80_10</v>
      </c>
      <c r="F221" s="59">
        <v>51.69</v>
      </c>
      <c r="G221" s="52"/>
      <c r="H221" s="52">
        <v>80</v>
      </c>
      <c r="I221" s="52">
        <v>11</v>
      </c>
      <c r="J221" s="52">
        <v>92</v>
      </c>
      <c r="K221" s="52">
        <f t="shared" si="33"/>
        <v>11</v>
      </c>
      <c r="L221" s="52" t="str">
        <f t="shared" si="34"/>
        <v>80_11</v>
      </c>
      <c r="M221" s="59">
        <v>54.97</v>
      </c>
      <c r="N221" s="6"/>
      <c r="O221" s="52">
        <v>80</v>
      </c>
      <c r="P221" s="52">
        <v>11</v>
      </c>
      <c r="Q221" s="52">
        <v>92</v>
      </c>
      <c r="R221" s="52">
        <f t="shared" si="35"/>
        <v>11</v>
      </c>
      <c r="S221" s="52" t="str">
        <f t="shared" si="36"/>
        <v>80_11</v>
      </c>
      <c r="T221" s="59">
        <v>56.61</v>
      </c>
      <c r="U221" s="6"/>
      <c r="V221" s="6"/>
      <c r="W221" s="52">
        <v>80</v>
      </c>
      <c r="X221" s="52">
        <v>11</v>
      </c>
      <c r="Y221" s="52">
        <v>92</v>
      </c>
      <c r="Z221" s="52">
        <f t="shared" si="37"/>
        <v>11</v>
      </c>
      <c r="AA221" s="52" t="str">
        <f t="shared" si="38"/>
        <v>80_11</v>
      </c>
      <c r="AB221" s="4">
        <f t="shared" si="41"/>
        <v>54.97</v>
      </c>
      <c r="AC221" s="4">
        <f t="shared" si="42"/>
        <v>56.61</v>
      </c>
      <c r="AD221" s="47">
        <f t="shared" si="43"/>
        <v>56.61</v>
      </c>
      <c r="AE221" s="6"/>
      <c r="AF221" s="6"/>
      <c r="AG221" s="6"/>
      <c r="AH221" s="6"/>
      <c r="AI221" s="6"/>
      <c r="AJ221" s="7"/>
    </row>
    <row r="222" spans="1:36" x14ac:dyDescent="0.15">
      <c r="A222" s="52">
        <v>80</v>
      </c>
      <c r="B222" s="52">
        <v>11</v>
      </c>
      <c r="C222" s="52">
        <v>92</v>
      </c>
      <c r="D222" s="52">
        <f t="shared" si="39"/>
        <v>11</v>
      </c>
      <c r="E222" s="52" t="str">
        <f t="shared" si="40"/>
        <v>80_11</v>
      </c>
      <c r="F222" s="59">
        <v>53.11</v>
      </c>
      <c r="G222" s="52"/>
      <c r="H222" s="52">
        <v>80</v>
      </c>
      <c r="I222" s="52">
        <v>12</v>
      </c>
      <c r="J222" s="52">
        <v>94</v>
      </c>
      <c r="K222" s="52">
        <f t="shared" si="33"/>
        <v>12</v>
      </c>
      <c r="L222" s="52" t="str">
        <f t="shared" si="34"/>
        <v>80_12</v>
      </c>
      <c r="M222" s="59">
        <v>56.45</v>
      </c>
      <c r="N222" s="6"/>
      <c r="O222" s="52">
        <v>80</v>
      </c>
      <c r="P222" s="52">
        <v>12</v>
      </c>
      <c r="Q222" s="52">
        <v>94</v>
      </c>
      <c r="R222" s="52">
        <f t="shared" si="35"/>
        <v>12</v>
      </c>
      <c r="S222" s="52" t="str">
        <f t="shared" si="36"/>
        <v>80_12</v>
      </c>
      <c r="T222" s="59">
        <v>58.14</v>
      </c>
      <c r="U222" s="6"/>
      <c r="V222" s="6"/>
      <c r="W222" s="52">
        <v>80</v>
      </c>
      <c r="X222" s="52">
        <v>12</v>
      </c>
      <c r="Y222" s="52">
        <v>94</v>
      </c>
      <c r="Z222" s="52">
        <f t="shared" si="37"/>
        <v>12</v>
      </c>
      <c r="AA222" s="52" t="str">
        <f t="shared" si="38"/>
        <v>80_12</v>
      </c>
      <c r="AB222" s="4">
        <f t="shared" si="41"/>
        <v>56.45</v>
      </c>
      <c r="AC222" s="4">
        <f t="shared" si="42"/>
        <v>58.14</v>
      </c>
      <c r="AD222" s="47">
        <f t="shared" si="43"/>
        <v>58.14</v>
      </c>
      <c r="AE222" s="6"/>
      <c r="AF222" s="6"/>
      <c r="AG222" s="6"/>
      <c r="AH222" s="6"/>
      <c r="AI222" s="6"/>
      <c r="AJ222" s="7"/>
    </row>
    <row r="223" spans="1:36" x14ac:dyDescent="0.15">
      <c r="A223" s="52">
        <v>80</v>
      </c>
      <c r="B223" s="52">
        <v>12</v>
      </c>
      <c r="C223" s="52">
        <v>94</v>
      </c>
      <c r="D223" s="52">
        <f t="shared" si="39"/>
        <v>12</v>
      </c>
      <c r="E223" s="52" t="str">
        <f t="shared" si="40"/>
        <v>80_12</v>
      </c>
      <c r="F223" s="59">
        <v>54.54</v>
      </c>
      <c r="G223" s="52"/>
      <c r="H223" s="52">
        <v>80</v>
      </c>
      <c r="I223" s="52">
        <v>13</v>
      </c>
      <c r="J223" s="52">
        <v>95</v>
      </c>
      <c r="K223" s="52">
        <f t="shared" si="33"/>
        <v>13</v>
      </c>
      <c r="L223" s="52" t="str">
        <f t="shared" si="34"/>
        <v>80_13</v>
      </c>
      <c r="M223" s="59">
        <v>57.18</v>
      </c>
      <c r="N223" s="6"/>
      <c r="O223" s="52">
        <v>80</v>
      </c>
      <c r="P223" s="52">
        <v>13</v>
      </c>
      <c r="Q223" s="52">
        <v>95</v>
      </c>
      <c r="R223" s="52">
        <f t="shared" si="35"/>
        <v>13</v>
      </c>
      <c r="S223" s="52" t="str">
        <f t="shared" si="36"/>
        <v>80_13</v>
      </c>
      <c r="T223" s="59">
        <v>58.89</v>
      </c>
      <c r="U223" s="6"/>
      <c r="V223" s="6"/>
      <c r="W223" s="52">
        <v>80</v>
      </c>
      <c r="X223" s="52">
        <v>13</v>
      </c>
      <c r="Y223" s="52">
        <v>95</v>
      </c>
      <c r="Z223" s="52">
        <f t="shared" si="37"/>
        <v>13</v>
      </c>
      <c r="AA223" s="52" t="str">
        <f t="shared" si="38"/>
        <v>80_13</v>
      </c>
      <c r="AB223" s="4">
        <f t="shared" si="41"/>
        <v>57.18</v>
      </c>
      <c r="AC223" s="4">
        <f t="shared" si="42"/>
        <v>58.89</v>
      </c>
      <c r="AD223" s="47">
        <f t="shared" si="43"/>
        <v>58.89</v>
      </c>
      <c r="AE223" s="6"/>
      <c r="AF223" s="6"/>
      <c r="AG223" s="6"/>
      <c r="AH223" s="6"/>
      <c r="AI223" s="6"/>
      <c r="AJ223" s="7"/>
    </row>
    <row r="224" spans="1:36" x14ac:dyDescent="0.15">
      <c r="A224" s="52">
        <v>80</v>
      </c>
      <c r="B224" s="52">
        <v>13</v>
      </c>
      <c r="C224" s="52">
        <v>95</v>
      </c>
      <c r="D224" s="52">
        <f t="shared" si="39"/>
        <v>13</v>
      </c>
      <c r="E224" s="52" t="str">
        <f t="shared" si="40"/>
        <v>80_13</v>
      </c>
      <c r="F224" s="59">
        <v>55.25</v>
      </c>
      <c r="G224" s="52"/>
      <c r="H224" s="52">
        <v>80</v>
      </c>
      <c r="I224" s="52">
        <v>14</v>
      </c>
      <c r="J224" s="52">
        <v>96</v>
      </c>
      <c r="K224" s="52">
        <f t="shared" si="33"/>
        <v>14</v>
      </c>
      <c r="L224" s="52" t="str">
        <f t="shared" si="34"/>
        <v>80_14</v>
      </c>
      <c r="M224" s="59">
        <v>57.92</v>
      </c>
      <c r="N224" s="6"/>
      <c r="O224" s="52">
        <v>80</v>
      </c>
      <c r="P224" s="52">
        <v>14</v>
      </c>
      <c r="Q224" s="52">
        <v>96</v>
      </c>
      <c r="R224" s="52">
        <f t="shared" si="35"/>
        <v>14</v>
      </c>
      <c r="S224" s="52" t="str">
        <f t="shared" si="36"/>
        <v>80_14</v>
      </c>
      <c r="T224" s="59">
        <v>59.66</v>
      </c>
      <c r="U224" s="6"/>
      <c r="V224" s="6"/>
      <c r="W224" s="52">
        <v>80</v>
      </c>
      <c r="X224" s="52">
        <v>14</v>
      </c>
      <c r="Y224" s="52">
        <v>96</v>
      </c>
      <c r="Z224" s="52">
        <f t="shared" si="37"/>
        <v>14</v>
      </c>
      <c r="AA224" s="52" t="str">
        <f t="shared" si="38"/>
        <v>80_14</v>
      </c>
      <c r="AB224" s="4">
        <f t="shared" si="41"/>
        <v>57.92</v>
      </c>
      <c r="AC224" s="4">
        <f t="shared" si="42"/>
        <v>59.66</v>
      </c>
      <c r="AD224" s="47">
        <f t="shared" si="43"/>
        <v>59.66</v>
      </c>
      <c r="AE224" s="6"/>
      <c r="AF224" s="6"/>
      <c r="AG224" s="6"/>
      <c r="AH224" s="6"/>
      <c r="AI224" s="6"/>
      <c r="AJ224" s="7"/>
    </row>
    <row r="225" spans="1:36" x14ac:dyDescent="0.15">
      <c r="A225" s="52">
        <v>80</v>
      </c>
      <c r="B225" s="52">
        <v>14</v>
      </c>
      <c r="C225" s="52">
        <v>96</v>
      </c>
      <c r="D225" s="52">
        <f t="shared" si="39"/>
        <v>14</v>
      </c>
      <c r="E225" s="52" t="str">
        <f t="shared" si="40"/>
        <v>80_14</v>
      </c>
      <c r="F225" s="59">
        <v>55.96</v>
      </c>
      <c r="G225" s="52"/>
      <c r="H225" s="52">
        <v>80</v>
      </c>
      <c r="I225" s="52">
        <v>15</v>
      </c>
      <c r="J225" s="52">
        <v>97</v>
      </c>
      <c r="K225" s="52">
        <f t="shared" si="33"/>
        <v>15</v>
      </c>
      <c r="L225" s="52" t="str">
        <f t="shared" si="34"/>
        <v>80_15</v>
      </c>
      <c r="M225" s="59">
        <v>58.65</v>
      </c>
      <c r="N225" s="6"/>
      <c r="O225" s="52">
        <v>80</v>
      </c>
      <c r="P225" s="52">
        <v>15</v>
      </c>
      <c r="Q225" s="52">
        <v>97</v>
      </c>
      <c r="R225" s="52">
        <f t="shared" si="35"/>
        <v>15</v>
      </c>
      <c r="S225" s="52" t="str">
        <f t="shared" si="36"/>
        <v>80_15</v>
      </c>
      <c r="T225" s="59">
        <v>60.41</v>
      </c>
      <c r="U225" s="6"/>
      <c r="V225" s="6"/>
      <c r="W225" s="52">
        <v>80</v>
      </c>
      <c r="X225" s="52">
        <v>15</v>
      </c>
      <c r="Y225" s="52">
        <v>97</v>
      </c>
      <c r="Z225" s="52">
        <f t="shared" si="37"/>
        <v>15</v>
      </c>
      <c r="AA225" s="52" t="str">
        <f t="shared" si="38"/>
        <v>80_15</v>
      </c>
      <c r="AB225" s="4">
        <f t="shared" si="41"/>
        <v>58.65</v>
      </c>
      <c r="AC225" s="4">
        <f t="shared" si="42"/>
        <v>60.41</v>
      </c>
      <c r="AD225" s="47">
        <f t="shared" si="43"/>
        <v>60.41</v>
      </c>
      <c r="AE225" s="6"/>
      <c r="AF225" s="6"/>
      <c r="AG225" s="6"/>
      <c r="AH225" s="6"/>
      <c r="AI225" s="6"/>
      <c r="AJ225" s="7"/>
    </row>
    <row r="226" spans="1:36" x14ac:dyDescent="0.15">
      <c r="A226" s="52">
        <v>80</v>
      </c>
      <c r="B226" s="52">
        <v>15</v>
      </c>
      <c r="C226" s="52">
        <v>97</v>
      </c>
      <c r="D226" s="52">
        <f t="shared" si="39"/>
        <v>15</v>
      </c>
      <c r="E226" s="52" t="str">
        <f t="shared" si="40"/>
        <v>80_15</v>
      </c>
      <c r="F226" s="59">
        <v>56.67</v>
      </c>
      <c r="G226" s="52"/>
      <c r="H226" s="52">
        <v>80</v>
      </c>
      <c r="I226" s="52">
        <v>16</v>
      </c>
      <c r="J226" s="52">
        <v>98</v>
      </c>
      <c r="K226" s="52">
        <f t="shared" si="33"/>
        <v>16</v>
      </c>
      <c r="L226" s="52" t="str">
        <f t="shared" si="34"/>
        <v>80_16</v>
      </c>
      <c r="M226" s="59">
        <v>59.38</v>
      </c>
      <c r="N226" s="6"/>
      <c r="O226" s="52">
        <v>80</v>
      </c>
      <c r="P226" s="52">
        <v>16</v>
      </c>
      <c r="Q226" s="52">
        <v>98</v>
      </c>
      <c r="R226" s="52">
        <f t="shared" si="35"/>
        <v>16</v>
      </c>
      <c r="S226" s="52" t="str">
        <f t="shared" si="36"/>
        <v>80_16</v>
      </c>
      <c r="T226" s="59">
        <v>61.17</v>
      </c>
      <c r="U226" s="6"/>
      <c r="V226" s="6"/>
      <c r="W226" s="52">
        <v>80</v>
      </c>
      <c r="X226" s="52">
        <v>16</v>
      </c>
      <c r="Y226" s="52">
        <v>98</v>
      </c>
      <c r="Z226" s="52">
        <f t="shared" si="37"/>
        <v>16</v>
      </c>
      <c r="AA226" s="52" t="str">
        <f t="shared" si="38"/>
        <v>80_16</v>
      </c>
      <c r="AB226" s="4">
        <f t="shared" si="41"/>
        <v>59.38</v>
      </c>
      <c r="AC226" s="4">
        <f t="shared" si="42"/>
        <v>61.17</v>
      </c>
      <c r="AD226" s="47">
        <f t="shared" si="43"/>
        <v>61.17</v>
      </c>
      <c r="AE226" s="6"/>
      <c r="AF226" s="6"/>
      <c r="AG226" s="6"/>
      <c r="AH226" s="6"/>
      <c r="AI226" s="6"/>
      <c r="AJ226" s="7"/>
    </row>
    <row r="227" spans="1:36" x14ac:dyDescent="0.15">
      <c r="A227" s="52">
        <v>80</v>
      </c>
      <c r="B227" s="52">
        <v>16</v>
      </c>
      <c r="C227" s="52">
        <v>98</v>
      </c>
      <c r="D227" s="52">
        <f t="shared" si="39"/>
        <v>16</v>
      </c>
      <c r="E227" s="52" t="str">
        <f t="shared" si="40"/>
        <v>80_16</v>
      </c>
      <c r="F227" s="59">
        <v>57.38</v>
      </c>
      <c r="G227" s="52"/>
      <c r="H227" s="52">
        <v>80</v>
      </c>
      <c r="I227" s="52">
        <v>17</v>
      </c>
      <c r="J227" s="52">
        <v>99</v>
      </c>
      <c r="K227" s="52">
        <f t="shared" si="33"/>
        <v>17</v>
      </c>
      <c r="L227" s="52" t="str">
        <f t="shared" si="34"/>
        <v>80_17</v>
      </c>
      <c r="M227" s="59">
        <v>60.13</v>
      </c>
      <c r="N227" s="6"/>
      <c r="O227" s="52">
        <v>80</v>
      </c>
      <c r="P227" s="52">
        <v>17</v>
      </c>
      <c r="Q227" s="52">
        <v>99</v>
      </c>
      <c r="R227" s="52">
        <f t="shared" si="35"/>
        <v>17</v>
      </c>
      <c r="S227" s="52" t="str">
        <f t="shared" si="36"/>
        <v>80_17</v>
      </c>
      <c r="T227" s="59">
        <v>61.94</v>
      </c>
      <c r="U227" s="6"/>
      <c r="V227" s="6"/>
      <c r="W227" s="52">
        <v>80</v>
      </c>
      <c r="X227" s="52">
        <v>17</v>
      </c>
      <c r="Y227" s="52">
        <v>99</v>
      </c>
      <c r="Z227" s="52">
        <f t="shared" si="37"/>
        <v>17</v>
      </c>
      <c r="AA227" s="52" t="str">
        <f t="shared" si="38"/>
        <v>80_17</v>
      </c>
      <c r="AB227" s="4">
        <f t="shared" si="41"/>
        <v>60.13</v>
      </c>
      <c r="AC227" s="4">
        <f t="shared" si="42"/>
        <v>61.94</v>
      </c>
      <c r="AD227" s="47">
        <f t="shared" si="43"/>
        <v>61.94</v>
      </c>
      <c r="AE227" s="6"/>
      <c r="AF227" s="6"/>
      <c r="AG227" s="6"/>
      <c r="AH227" s="6"/>
      <c r="AI227" s="6"/>
      <c r="AJ227" s="7"/>
    </row>
    <row r="228" spans="1:36" x14ac:dyDescent="0.15">
      <c r="A228" s="52">
        <v>80</v>
      </c>
      <c r="B228" s="52">
        <v>17</v>
      </c>
      <c r="C228" s="52">
        <v>99</v>
      </c>
      <c r="D228" s="52">
        <f t="shared" si="39"/>
        <v>17</v>
      </c>
      <c r="E228" s="52" t="str">
        <f t="shared" si="40"/>
        <v>80_17</v>
      </c>
      <c r="F228" s="59">
        <v>58.1</v>
      </c>
      <c r="G228" s="52"/>
      <c r="H228" s="52">
        <v>80</v>
      </c>
      <c r="I228" s="52">
        <v>18</v>
      </c>
      <c r="J228" s="52">
        <v>100</v>
      </c>
      <c r="K228" s="52">
        <f t="shared" si="33"/>
        <v>18</v>
      </c>
      <c r="L228" s="52" t="str">
        <f t="shared" si="34"/>
        <v>80_18</v>
      </c>
      <c r="M228" s="59">
        <v>60.87</v>
      </c>
      <c r="N228" s="6"/>
      <c r="O228" s="52">
        <v>80</v>
      </c>
      <c r="P228" s="52">
        <v>18</v>
      </c>
      <c r="Q228" s="52">
        <v>100</v>
      </c>
      <c r="R228" s="52">
        <f t="shared" si="35"/>
        <v>18</v>
      </c>
      <c r="S228" s="52" t="str">
        <f t="shared" si="36"/>
        <v>80_18</v>
      </c>
      <c r="T228" s="59">
        <v>62.69</v>
      </c>
      <c r="U228" s="6"/>
      <c r="V228" s="6"/>
      <c r="W228" s="52">
        <v>80</v>
      </c>
      <c r="X228" s="52">
        <v>18</v>
      </c>
      <c r="Y228" s="52">
        <v>100</v>
      </c>
      <c r="Z228" s="52">
        <f t="shared" si="37"/>
        <v>18</v>
      </c>
      <c r="AA228" s="52" t="str">
        <f t="shared" si="38"/>
        <v>80_18</v>
      </c>
      <c r="AB228" s="4">
        <f t="shared" si="41"/>
        <v>60.87</v>
      </c>
      <c r="AC228" s="4">
        <f t="shared" si="42"/>
        <v>62.69</v>
      </c>
      <c r="AD228" s="47">
        <f t="shared" si="43"/>
        <v>62.69</v>
      </c>
      <c r="AE228" s="6"/>
      <c r="AF228" s="6"/>
      <c r="AG228" s="6"/>
      <c r="AH228" s="6"/>
      <c r="AI228" s="6"/>
      <c r="AJ228" s="7"/>
    </row>
    <row r="229" spans="1:36" x14ac:dyDescent="0.15">
      <c r="A229" s="52">
        <v>80</v>
      </c>
      <c r="B229" s="52">
        <v>18</v>
      </c>
      <c r="C229" s="52">
        <v>100</v>
      </c>
      <c r="D229" s="52">
        <f t="shared" si="39"/>
        <v>18</v>
      </c>
      <c r="E229" s="52" t="str">
        <f t="shared" si="40"/>
        <v>80_18</v>
      </c>
      <c r="F229" s="59">
        <v>58.81</v>
      </c>
      <c r="G229" s="52"/>
      <c r="H229" s="52" t="s">
        <v>27</v>
      </c>
      <c r="I229" s="60">
        <v>0</v>
      </c>
      <c r="J229" s="61"/>
      <c r="K229" s="52">
        <f t="shared" si="33"/>
        <v>0</v>
      </c>
      <c r="L229" s="52" t="str">
        <f t="shared" si="34"/>
        <v>hbh_0</v>
      </c>
      <c r="M229" s="60">
        <v>11.14</v>
      </c>
      <c r="N229" s="6"/>
      <c r="O229" s="52" t="s">
        <v>27</v>
      </c>
      <c r="P229" s="60">
        <v>0</v>
      </c>
      <c r="Q229" s="61"/>
      <c r="R229" s="52">
        <f t="shared" si="35"/>
        <v>0</v>
      </c>
      <c r="S229" s="52" t="str">
        <f t="shared" si="36"/>
        <v>hbh_0</v>
      </c>
      <c r="T229" s="60">
        <v>11.47</v>
      </c>
      <c r="U229" s="6"/>
      <c r="V229" s="6"/>
      <c r="W229" s="52" t="s">
        <v>27</v>
      </c>
      <c r="X229" s="60">
        <v>0</v>
      </c>
      <c r="Y229" s="61"/>
      <c r="Z229" s="52">
        <f t="shared" si="37"/>
        <v>0</v>
      </c>
      <c r="AA229" s="52" t="str">
        <f t="shared" si="38"/>
        <v>hbh_0</v>
      </c>
      <c r="AB229" s="4">
        <f t="shared" si="41"/>
        <v>11.14</v>
      </c>
      <c r="AC229" s="4">
        <f t="shared" si="42"/>
        <v>11.47</v>
      </c>
      <c r="AD229" s="47">
        <f t="shared" si="43"/>
        <v>11.47</v>
      </c>
      <c r="AE229" s="6"/>
      <c r="AF229" s="6"/>
      <c r="AG229" s="6"/>
      <c r="AH229" s="6"/>
      <c r="AI229" s="6"/>
      <c r="AJ229" s="7"/>
    </row>
    <row r="230" spans="1:36" x14ac:dyDescent="0.15">
      <c r="A230" s="52" t="s">
        <v>27</v>
      </c>
      <c r="B230" s="60">
        <v>0</v>
      </c>
      <c r="C230" s="61"/>
      <c r="D230" s="52">
        <f t="shared" ref="D230:D235" si="44">B230</f>
        <v>0</v>
      </c>
      <c r="E230" s="52" t="str">
        <f t="shared" ref="E230:E235" si="45">A230&amp;"_"&amp;D230</f>
        <v>hbh_0</v>
      </c>
      <c r="F230" s="60">
        <v>10.76</v>
      </c>
      <c r="G230" s="52"/>
      <c r="H230" s="52" t="s">
        <v>27</v>
      </c>
      <c r="I230" s="60">
        <v>1</v>
      </c>
      <c r="J230" s="61"/>
      <c r="K230" s="52">
        <f t="shared" si="33"/>
        <v>1</v>
      </c>
      <c r="L230" s="52" t="str">
        <f t="shared" si="34"/>
        <v>hbh_1</v>
      </c>
      <c r="M230" s="60">
        <v>11.7</v>
      </c>
      <c r="N230" s="6"/>
      <c r="O230" s="52" t="s">
        <v>27</v>
      </c>
      <c r="P230" s="60">
        <v>1</v>
      </c>
      <c r="Q230" s="61"/>
      <c r="R230" s="52">
        <f t="shared" si="35"/>
        <v>1</v>
      </c>
      <c r="S230" s="52" t="str">
        <f t="shared" si="36"/>
        <v>hbh_1</v>
      </c>
      <c r="T230" s="60">
        <v>12.05</v>
      </c>
      <c r="U230" s="6"/>
      <c r="V230" s="6"/>
      <c r="W230" s="52" t="s">
        <v>27</v>
      </c>
      <c r="X230" s="60">
        <v>1</v>
      </c>
      <c r="Y230" s="61"/>
      <c r="Z230" s="52">
        <f t="shared" si="37"/>
        <v>1</v>
      </c>
      <c r="AA230" s="52" t="str">
        <f t="shared" si="38"/>
        <v>hbh_1</v>
      </c>
      <c r="AB230" s="4">
        <f t="shared" si="41"/>
        <v>11.7</v>
      </c>
      <c r="AC230" s="4">
        <f t="shared" si="42"/>
        <v>12.05</v>
      </c>
      <c r="AD230" s="47">
        <f t="shared" si="43"/>
        <v>12.05</v>
      </c>
      <c r="AE230" s="6"/>
      <c r="AF230" s="6"/>
      <c r="AG230" s="6"/>
      <c r="AH230" s="6"/>
      <c r="AI230" s="6"/>
      <c r="AJ230" s="7"/>
    </row>
    <row r="231" spans="1:36" x14ac:dyDescent="0.15">
      <c r="A231" s="52" t="s">
        <v>27</v>
      </c>
      <c r="B231" s="60">
        <v>1</v>
      </c>
      <c r="C231" s="61"/>
      <c r="D231" s="52">
        <f t="shared" si="44"/>
        <v>1</v>
      </c>
      <c r="E231" s="52" t="str">
        <f t="shared" si="45"/>
        <v>hbh_1</v>
      </c>
      <c r="F231" s="60">
        <v>11.3</v>
      </c>
      <c r="G231" s="52"/>
      <c r="H231" s="52" t="s">
        <v>27</v>
      </c>
      <c r="I231" s="60">
        <v>2</v>
      </c>
      <c r="J231" s="61"/>
      <c r="K231" s="52">
        <f t="shared" si="33"/>
        <v>2</v>
      </c>
      <c r="L231" s="52" t="str">
        <f t="shared" si="34"/>
        <v>hbh_2</v>
      </c>
      <c r="M231" s="60">
        <v>12.25</v>
      </c>
      <c r="N231" s="6"/>
      <c r="O231" s="52" t="s">
        <v>27</v>
      </c>
      <c r="P231" s="60">
        <v>2</v>
      </c>
      <c r="Q231" s="61"/>
      <c r="R231" s="52">
        <f t="shared" si="35"/>
        <v>2</v>
      </c>
      <c r="S231" s="52" t="str">
        <f t="shared" si="36"/>
        <v>hbh_2</v>
      </c>
      <c r="T231" s="60">
        <v>12.62</v>
      </c>
      <c r="U231" s="6"/>
      <c r="V231" s="6"/>
      <c r="W231" s="52" t="s">
        <v>27</v>
      </c>
      <c r="X231" s="60">
        <v>2</v>
      </c>
      <c r="Y231" s="61"/>
      <c r="Z231" s="52">
        <f t="shared" si="37"/>
        <v>2</v>
      </c>
      <c r="AA231" s="52" t="str">
        <f t="shared" si="38"/>
        <v>hbh_2</v>
      </c>
      <c r="AB231" s="4">
        <f t="shared" si="41"/>
        <v>12.25</v>
      </c>
      <c r="AC231" s="4">
        <f t="shared" si="42"/>
        <v>12.62</v>
      </c>
      <c r="AD231" s="47">
        <f t="shared" si="43"/>
        <v>12.62</v>
      </c>
      <c r="AE231" s="6"/>
      <c r="AF231" s="6"/>
      <c r="AG231" s="6"/>
      <c r="AH231" s="6"/>
      <c r="AI231" s="6"/>
      <c r="AJ231" s="7"/>
    </row>
    <row r="232" spans="1:36" x14ac:dyDescent="0.15">
      <c r="A232" s="52" t="s">
        <v>27</v>
      </c>
      <c r="B232" s="60">
        <v>2</v>
      </c>
      <c r="C232" s="61"/>
      <c r="D232" s="52">
        <f t="shared" si="44"/>
        <v>2</v>
      </c>
      <c r="E232" s="52" t="str">
        <f t="shared" si="45"/>
        <v>hbh_2</v>
      </c>
      <c r="F232" s="60">
        <v>11.84</v>
      </c>
      <c r="G232" s="52"/>
      <c r="H232" s="52" t="s">
        <v>27</v>
      </c>
      <c r="I232" s="60">
        <v>3</v>
      </c>
      <c r="J232" s="61"/>
      <c r="K232" s="52">
        <f t="shared" si="33"/>
        <v>3</v>
      </c>
      <c r="L232" s="52" t="str">
        <f t="shared" si="34"/>
        <v>hbh_3</v>
      </c>
      <c r="M232" s="60">
        <v>12.81</v>
      </c>
      <c r="N232" s="6"/>
      <c r="O232" s="52" t="s">
        <v>27</v>
      </c>
      <c r="P232" s="60">
        <v>3</v>
      </c>
      <c r="Q232" s="61"/>
      <c r="R232" s="52">
        <f t="shared" si="35"/>
        <v>3</v>
      </c>
      <c r="S232" s="52" t="str">
        <f t="shared" si="36"/>
        <v>hbh_3</v>
      </c>
      <c r="T232" s="60">
        <v>13.2</v>
      </c>
      <c r="U232" s="6"/>
      <c r="V232" s="6"/>
      <c r="W232" s="52" t="s">
        <v>27</v>
      </c>
      <c r="X232" s="60">
        <v>3</v>
      </c>
      <c r="Y232" s="61"/>
      <c r="Z232" s="52">
        <f t="shared" si="37"/>
        <v>3</v>
      </c>
      <c r="AA232" s="52" t="str">
        <f t="shared" si="38"/>
        <v>hbh_3</v>
      </c>
      <c r="AB232" s="4">
        <f t="shared" si="41"/>
        <v>12.81</v>
      </c>
      <c r="AC232" s="4">
        <f t="shared" si="42"/>
        <v>13.2</v>
      </c>
      <c r="AD232" s="47">
        <f t="shared" si="43"/>
        <v>13.2</v>
      </c>
      <c r="AE232" s="6"/>
      <c r="AF232" s="6"/>
      <c r="AG232" s="6"/>
      <c r="AH232" s="6"/>
      <c r="AI232" s="6"/>
      <c r="AJ232" s="7"/>
    </row>
    <row r="233" spans="1:36" x14ac:dyDescent="0.15">
      <c r="A233" s="52" t="s">
        <v>27</v>
      </c>
      <c r="B233" s="60">
        <v>3</v>
      </c>
      <c r="C233" s="61"/>
      <c r="D233" s="52">
        <f t="shared" si="44"/>
        <v>3</v>
      </c>
      <c r="E233" s="52" t="str">
        <f t="shared" si="45"/>
        <v>hbh_3</v>
      </c>
      <c r="F233" s="60">
        <v>12.38</v>
      </c>
      <c r="G233" s="52"/>
      <c r="H233" s="52" t="s">
        <v>27</v>
      </c>
      <c r="I233" s="60">
        <v>4</v>
      </c>
      <c r="J233" s="61"/>
      <c r="K233" s="52">
        <f t="shared" si="33"/>
        <v>4</v>
      </c>
      <c r="L233" s="52" t="str">
        <f t="shared" si="34"/>
        <v>hbh_4</v>
      </c>
      <c r="M233" s="60">
        <v>13.37</v>
      </c>
      <c r="N233" s="6"/>
      <c r="O233" s="52" t="s">
        <v>27</v>
      </c>
      <c r="P233" s="60">
        <v>4</v>
      </c>
      <c r="Q233" s="61"/>
      <c r="R233" s="52">
        <f t="shared" si="35"/>
        <v>4</v>
      </c>
      <c r="S233" s="52" t="str">
        <f t="shared" si="36"/>
        <v>hbh_4</v>
      </c>
      <c r="T233" s="60">
        <v>13.77</v>
      </c>
      <c r="U233" s="6"/>
      <c r="V233" s="6"/>
      <c r="W233" s="52" t="s">
        <v>27</v>
      </c>
      <c r="X233" s="60">
        <v>4</v>
      </c>
      <c r="Y233" s="61"/>
      <c r="Z233" s="52">
        <f t="shared" si="37"/>
        <v>4</v>
      </c>
      <c r="AA233" s="52" t="str">
        <f t="shared" si="38"/>
        <v>hbh_4</v>
      </c>
      <c r="AB233" s="4">
        <f t="shared" si="41"/>
        <v>13.37</v>
      </c>
      <c r="AC233" s="4">
        <f t="shared" si="42"/>
        <v>13.77</v>
      </c>
      <c r="AD233" s="47">
        <f t="shared" si="43"/>
        <v>13.77</v>
      </c>
      <c r="AE233" s="6"/>
      <c r="AF233" s="6"/>
      <c r="AG233" s="6"/>
      <c r="AH233" s="6"/>
      <c r="AI233" s="6"/>
      <c r="AJ233" s="7"/>
    </row>
    <row r="234" spans="1:36" ht="11.25" thickBot="1" x14ac:dyDescent="0.2">
      <c r="A234" s="52" t="s">
        <v>27</v>
      </c>
      <c r="B234" s="60">
        <v>4</v>
      </c>
      <c r="C234" s="61"/>
      <c r="D234" s="52">
        <f t="shared" si="44"/>
        <v>4</v>
      </c>
      <c r="E234" s="52" t="str">
        <f t="shared" si="45"/>
        <v>hbh_4</v>
      </c>
      <c r="F234" s="60">
        <v>12.92</v>
      </c>
      <c r="G234" s="52"/>
      <c r="H234" s="62" t="s">
        <v>27</v>
      </c>
      <c r="I234" s="63">
        <v>5</v>
      </c>
      <c r="J234" s="64"/>
      <c r="K234" s="62">
        <f t="shared" si="33"/>
        <v>5</v>
      </c>
      <c r="L234" s="62" t="str">
        <f t="shared" si="34"/>
        <v>hbh_5</v>
      </c>
      <c r="M234" s="63">
        <v>13.92</v>
      </c>
      <c r="N234" s="6"/>
      <c r="O234" s="62" t="s">
        <v>27</v>
      </c>
      <c r="P234" s="63">
        <v>5</v>
      </c>
      <c r="Q234" s="64"/>
      <c r="R234" s="62">
        <f t="shared" si="35"/>
        <v>5</v>
      </c>
      <c r="S234" s="62" t="str">
        <f t="shared" si="36"/>
        <v>hbh_5</v>
      </c>
      <c r="T234" s="63">
        <v>14.34</v>
      </c>
      <c r="U234" s="6"/>
      <c r="V234" s="6"/>
      <c r="W234" s="62" t="s">
        <v>27</v>
      </c>
      <c r="X234" s="63">
        <v>5</v>
      </c>
      <c r="Y234" s="64"/>
      <c r="Z234" s="62">
        <f t="shared" si="37"/>
        <v>5</v>
      </c>
      <c r="AA234" s="62" t="str">
        <f t="shared" si="38"/>
        <v>hbh_5</v>
      </c>
      <c r="AB234" s="145">
        <f>INDEX($M$15:$M$234,MATCH(AA234,$L$15:$L$234,0))</f>
        <v>13.92</v>
      </c>
      <c r="AC234" s="145">
        <f>INDEX($T$15:$T$234,MATCH(AA234,$S$15:$S$234,0))</f>
        <v>14.34</v>
      </c>
      <c r="AD234" s="146">
        <f>$D$6*AB234+$D$7*AC234</f>
        <v>14.34</v>
      </c>
      <c r="AE234" s="6"/>
      <c r="AF234" s="6"/>
      <c r="AG234" s="6"/>
      <c r="AH234" s="6"/>
      <c r="AI234" s="6"/>
      <c r="AJ234" s="7"/>
    </row>
    <row r="235" spans="1:36" ht="12" thickTop="1" thickBot="1" x14ac:dyDescent="0.2">
      <c r="A235" s="62" t="s">
        <v>27</v>
      </c>
      <c r="B235" s="63">
        <v>5</v>
      </c>
      <c r="C235" s="64"/>
      <c r="D235" s="62">
        <f t="shared" si="44"/>
        <v>5</v>
      </c>
      <c r="E235" s="62" t="str">
        <f t="shared" si="45"/>
        <v>hbh_5</v>
      </c>
      <c r="F235" s="63">
        <v>13.45</v>
      </c>
      <c r="G235" s="52"/>
      <c r="H235" s="54"/>
      <c r="I235" s="54"/>
      <c r="J235" s="54"/>
      <c r="K235" s="54"/>
      <c r="L235" s="54"/>
      <c r="M235" s="54"/>
      <c r="N235" s="6"/>
      <c r="O235" s="6"/>
      <c r="P235" s="6"/>
      <c r="Q235" s="6"/>
      <c r="R235" s="6"/>
      <c r="S235" s="6"/>
      <c r="T235" s="6"/>
      <c r="U235" s="6"/>
      <c r="V235" s="6"/>
      <c r="W235" s="6"/>
      <c r="X235" s="6"/>
      <c r="Y235" s="6"/>
      <c r="Z235" s="6"/>
      <c r="AA235" s="6"/>
      <c r="AB235" s="6"/>
      <c r="AC235" s="6"/>
      <c r="AD235" s="6"/>
      <c r="AE235" s="6"/>
      <c r="AF235" s="6"/>
      <c r="AG235" s="6"/>
      <c r="AH235" s="6"/>
      <c r="AI235" s="6"/>
      <c r="AJ235" s="7"/>
    </row>
    <row r="236" spans="1:36" ht="11.25" thickTop="1" x14ac:dyDescent="0.15">
      <c r="A236" s="28"/>
      <c r="B236" s="28"/>
      <c r="C236" s="28"/>
      <c r="D236" s="28"/>
      <c r="E236" s="28"/>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7"/>
    </row>
    <row r="237" spans="1:36" x14ac:dyDescent="0.15">
      <c r="A237" s="28"/>
      <c r="B237" s="28"/>
      <c r="C237" s="28"/>
      <c r="D237" s="28"/>
      <c r="E237" s="28"/>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7"/>
    </row>
    <row r="238" spans="1:36" x14ac:dyDescent="0.15">
      <c r="A238" s="28"/>
      <c r="B238" s="28"/>
      <c r="C238" s="28"/>
      <c r="D238" s="28"/>
      <c r="E238" s="28"/>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7"/>
    </row>
    <row r="239" spans="1:36" x14ac:dyDescent="0.15">
      <c r="A239" s="28"/>
      <c r="B239" s="28"/>
      <c r="C239" s="28"/>
      <c r="D239" s="28"/>
      <c r="E239" s="28"/>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7"/>
    </row>
    <row r="240" spans="1:36" x14ac:dyDescent="0.15">
      <c r="A240" s="65"/>
      <c r="B240" s="65"/>
      <c r="C240" s="65"/>
      <c r="D240" s="65"/>
      <c r="E240" s="65"/>
      <c r="F240" s="66"/>
      <c r="G240" s="66"/>
      <c r="H240" s="66"/>
      <c r="I240" s="66"/>
      <c r="J240" s="66"/>
      <c r="K240" s="66"/>
      <c r="L240" s="66"/>
      <c r="M240" s="66"/>
      <c r="N240" s="66"/>
      <c r="O240" s="66"/>
      <c r="P240" s="66"/>
      <c r="Q240" s="66"/>
      <c r="R240" s="66"/>
      <c r="S240" s="66"/>
      <c r="T240" s="66"/>
      <c r="U240" s="66"/>
      <c r="V240" s="66"/>
      <c r="W240" s="66"/>
      <c r="X240" s="66"/>
      <c r="Y240" s="66"/>
      <c r="Z240" s="66"/>
      <c r="AA240" s="9"/>
      <c r="AB240" s="9"/>
      <c r="AC240" s="9"/>
      <c r="AD240" s="9"/>
      <c r="AE240" s="9"/>
      <c r="AF240" s="9"/>
      <c r="AG240" s="9"/>
      <c r="AH240" s="9"/>
      <c r="AI240" s="9"/>
      <c r="AJ240" s="10"/>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CE15C41DE5A740BABAA5AC9A58CB6C" ma:contentTypeVersion="11" ma:contentTypeDescription="Een nieuw document maken." ma:contentTypeScope="" ma:versionID="8a5c2255e4b90fb0852d0464efa82194">
  <xsd:schema xmlns:xsd="http://www.w3.org/2001/XMLSchema" xmlns:xs="http://www.w3.org/2001/XMLSchema" xmlns:p="http://schemas.microsoft.com/office/2006/metadata/properties" xmlns:ns2="a6830568-d4e1-4555-bfbb-92d7cefd75c2" xmlns:ns3="a83a7e29-ec20-4cca-9ab6-6e437084f8d5" targetNamespace="http://schemas.microsoft.com/office/2006/metadata/properties" ma:root="true" ma:fieldsID="bb21c18fbb9c23a3df420875cb481ea9" ns2:_="" ns3:_="">
    <xsd:import namespace="a6830568-d4e1-4555-bfbb-92d7cefd75c2"/>
    <xsd:import namespace="a83a7e29-ec20-4cca-9ab6-6e437084f8d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830568-d4e1-4555-bfbb-92d7cefd75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3a7e29-ec20-4cca-9ab6-6e437084f8d5"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a83a7e29-ec20-4cca-9ab6-6e437084f8d5">
      <UserInfo>
        <DisplayName>Hans Oosterkamp</DisplayName>
        <AccountId>114</AccountId>
        <AccountType/>
      </UserInfo>
      <UserInfo>
        <DisplayName>Bas Peeters</DisplayName>
        <AccountId>127</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C9DC9B-DAE7-4FA6-A563-534404DE83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830568-d4e1-4555-bfbb-92d7cefd75c2"/>
    <ds:schemaRef ds:uri="a83a7e29-ec20-4cca-9ab6-6e437084f8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A0AB59-FBE0-4D61-BDB0-7D51ED3D3E91}">
  <ds:schemaRefs>
    <ds:schemaRef ds:uri="http://purl.org/dc/terms/"/>
    <ds:schemaRef ds:uri="http://schemas.openxmlformats.org/package/2006/metadata/core-properties"/>
    <ds:schemaRef ds:uri="a6830568-d4e1-4555-bfbb-92d7cefd75c2"/>
    <ds:schemaRef ds:uri="http://schemas.microsoft.com/office/2006/documentManagement/types"/>
    <ds:schemaRef ds:uri="http://schemas.microsoft.com/office/infopath/2007/PartnerControls"/>
    <ds:schemaRef ds:uri="http://purl.org/dc/elements/1.1/"/>
    <ds:schemaRef ds:uri="http://schemas.microsoft.com/office/2006/metadata/properties"/>
    <ds:schemaRef ds:uri="a83a7e29-ec20-4cca-9ab6-6e437084f8d5"/>
    <ds:schemaRef ds:uri="http://www.w3.org/XML/1998/namespace"/>
    <ds:schemaRef ds:uri="http://purl.org/dc/dcmitype/"/>
  </ds:schemaRefs>
</ds:datastoreItem>
</file>

<file path=customXml/itemProps3.xml><?xml version="1.0" encoding="utf-8"?>
<ds:datastoreItem xmlns:ds="http://schemas.openxmlformats.org/officeDocument/2006/customXml" ds:itemID="{76F84E10-02FC-445D-9C43-444D394840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Uitgangspunten</vt:lpstr>
      <vt:lpstr>Handleiding</vt:lpstr>
      <vt:lpstr>FWG</vt:lpstr>
      <vt:lpstr>1_Kostprijs_hbh</vt:lpstr>
      <vt:lpstr>1_Kostprijs_begeleiding_VVT</vt:lpstr>
      <vt:lpstr>1_Kostprijs_begeleiding_GHZ</vt:lpstr>
      <vt:lpstr>1_Kostprijs_begeleiding_GGZ</vt:lpstr>
      <vt:lpstr>1_Kostprijs_begeleiding_SW</vt:lpstr>
      <vt:lpstr>CAO_VVT</vt:lpstr>
      <vt:lpstr>CAO_GHZ</vt:lpstr>
      <vt:lpstr>CAO_GGZ</vt:lpstr>
      <vt:lpstr>CAO_SociaalWerk</vt:lpstr>
      <vt:lpstr>Data_overig</vt:lpstr>
      <vt:lpstr>Pensioen_dropdown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Wouter Reijngoud</dc:creator>
  <cp:lastModifiedBy>Wouter Reijngoud</cp:lastModifiedBy>
  <dcterms:created xsi:type="dcterms:W3CDTF">2020-02-03T12:23:13Z</dcterms:created>
  <dcterms:modified xsi:type="dcterms:W3CDTF">2021-03-11T17:05:04Z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0x01010060CE15C41DE5A740BABAA5AC9A58CB6C</vt:lpwstr>
  </property>
</Properties>
</file>