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C:\Users\wilge_v\Documents\W&amp;I\"/>
    </mc:Choice>
  </mc:AlternateContent>
  <xr:revisionPtr revIDLastSave="0" documentId="8_{95C260A8-DDC1-4B2B-BC8C-E86F403182A8}" xr6:coauthVersionLast="38" xr6:coauthVersionMax="38" xr10:uidLastSave="{00000000-0000-0000-0000-000000000000}"/>
  <bookViews>
    <workbookView xWindow="0" yWindow="0" windowWidth="15200" windowHeight="6980" xr2:uid="{00000000-000D-0000-FFFF-FFFF00000000}"/>
  </bookViews>
  <sheets>
    <sheet name="Toelichting" sheetId="3" r:id="rId1"/>
    <sheet name="Blad1" sheetId="4" state="hidden" r:id="rId2"/>
    <sheet name="rekenmodel" sheetId="1" r:id="rId3"/>
    <sheet name="normenoverzicht" sheetId="2" r:id="rId4"/>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9" i="2" l="1"/>
  <c r="E18" i="2"/>
  <c r="E16" i="2"/>
  <c r="E15" i="2"/>
  <c r="E13" i="2"/>
  <c r="E12" i="2"/>
  <c r="E9" i="2"/>
  <c r="E8" i="2"/>
  <c r="E7" i="2"/>
  <c r="J34" i="1"/>
  <c r="H34" i="1"/>
  <c r="H25" i="1" l="1"/>
  <c r="E11" i="2" l="1"/>
  <c r="M46" i="1" l="1"/>
  <c r="M2" i="1"/>
  <c r="M49" i="1" l="1"/>
  <c r="J42" i="1"/>
  <c r="J41" i="1"/>
  <c r="J40" i="1"/>
  <c r="J39" i="1"/>
  <c r="J38" i="1"/>
  <c r="J21" i="1"/>
  <c r="P21" i="2"/>
  <c r="O21" i="2"/>
  <c r="N21" i="2"/>
  <c r="M21" i="2"/>
  <c r="K21" i="2"/>
  <c r="J21" i="2"/>
  <c r="I21" i="2"/>
  <c r="H21" i="2"/>
  <c r="F19" i="2"/>
  <c r="F18" i="2"/>
  <c r="F16" i="2"/>
  <c r="F15" i="2"/>
  <c r="I7" i="2" l="1"/>
  <c r="H7" i="2"/>
  <c r="P7" i="2"/>
  <c r="M7" i="2"/>
  <c r="O7" i="2"/>
  <c r="J7" i="2"/>
  <c r="N7" i="2"/>
  <c r="K7" i="2"/>
  <c r="P19" i="2"/>
  <c r="O19" i="2"/>
  <c r="N19" i="2"/>
  <c r="J19" i="2"/>
  <c r="M19" i="2"/>
  <c r="K19" i="2"/>
  <c r="I19" i="2"/>
  <c r="H19" i="2"/>
  <c r="N9" i="2"/>
  <c r="M9" i="2"/>
  <c r="K9" i="2"/>
  <c r="H9" i="2"/>
  <c r="J9" i="2"/>
  <c r="I9" i="2"/>
  <c r="P9" i="2"/>
  <c r="O9" i="2"/>
  <c r="I18" i="2"/>
  <c r="H18" i="2"/>
  <c r="P18" i="2"/>
  <c r="O18" i="2"/>
  <c r="M18" i="2"/>
  <c r="N18" i="2"/>
  <c r="K18" i="2"/>
  <c r="J18" i="2"/>
  <c r="K11" i="2"/>
  <c r="J11" i="2"/>
  <c r="I11" i="2"/>
  <c r="H11" i="2"/>
  <c r="P11" i="2"/>
  <c r="O11" i="2"/>
  <c r="N11" i="2"/>
  <c r="M11" i="2"/>
  <c r="P13" i="2"/>
  <c r="O13" i="2"/>
  <c r="N13" i="2"/>
  <c r="M13" i="2"/>
  <c r="J13" i="2"/>
  <c r="K13" i="2"/>
  <c r="I13" i="2"/>
  <c r="H13" i="2"/>
  <c r="K16" i="2"/>
  <c r="J16" i="2"/>
  <c r="I16" i="2"/>
  <c r="H16" i="2"/>
  <c r="P16" i="2"/>
  <c r="O16" i="2"/>
  <c r="N16" i="2"/>
  <c r="M16" i="2"/>
  <c r="P8" i="2"/>
  <c r="N8" i="2"/>
  <c r="H8" i="2"/>
  <c r="M8" i="2"/>
  <c r="K8" i="2"/>
  <c r="J8" i="2"/>
  <c r="O8" i="2"/>
  <c r="I8" i="2"/>
  <c r="I12" i="2"/>
  <c r="H12" i="2"/>
  <c r="P12" i="2"/>
  <c r="M12" i="2"/>
  <c r="O12" i="2"/>
  <c r="N12" i="2"/>
  <c r="K12" i="2"/>
  <c r="J12" i="2"/>
  <c r="N15" i="2"/>
  <c r="M15" i="2"/>
  <c r="K15" i="2"/>
  <c r="H15" i="2"/>
  <c r="J15" i="2"/>
  <c r="I15" i="2"/>
  <c r="P15" i="2"/>
  <c r="O15" i="2"/>
  <c r="J35" i="1" l="1"/>
  <c r="H33" i="1"/>
  <c r="M19" i="1"/>
  <c r="M21" i="1" s="1"/>
  <c r="H35" i="1" l="1"/>
  <c r="Q24" i="1"/>
  <c r="Q25" i="1"/>
  <c r="S25" i="1" s="1"/>
  <c r="S24" i="1" l="1"/>
  <c r="M26" i="1" s="1"/>
  <c r="M48" i="1" s="1"/>
  <c r="M50" i="1" s="1"/>
  <c r="M5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Kuus, Peter</author>
  </authors>
  <commentList>
    <comment ref="F4" authorId="0" shapeId="0" xr:uid="{00000000-0006-0000-0200-000001000000}">
      <text>
        <r>
          <rPr>
            <sz val="8"/>
            <color indexed="81"/>
            <rFont val="Tahoma"/>
            <family val="2"/>
          </rPr>
          <t xml:space="preserve">
Voor een goed resultaat is het van belang om </t>
        </r>
        <r>
          <rPr>
            <b/>
            <i/>
            <sz val="8"/>
            <color indexed="81"/>
            <rFont val="Tahoma"/>
            <family val="2"/>
          </rPr>
          <t>alle</t>
        </r>
        <r>
          <rPr>
            <sz val="8"/>
            <color indexed="81"/>
            <rFont val="Tahoma"/>
            <family val="2"/>
          </rPr>
          <t xml:space="preserve">
blauwe velden te vullen.
</t>
        </r>
        <r>
          <rPr>
            <b/>
            <sz val="8"/>
            <color indexed="81"/>
            <rFont val="Tahoma"/>
            <family val="2"/>
          </rPr>
          <t xml:space="preserve">Alle overige velden worden automatisch gevuld!
</t>
        </r>
        <r>
          <rPr>
            <sz val="8"/>
            <color indexed="81"/>
            <rFont val="Tahoma"/>
            <family val="2"/>
          </rPr>
          <t>Elke regel met een blauw veld dat ingevuld moet worden heeft in de rechtermarge een nummer; Behalve de eerste regel met 'naam' en 'BSN'.</t>
        </r>
        <r>
          <rPr>
            <b/>
            <sz val="8"/>
            <color indexed="81"/>
            <rFont val="Tahoma"/>
            <family val="2"/>
          </rPr>
          <t xml:space="preserve">
Andere velden kunnen formules bevatten!
</t>
        </r>
        <r>
          <rPr>
            <sz val="8"/>
            <color indexed="81"/>
            <rFont val="Tahoma"/>
            <family val="2"/>
          </rPr>
          <t xml:space="preserve">Door het wijzigen van andere velden dan de blauwe kan de getoonde informatie niet meer juist zijn.
In de informatievelden is steeds aangegeven van welke (beleids)keuzen voor de uitvoering is uitgegaan in dit rekenschema.
De informatievelden zijn te herkennen aan een rood driehoekje rechtsboven in een veld. 
Als je de cursor over het veld beweegt, verschijnt de informatie, zoals deze.
</t>
        </r>
        <r>
          <rPr>
            <b/>
            <sz val="8"/>
            <color indexed="81"/>
            <rFont val="Tahoma"/>
            <family val="2"/>
          </rPr>
          <t>Dit rekenschema is niet beveiligd en kan door aanpassingen worden geschikt gemaakt voor de lokaal gekozen uitvoering van de boetepraktijk.</t>
        </r>
      </text>
    </comment>
    <comment ref="M5" authorId="0" shapeId="0" xr:uid="{00000000-0006-0000-0200-000002000000}">
      <text>
        <r>
          <rPr>
            <sz val="8"/>
            <color indexed="81"/>
            <rFont val="Tahoma"/>
            <family val="2"/>
          </rPr>
          <t xml:space="preserve">
Vul hier het benadelingsbedrag in.</t>
        </r>
      </text>
    </comment>
    <comment ref="J15" authorId="0" shapeId="0" xr:uid="{00000000-0006-0000-0200-000003000000}">
      <text>
        <r>
          <rPr>
            <sz val="8"/>
            <color indexed="81"/>
            <rFont val="Tahoma"/>
            <family val="2"/>
          </rPr>
          <t xml:space="preserve">
Vul hier het percentage van verwijtbaarheid in.
Door te klikken op het pijltje aan de rechterkant worden de keuzemogelijkheden zichtbaar.
In het Boetebesluit zijn de percentages opgenomen die als uitgangspunt voor een evenredige boete gelden:
100 %          bij opzet
  75 %          bij grove schuld
  50 %          bij gewone verwijtbaarheid
  25 %          bij verminderde verwijtbaarheid
In artikel 2 lid 1 t/m 6 van het Boetebesluit zijn deze percentage dwingend als uitgangspunt geformuleerd. 
Op grond van artikel 2 lid 8 Boetebesluit kunnen de percentages lager worden bepaald als dat voor een evenredige boetevaststelling nodig is. 
Dit betekent dat maatwerk moet worden geboden. Hierin voorziet dit rekenschema niet.</t>
        </r>
      </text>
    </comment>
    <comment ref="F21" authorId="0" shapeId="0" xr:uid="{00000000-0006-0000-0200-000004000000}">
      <text>
        <r>
          <rPr>
            <sz val="8"/>
            <color indexed="81"/>
            <rFont val="Tahoma"/>
            <family val="2"/>
          </rPr>
          <t xml:space="preserve">
Vul hier in of er sprake is van recidive
Door te klikken op het pijltje aan de rechterkant worden de keuzemogelijkheden zichtbaar.
Ja of nee
Bij 'Ja' wordt het benadelingsbedrag automatisch tot 150% verhoogd</t>
        </r>
      </text>
    </comment>
    <comment ref="Q24" authorId="0" shapeId="0" xr:uid="{00000000-0006-0000-0200-000005000000}">
      <text>
        <r>
          <rPr>
            <sz val="8"/>
            <color indexed="81"/>
            <rFont val="Tahoma"/>
            <charset val="1"/>
          </rPr>
          <t xml:space="preserve">
hulpvelden voor berekeningen in het rekenschema.
        </t>
        </r>
        <r>
          <rPr>
            <b/>
            <sz val="8"/>
            <color indexed="81"/>
            <rFont val="Tahoma"/>
            <family val="2"/>
          </rPr>
          <t xml:space="preserve">NIET WIJZIGEN! </t>
        </r>
        <r>
          <rPr>
            <sz val="8"/>
            <color indexed="81"/>
            <rFont val="Tahoma"/>
            <charset val="1"/>
          </rPr>
          <t xml:space="preserve">
</t>
        </r>
      </text>
    </comment>
    <comment ref="H25" authorId="0" shapeId="0" xr:uid="{00000000-0006-0000-0200-000006000000}">
      <text>
        <r>
          <rPr>
            <sz val="8"/>
            <color indexed="81"/>
            <rFont val="Tahoma"/>
            <family val="2"/>
          </rPr>
          <t xml:space="preserve">Maximale boetebedragen:
</t>
        </r>
        <r>
          <rPr>
            <b/>
            <sz val="8"/>
            <color indexed="81"/>
            <rFont val="Tahoma"/>
            <family val="2"/>
          </rPr>
          <t>Opzet:</t>
        </r>
        <r>
          <rPr>
            <sz val="8"/>
            <color indexed="81"/>
            <rFont val="Tahoma"/>
            <family val="2"/>
          </rPr>
          <t xml:space="preserve">
Opzet is een misdrijf en daarvoor geldt een boete van de 4e categorie op grond van artikel 23 Wetboek van Strafrecht. 
Dit is per 1 januari 2020 maximaal € 87.000,00
</t>
        </r>
        <r>
          <rPr>
            <b/>
            <sz val="8"/>
            <color indexed="81"/>
            <rFont val="Tahoma"/>
            <family val="2"/>
          </rPr>
          <t>Geen Opzet:</t>
        </r>
        <r>
          <rPr>
            <sz val="8"/>
            <color indexed="81"/>
            <rFont val="Tahoma"/>
            <family val="2"/>
          </rPr>
          <t xml:space="preserve">
Grove schuld, gewone verwijtbaarheid en verminderde verwijtbaarheid zijn overtredingen en daarvoor geldt een boete van de 3e cateogire op grond van artikel 23 Wetboek van Strafrecht.
De maximale boete per 1 januari 2020 is daarvoor gesteld op € 8.700,00.
In artikel 2 lid 7 van het Boetebesluit zijn de maximale boetebedragen verder ingeperkt:
Grove schuld                            75/75 x € 8.700,00 = € 8.700,00
Gewone verwijtbaarheid            50/75 x € 8.700,00 = € 5.800,00
Verminderde verwijtbaarheid     25/75 x € 8.700,00 = € 2.900,00
Op grond van artikel 2 lid 8 van het Boetebesluit kunnen bovengenoemde factoren lager worden vastgesteld als dat voor een evenredige boetevaststelling nodig is.
Daarvoor moet dan maatwerk worden geboden. Hierin voorziet het rekenschema niet!</t>
        </r>
      </text>
    </comment>
    <comment ref="A28" authorId="0" shapeId="0" xr:uid="{00000000-0006-0000-0200-000007000000}">
      <text>
        <r>
          <rPr>
            <sz val="8"/>
            <color indexed="81"/>
            <rFont val="Tahoma"/>
            <family val="2"/>
          </rPr>
          <t xml:space="preserve">
Deze draagkrachtberekening gaat uit van de volgende keuzen in de uitvoering:
De beslagvrije voete wordt gesteld op 90% van de bijstandsnorm zonder dat daarbij ophogingscomponenten worden berekend.
Er wordt geen rekening gehouden met vermogen bij het vaststellen van de draagkracht
Er zijn 3 groepen te onderscheiden:
- Iemand met een bijstandsinkomen, waarbij 10% van de bijstandsnorm de beslagruimte is.
- Iemand met een inkomen uit arbeid, waarbij alles boven de beslagvrije voet de beslagruimte is.
- Iemand zonder draagkracht (bijvoorbeeld een kostendeler), waarbij de beslagruimte fictief wordt
   bepaald op 45 euro; zie artikel 24a Wetboek van Strafrecht.</t>
        </r>
      </text>
    </comment>
    <comment ref="F28" authorId="0" shapeId="0" xr:uid="{00000000-0006-0000-0200-000008000000}">
      <text>
        <r>
          <rPr>
            <sz val="8"/>
            <color indexed="81"/>
            <rFont val="Tahoma"/>
            <family val="2"/>
          </rPr>
          <t xml:space="preserve">
Vul hier in of de draagkrachttoets moet worden uitgevoerd.
Door te klikken op het pijltje aan de rechterkant worden de keuzemogelijkheden zichtbaar:
Ja of Nee
Bij 'nee' blijft de draagkrachtruimte onderaan (Regel '8') leeg.</t>
        </r>
      </text>
    </comment>
    <comment ref="F30" authorId="0" shapeId="0" xr:uid="{00000000-0006-0000-0200-000009000000}">
      <text>
        <r>
          <rPr>
            <sz val="8"/>
            <color indexed="81"/>
            <rFont val="Tahoma"/>
            <family val="2"/>
          </rPr>
          <t xml:space="preserve">
Vul hier de bijstandsnorm in die op belanghebbende van toepassing is.
Door te klikken op het pijltje aan de rechterkant worden de keuzemogelijkheden zichtbaar.
Er zijn in de keuzelijst 9 normen beschikbaar.
Meer informatie over de beschikbare normen is te vinden bij blad 2  'normenoverzicht' van dit werkblad</t>
        </r>
      </text>
    </comment>
    <comment ref="J33" authorId="0" shapeId="0" xr:uid="{00000000-0006-0000-0200-00000A000000}">
      <text>
        <r>
          <rPr>
            <sz val="8"/>
            <color indexed="81"/>
            <rFont val="Tahoma"/>
            <family val="2"/>
          </rPr>
          <t xml:space="preserve">
Als iemand niet meer in uitkering is, en er is een ander inkomen bekend, vul dan hier het netto-inkomen inclusief VT in.
Gebruik in deze situatie dan de berekende ruimte boven de beslagvrije voet (het groene veld J34) als draagkrachtruimte bij Regel '8' (veld H47)</t>
        </r>
      </text>
    </comment>
    <comment ref="O33" authorId="0" shapeId="0" xr:uid="{00000000-0006-0000-0200-00000B000000}">
      <text>
        <r>
          <rPr>
            <sz val="8"/>
            <color indexed="81"/>
            <rFont val="Tahoma"/>
            <family val="2"/>
          </rPr>
          <t xml:space="preserve">Voor de berekening van de draagkracht zijn in dit rekenschema keuzen gemaakt die in de uitvoering van een gemeente ook anders kunnen zijn.
Voor de berekening van de beslagruimte is uitgegaan van een beslagvrije voet van 90% van de toepasselijke bijstandsnorm.
In de uitspraak stelt de CRvB dat uit oogpunt van een praktische en eenvormige rechtstoepassing een fictieve draagkracht wordt bepaald. 
In de praktijk is er discussie of bij deze fictieve draagkracht ook de ophogingscomponenten uit artikel 475d Rv moet worden betrokken.
Het rekenschema stelt de beslagvrije voet voor bepaling van de fictieve draagkracht op 90% van de toepasselijke bijstandsnorm; dus </t>
        </r>
        <r>
          <rPr>
            <b/>
            <i/>
            <sz val="8"/>
            <color indexed="81"/>
            <rFont val="Tahoma"/>
            <family val="2"/>
          </rPr>
          <t>zonder</t>
        </r>
        <r>
          <rPr>
            <sz val="8"/>
            <color indexed="81"/>
            <rFont val="Tahoma"/>
            <family val="2"/>
          </rPr>
          <t xml:space="preserve"> ophogingscomponenten.
Bij het ontbreken van draagkracht (bijvoorbeeld als bij iemand met een kostendelersnorm een uitkering heeft die lager is dan de beslagvrije voet) dan stelt het rekenschema de draagkrachtruimte -pro forma- op een bedrag van € 45,00.
Dit is gebaseerd op artikel 24a Wetboek van Strafrecht. Ook de CRvB zelf heeft voor de bepaling van de redelijke termijn (2 jaar/24 maanden) aansluiting gezocht bij dit artikel.
De CRvB heeft de redelijke termijn voor berekening van de draagkracht bepaald op 24 maanden bij opzet, 18 maanden bij grove schuld, 12 maanden bij gewone verwijtbaarheid en 6 maanden.
Bij recidive is in dit rekenschema deze aantallen maanden vermenigvuldigt met een factor 1,5. Dit leidt ertoe dat bij recidive van grove schuld en opzet de aantallen boven 24 maanden uitgaan. 
Gelet op de ernst van de gedragingen die bij herhaling plaatsvinden wordt voor een evenredige boetevaststelling een overschrijding van een termijn van 24 maanden redelijk geacht.</t>
        </r>
      </text>
    </comment>
    <comment ref="H35" authorId="0" shapeId="0" xr:uid="{00000000-0006-0000-0200-00000C000000}">
      <text>
        <r>
          <rPr>
            <sz val="8"/>
            <color indexed="81"/>
            <rFont val="Tahoma"/>
            <family val="2"/>
          </rPr>
          <t xml:space="preserve">
Voor de klant die in uitkering blijft, wordt de  berekende ruimte boven de beslagvrije voet (het groene veld van kolom 'A') ingevuld bij Regel '8' (veld H 47) 
Als de norm niet voorkomt in de het veld bijstandsnorm F 31, of het betreft een kostendelersnorm, dan de draagkrachtruimte (veld H 47) stellen op in ieder geval € 45,00.
Geef verklaring in de toelichtingregel.</t>
        </r>
      </text>
    </comment>
    <comment ref="M35" authorId="0" shapeId="0" xr:uid="{00000000-0006-0000-0200-00000D000000}">
      <text>
        <r>
          <rPr>
            <sz val="8"/>
            <color indexed="81"/>
            <rFont val="Tahoma"/>
            <family val="2"/>
          </rPr>
          <t xml:space="preserve">
Als er geen draagkrachtruimte aanwezig is, of er is geen informatie over inkomen, dan beslagruimte stellen op 45 euro.
Dit is gebaseerd op artikel 24a Wetboek van Strafrecht
Hiervan kan bijvoorbeeld sprake zijn bij een kostendelersnorm. Deze is altijd lager dan de beslagvrije voet.
</t>
        </r>
      </text>
    </comment>
    <comment ref="J38" authorId="0" shapeId="0" xr:uid="{00000000-0006-0000-0200-00000E000000}">
      <text>
        <r>
          <rPr>
            <sz val="8"/>
            <color indexed="81"/>
            <rFont val="Tahoma"/>
            <family val="2"/>
          </rPr>
          <t xml:space="preserve">Deze groene kolom wordt automatisch gekozen als het veld recidive Ja of Nee (Regel '3') is ingevuld.
</t>
        </r>
      </text>
    </comment>
    <comment ref="H44" authorId="0" shapeId="0" xr:uid="{00000000-0006-0000-0200-00000F000000}">
      <text>
        <r>
          <rPr>
            <sz val="8"/>
            <color indexed="81"/>
            <rFont val="Tahoma"/>
            <family val="2"/>
          </rPr>
          <t xml:space="preserve">
Kies uit bovenstaande groene kolom 'D' het juiste aantal maanden bij de mate van verwijtbaarheid.
Naar aanleiding van het antwoord bij regel '3' wordt in kolom 'D' automatisch het aantal maanden voor de 1e gedraging of recidive getoond.
Door te klikken op het pijltje aan de rechterkant worden de keuzemogelijkheden zichtbaar.</t>
        </r>
      </text>
    </comment>
    <comment ref="H46" authorId="0" shapeId="0" xr:uid="{00000000-0006-0000-0200-000010000000}">
      <text>
        <r>
          <rPr>
            <sz val="8"/>
            <color indexed="81"/>
            <rFont val="Tahoma"/>
            <family val="2"/>
          </rPr>
          <t xml:space="preserve">
Vul hier de draagkrachtruimte die van toepassing is.
Kies afhankelijk van de omstandigheden van belanghebbende voor kolom 'A', 'B' of 'C'. Gebruik de informatie in het groene veld.
Of vul hier een afwijkend bedrag als wordt gekozen voor een eigen methode.</t>
        </r>
      </text>
    </comment>
    <comment ref="O46" authorId="0" shapeId="0" xr:uid="{00000000-0006-0000-0200-000011000000}">
      <text>
        <r>
          <rPr>
            <sz val="8"/>
            <color indexed="81"/>
            <rFont val="Tahoma"/>
            <family val="2"/>
          </rPr>
          <t xml:space="preserve">
Het veld voor aantal maanden is niet vóóringevuld. Dit biedt de mogelijkheid om hier een afwijkende berekening uit te voeren.
Dit kan onderaan worden toegelicht.
</t>
        </r>
      </text>
    </comment>
    <comment ref="M50" authorId="0" shapeId="0" xr:uid="{00000000-0006-0000-0200-000012000000}">
      <text>
        <r>
          <rPr>
            <sz val="8"/>
            <color indexed="81"/>
            <rFont val="Tahoma"/>
            <family val="2"/>
          </rPr>
          <t xml:space="preserve">
Automatische wordt een vergelijking gemaakt van het boetebedrag met de uitkomst van de (eventuele) draagkrachttoets.
Het laagste bedrag is de op te leggen boete.
Hier wordt het op te leggen boetebedrag vóór afronding weergegeven.</t>
        </r>
      </text>
    </comment>
    <comment ref="M52" authorId="0" shapeId="0" xr:uid="{00000000-0006-0000-0200-000013000000}">
      <text>
        <r>
          <rPr>
            <sz val="8"/>
            <color indexed="81"/>
            <rFont val="Tahoma"/>
            <family val="2"/>
          </rPr>
          <t xml:space="preserve">
Met de wijzigingen per1 januari 2017 is de verplichte afronding van het boetebedrag uit de regelgeving verdwenen.
Afronding vindt in dit rekenschema nu alleen plaats op hele euro's naar beneden.
</t>
        </r>
      </text>
    </comment>
  </commentList>
</comments>
</file>

<file path=xl/sharedStrings.xml><?xml version="1.0" encoding="utf-8"?>
<sst xmlns="http://schemas.openxmlformats.org/spreadsheetml/2006/main" count="117" uniqueCount="98">
  <si>
    <t>Benadelingsbedrag</t>
  </si>
  <si>
    <t>Indringende evenredigheidstoets</t>
  </si>
  <si>
    <t>Uitgangspunten beoordeling</t>
  </si>
  <si>
    <t>Gewone verwijtbaarheid</t>
  </si>
  <si>
    <t>Opzet</t>
  </si>
  <si>
    <t>Grove schuld</t>
  </si>
  <si>
    <t>Boete lager:</t>
  </si>
  <si>
    <t>Boete hoger:</t>
  </si>
  <si>
    <t>verminderde verwijtbaarheid</t>
  </si>
  <si>
    <t>Boete na evenredigheidstoets</t>
  </si>
  <si>
    <t>%</t>
  </si>
  <si>
    <t>toegepast</t>
  </si>
  <si>
    <t>percentage:</t>
  </si>
  <si>
    <t>Maximale boete volgen Wetboek Strafrecht</t>
  </si>
  <si>
    <t>Geen opzet</t>
  </si>
  <si>
    <t>= overtreding</t>
  </si>
  <si>
    <t>= misdrijf</t>
  </si>
  <si>
    <t>Draagkrachttoets</t>
  </si>
  <si>
    <t>Draagkrachtberekening</t>
  </si>
  <si>
    <t>Recidive</t>
  </si>
  <si>
    <t>Netto Inkomen Inclusief VT</t>
  </si>
  <si>
    <t>Ruimte boven beslagvrije voet</t>
  </si>
  <si>
    <t>gewone verwijtbaarheid</t>
  </si>
  <si>
    <t>Boetebedrag na matiging</t>
  </si>
  <si>
    <t>Bijstandsnorm Inclusief VT</t>
  </si>
  <si>
    <t>Aantal maanden</t>
  </si>
  <si>
    <t>Draagkrachtruimte</t>
  </si>
  <si>
    <t>Op te leggen boete</t>
  </si>
  <si>
    <t>Matiging boete wegens overschrijding strafmaat?</t>
  </si>
  <si>
    <t>BSN</t>
  </si>
  <si>
    <t>Naam</t>
  </si>
  <si>
    <t>van toepassing?</t>
  </si>
  <si>
    <t>Bijstand en draagkracht netto per maand:</t>
  </si>
  <si>
    <t>Maximale boete 1e gedraging</t>
  </si>
  <si>
    <t>Maximale boete Recidive</t>
  </si>
  <si>
    <t>Categorie</t>
  </si>
  <si>
    <t>Artikel   PW</t>
  </si>
  <si>
    <t>Artikel Rv 475d BVV</t>
  </si>
  <si>
    <t>Bijstand incl. VT</t>
  </si>
  <si>
    <t>Ruimte boven BVV</t>
  </si>
  <si>
    <t>Jonger dan 21 jaar zonder ten laste komende kinderen:</t>
  </si>
  <si>
    <t>alleenstaande</t>
  </si>
  <si>
    <t>20, lid 1 a</t>
  </si>
  <si>
    <t>gehuwden; beide echtgenoten jonger dan 21 jaar</t>
  </si>
  <si>
    <t>20, lid 1 b</t>
  </si>
  <si>
    <t>gehuwden; één echtgenoot 21 jaar of ouder</t>
  </si>
  <si>
    <t>20, lid 1 c</t>
  </si>
  <si>
    <t>Jonger dan 21 jaar met één of meer ten laste komende kinderen:</t>
  </si>
  <si>
    <t>alleenstaande ouder</t>
  </si>
  <si>
    <t>20, lid 2 a</t>
  </si>
  <si>
    <t>20, lid 2 b</t>
  </si>
  <si>
    <t>20, lid 2 c</t>
  </si>
  <si>
    <t>21 jaar tot pensioengerechtigde leeftijd:</t>
  </si>
  <si>
    <t>alleenstaande of alleenstaande ouder</t>
  </si>
  <si>
    <t>21, a</t>
  </si>
  <si>
    <t>475d, lid 1 b</t>
  </si>
  <si>
    <t>gehuwden</t>
  </si>
  <si>
    <t>21, b</t>
  </si>
  <si>
    <t>475d, lid 1 a</t>
  </si>
  <si>
    <t>Pensioengerechtigde leeftijd of ouder:</t>
  </si>
  <si>
    <t>22, a</t>
  </si>
  <si>
    <t>475d, lid 1 c</t>
  </si>
  <si>
    <t>gehuwden; één of beide echtgenoten pensioengerechtigde leeftijd of ouder</t>
  </si>
  <si>
    <t>22, b, c</t>
  </si>
  <si>
    <t>Personen die op het inkomen weinig tot geen aflosruimte bieden</t>
  </si>
  <si>
    <t>Minimale draagkracht 45 euro</t>
  </si>
  <si>
    <t>ja</t>
  </si>
  <si>
    <t>1e gedraging</t>
  </si>
  <si>
    <t>recidive</t>
  </si>
  <si>
    <t>aantal maanden bij:</t>
  </si>
  <si>
    <t>in uitkering</t>
  </si>
  <si>
    <t>x</t>
  </si>
  <si>
    <t>Draagkracht</t>
  </si>
  <si>
    <t>Toelichting:</t>
  </si>
  <si>
    <t>AFGEROND:</t>
  </si>
  <si>
    <t>draagkracht</t>
  </si>
  <si>
    <t>klant heeft</t>
  </si>
  <si>
    <t>inkomen</t>
  </si>
  <si>
    <t>nee</t>
  </si>
  <si>
    <t>A</t>
  </si>
  <si>
    <t>B</t>
  </si>
  <si>
    <t>C</t>
  </si>
  <si>
    <t>D</t>
  </si>
  <si>
    <t xml:space="preserve">Als ruimte lager is </t>
  </si>
  <si>
    <t>of informatie niet</t>
  </si>
  <si>
    <t>bekend</t>
  </si>
  <si>
    <t>dan 45 euro ,</t>
  </si>
  <si>
    <t>evenredigheidstoets, recidivetoets, controle maximaal boetebedrag</t>
  </si>
  <si>
    <t>afronding naar beneden op hele euro's</t>
  </si>
  <si>
    <r>
      <t xml:space="preserve">Vul </t>
    </r>
    <r>
      <rPr>
        <b/>
        <i/>
        <u/>
        <sz val="11"/>
        <color theme="1"/>
        <rFont val="Calibri"/>
        <family val="2"/>
        <scheme val="minor"/>
      </rPr>
      <t>alleen</t>
    </r>
    <r>
      <rPr>
        <b/>
        <i/>
        <sz val="11"/>
        <color theme="1"/>
        <rFont val="Calibri"/>
        <family val="2"/>
        <scheme val="minor"/>
      </rPr>
      <t xml:space="preserve"> alle</t>
    </r>
    <r>
      <rPr>
        <b/>
        <i/>
        <sz val="11"/>
        <color theme="4" tint="0.59999389629810485"/>
        <rFont val="Calibri"/>
        <family val="2"/>
        <scheme val="minor"/>
      </rPr>
      <t xml:space="preserve"> </t>
    </r>
    <r>
      <rPr>
        <b/>
        <i/>
        <sz val="11"/>
        <color theme="4" tint="-0.249977111117893"/>
        <rFont val="Calibri"/>
        <family val="2"/>
        <scheme val="minor"/>
      </rPr>
      <t xml:space="preserve">blauwe </t>
    </r>
    <r>
      <rPr>
        <b/>
        <i/>
        <sz val="11"/>
        <color theme="1"/>
        <rFont val="Calibri"/>
        <family val="2"/>
        <scheme val="minor"/>
      </rPr>
      <t>velden!</t>
    </r>
  </si>
  <si>
    <t>* Ernst van de gedraging</t>
  </si>
  <si>
    <t>* Mate van verwijtbaarheid</t>
  </si>
  <si>
    <t>* Omstandigheden van belanghebende</t>
  </si>
  <si>
    <t xml:space="preserve">rood is fictief </t>
  </si>
  <si>
    <t>artikel 24a lid 1 Sr</t>
  </si>
  <si>
    <t>Toepasselijke beslagvrije voet - 95%</t>
  </si>
  <si>
    <t>versie: 1 juli 2020 /2</t>
  </si>
  <si>
    <t>bedrag BVV 95% norm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</si>
</sst>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164" formatCode="[$-413]d\ mmmm\ yyyy;@"/>
  </numFmts>
  <fonts count="23" x14ac:knownFonts="1">
    <font>
      <sz val="11"/>
      <color theme="1"/>
      <name val="Calibri"/>
      <family val="2"/>
      <scheme val="minor"/>
    </font>
    <font>
      <b/>
      <sz val="11"/>
      <color theme="1"/>
      <name val="Calibri"/>
      <family val="2"/>
      <scheme val="minor"/>
    </font>
    <font>
      <b/>
      <sz val="12"/>
      <name val="Arial"/>
      <family val="2"/>
    </font>
    <font>
      <b/>
      <sz val="10"/>
      <name val="Arial"/>
      <family val="2"/>
    </font>
    <font>
      <u/>
      <sz val="10"/>
      <color indexed="12"/>
      <name val="Arial"/>
      <family val="2"/>
    </font>
    <font>
      <sz val="10"/>
      <name val="Arial"/>
      <family val="2"/>
    </font>
    <font>
      <sz val="11"/>
      <color theme="0" tint="-0.249977111117893"/>
      <name val="Calibri"/>
      <family val="2"/>
      <scheme val="minor"/>
    </font>
    <font>
      <b/>
      <sz val="11"/>
      <name val="Calibri"/>
      <family val="2"/>
      <scheme val="minor"/>
    </font>
    <font>
      <b/>
      <i/>
      <sz val="11"/>
      <color theme="1"/>
      <name val="Calibri"/>
      <family val="2"/>
      <scheme val="minor"/>
    </font>
    <font>
      <sz val="8"/>
      <color indexed="81"/>
      <name val="Tahoma"/>
      <family val="2"/>
    </font>
    <font>
      <b/>
      <sz val="8"/>
      <color indexed="81"/>
      <name val="Tahoma"/>
      <family val="2"/>
    </font>
    <font>
      <b/>
      <sz val="5"/>
      <color theme="1"/>
      <name val="Calibri"/>
      <family val="2"/>
      <scheme val="minor"/>
    </font>
    <font>
      <sz val="5"/>
      <color theme="1"/>
      <name val="Calibri"/>
      <family val="2"/>
      <scheme val="minor"/>
    </font>
    <font>
      <b/>
      <i/>
      <sz val="11"/>
      <color theme="4" tint="0.59999389629810485"/>
      <name val="Calibri"/>
      <family val="2"/>
      <scheme val="minor"/>
    </font>
    <font>
      <b/>
      <i/>
      <sz val="11"/>
      <color theme="4" tint="-0.249977111117893"/>
      <name val="Calibri"/>
      <family val="2"/>
      <scheme val="minor"/>
    </font>
    <font>
      <b/>
      <i/>
      <sz val="8"/>
      <color indexed="81"/>
      <name val="Tahoma"/>
      <family val="2"/>
    </font>
    <font>
      <sz val="11"/>
      <color theme="4" tint="-0.249977111117893"/>
      <name val="Calibri"/>
      <family val="2"/>
      <scheme val="minor"/>
    </font>
    <font>
      <sz val="11"/>
      <name val="Calibri"/>
      <family val="2"/>
      <scheme val="minor"/>
    </font>
    <font>
      <i/>
      <sz val="8"/>
      <color theme="1"/>
      <name val="Calibri"/>
      <family val="2"/>
      <scheme val="minor"/>
    </font>
    <font>
      <sz val="11"/>
      <color theme="2" tint="-0.249977111117893"/>
      <name val="Calibri"/>
      <family val="2"/>
      <scheme val="minor"/>
    </font>
    <font>
      <b/>
      <i/>
      <u/>
      <sz val="11"/>
      <color theme="1"/>
      <name val="Calibri"/>
      <family val="2"/>
      <scheme val="minor"/>
    </font>
    <font>
      <sz val="8"/>
      <color indexed="81"/>
      <name val="Tahoma"/>
      <charset val="1"/>
    </font>
    <font>
      <b/>
      <sz val="11"/>
      <color rgb="FFFF0000"/>
      <name val="Calibri"/>
      <family val="2"/>
      <scheme val="minor"/>
    </font>
  </fonts>
  <fills count="11">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indexed="22"/>
        <bgColor indexed="64"/>
      </patternFill>
    </fill>
    <fill>
      <patternFill patternType="solid">
        <fgColor theme="0" tint="-0.249977111117893"/>
        <bgColor indexed="64"/>
      </patternFill>
    </fill>
    <fill>
      <patternFill patternType="solid">
        <fgColor rgb="FFFFFF66"/>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140">
    <xf numFmtId="0" fontId="0" fillId="0" borderId="0" xfId="0"/>
    <xf numFmtId="0" fontId="1" fillId="0" borderId="0" xfId="0" applyFont="1"/>
    <xf numFmtId="0" fontId="1" fillId="0" borderId="0" xfId="0" applyFont="1" applyAlignment="1">
      <alignment horizontal="center"/>
    </xf>
    <xf numFmtId="0" fontId="1" fillId="0" borderId="1" xfId="0" applyFont="1" applyBorder="1" applyAlignment="1">
      <alignment horizontal="center"/>
    </xf>
    <xf numFmtId="0" fontId="0" fillId="0" borderId="0" xfId="0" applyFont="1"/>
    <xf numFmtId="44" fontId="0" fillId="0" borderId="0" xfId="0" applyNumberFormat="1" applyFont="1"/>
    <xf numFmtId="49" fontId="0" fillId="0" borderId="0" xfId="0" applyNumberFormat="1" applyFont="1"/>
    <xf numFmtId="0" fontId="0" fillId="0" borderId="0" xfId="0" applyFont="1" applyAlignment="1">
      <alignment horizontal="center"/>
    </xf>
    <xf numFmtId="0" fontId="1" fillId="0" borderId="2" xfId="0" applyFont="1" applyBorder="1" applyAlignment="1">
      <alignment horizontal="center"/>
    </xf>
    <xf numFmtId="44" fontId="0" fillId="0" borderId="3" xfId="0" applyNumberFormat="1" applyFont="1" applyBorder="1"/>
    <xf numFmtId="44" fontId="0" fillId="2" borderId="0" xfId="0" applyNumberFormat="1" applyFont="1" applyFill="1"/>
    <xf numFmtId="0" fontId="0" fillId="2" borderId="0" xfId="0" applyFont="1" applyFill="1"/>
    <xf numFmtId="0" fontId="1" fillId="0" borderId="0" xfId="0" applyFont="1" applyAlignment="1">
      <alignment horizontal="right"/>
    </xf>
    <xf numFmtId="0" fontId="0" fillId="4" borderId="0" xfId="0" applyFont="1" applyFill="1"/>
    <xf numFmtId="0" fontId="0" fillId="0" borderId="0" xfId="0" applyFont="1" applyFill="1"/>
    <xf numFmtId="0" fontId="1" fillId="0" borderId="0" xfId="0" applyFont="1" applyFill="1" applyAlignment="1">
      <alignment horizontal="right"/>
    </xf>
    <xf numFmtId="0" fontId="2" fillId="0" borderId="5" xfId="0" applyFont="1" applyBorder="1"/>
    <xf numFmtId="0" fontId="0" fillId="0" borderId="5" xfId="0" applyBorder="1"/>
    <xf numFmtId="0" fontId="0" fillId="0" borderId="0" xfId="0" applyBorder="1"/>
    <xf numFmtId="0" fontId="2" fillId="0" borderId="6" xfId="0" applyFont="1" applyBorder="1"/>
    <xf numFmtId="0" fontId="0" fillId="0" borderId="7" xfId="0" applyBorder="1"/>
    <xf numFmtId="0" fontId="0" fillId="0" borderId="8" xfId="0" applyBorder="1"/>
    <xf numFmtId="0" fontId="3" fillId="0" borderId="8" xfId="0" applyFont="1" applyBorder="1" applyAlignment="1">
      <alignment wrapText="1"/>
    </xf>
    <xf numFmtId="0" fontId="3" fillId="0" borderId="5" xfId="0" applyFont="1" applyBorder="1" applyAlignment="1">
      <alignment wrapText="1"/>
    </xf>
    <xf numFmtId="0" fontId="0" fillId="0" borderId="0" xfId="0" applyFill="1" applyBorder="1" applyAlignment="1">
      <alignment wrapText="1"/>
    </xf>
    <xf numFmtId="0" fontId="3" fillId="0" borderId="0" xfId="0" applyFont="1" applyBorder="1" applyAlignment="1">
      <alignment wrapText="1"/>
    </xf>
    <xf numFmtId="0" fontId="3" fillId="0" borderId="0" xfId="0" applyFont="1" applyFill="1" applyBorder="1" applyAlignment="1">
      <alignment wrapText="1"/>
    </xf>
    <xf numFmtId="0" fontId="0" fillId="0" borderId="0" xfId="0" applyFill="1" applyBorder="1"/>
    <xf numFmtId="0" fontId="2" fillId="0" borderId="5" xfId="0" applyFont="1" applyBorder="1" applyAlignment="1">
      <alignment horizontal="center"/>
    </xf>
    <xf numFmtId="0" fontId="0" fillId="5" borderId="5" xfId="0" applyFill="1" applyBorder="1" applyAlignment="1">
      <alignment vertical="top" wrapText="1"/>
    </xf>
    <xf numFmtId="20" fontId="4" fillId="5" borderId="5" xfId="1" applyNumberFormat="1" applyFill="1" applyBorder="1" applyAlignment="1" applyProtection="1">
      <alignment horizontal="left" vertical="top" wrapText="1"/>
    </xf>
    <xf numFmtId="0" fontId="0" fillId="7" borderId="5" xfId="0" applyFill="1" applyBorder="1" applyAlignment="1">
      <alignment vertical="top" wrapText="1"/>
    </xf>
    <xf numFmtId="0" fontId="5" fillId="7" borderId="5" xfId="0" applyNumberFormat="1" applyFont="1" applyFill="1" applyBorder="1" applyAlignment="1">
      <alignment horizontal="left" vertical="center" wrapText="1"/>
    </xf>
    <xf numFmtId="44" fontId="0" fillId="7" borderId="5" xfId="0" applyNumberFormat="1" applyFill="1" applyBorder="1" applyAlignment="1">
      <alignment vertical="top"/>
    </xf>
    <xf numFmtId="44" fontId="0" fillId="0" borderId="0" xfId="0" applyNumberFormat="1" applyFill="1" applyBorder="1" applyAlignment="1">
      <alignment vertical="top"/>
    </xf>
    <xf numFmtId="44" fontId="0" fillId="7" borderId="5" xfId="0" applyNumberFormat="1" applyFill="1" applyBorder="1" applyAlignment="1">
      <alignment vertical="center"/>
    </xf>
    <xf numFmtId="44" fontId="0" fillId="0" borderId="0" xfId="0" applyNumberFormat="1" applyAlignment="1">
      <alignment vertical="center"/>
    </xf>
    <xf numFmtId="0" fontId="0" fillId="0" borderId="5" xfId="0" applyBorder="1" applyAlignment="1">
      <alignment vertical="top" wrapText="1"/>
    </xf>
    <xf numFmtId="0" fontId="5" fillId="0" borderId="5" xfId="0" applyNumberFormat="1" applyFont="1" applyBorder="1" applyAlignment="1">
      <alignment horizontal="left" vertical="center" wrapText="1"/>
    </xf>
    <xf numFmtId="44" fontId="0" fillId="0" borderId="5" xfId="0" applyNumberFormat="1" applyBorder="1" applyAlignment="1">
      <alignment vertical="center"/>
    </xf>
    <xf numFmtId="44" fontId="0" fillId="0" borderId="0" xfId="0" applyNumberFormat="1" applyFill="1" applyBorder="1" applyAlignment="1">
      <alignment vertical="center"/>
    </xf>
    <xf numFmtId="0" fontId="0" fillId="5" borderId="5" xfId="0" applyFill="1" applyBorder="1" applyAlignment="1">
      <alignment vertical="top"/>
    </xf>
    <xf numFmtId="2" fontId="0" fillId="0" borderId="0" xfId="0" applyNumberFormat="1" applyFill="1" applyBorder="1" applyAlignment="1">
      <alignment vertical="top"/>
    </xf>
    <xf numFmtId="2" fontId="0" fillId="5" borderId="5" xfId="0" applyNumberFormat="1" applyFill="1" applyBorder="1" applyAlignment="1">
      <alignment vertical="top"/>
    </xf>
    <xf numFmtId="0" fontId="5" fillId="7" borderId="5" xfId="0" applyFont="1" applyFill="1" applyBorder="1" applyAlignment="1">
      <alignment horizontal="left" vertical="top" wrapText="1"/>
    </xf>
    <xf numFmtId="0" fontId="5" fillId="0" borderId="5" xfId="0" applyFont="1" applyBorder="1" applyAlignment="1">
      <alignment horizontal="left" vertical="center" wrapText="1"/>
    </xf>
    <xf numFmtId="44" fontId="0" fillId="0" borderId="0" xfId="0" applyNumberFormat="1" applyAlignment="1"/>
    <xf numFmtId="0" fontId="0" fillId="6" borderId="5" xfId="0" applyFill="1" applyBorder="1" applyAlignment="1">
      <alignment vertical="top" wrapText="1"/>
    </xf>
    <xf numFmtId="44" fontId="0" fillId="6" borderId="5" xfId="0" applyNumberFormat="1" applyFill="1" applyBorder="1" applyAlignment="1">
      <alignment vertical="top" wrapText="1"/>
    </xf>
    <xf numFmtId="44" fontId="0" fillId="6" borderId="9" xfId="0" applyNumberFormat="1" applyFill="1" applyBorder="1" applyAlignment="1">
      <alignment vertical="top" wrapText="1"/>
    </xf>
    <xf numFmtId="44" fontId="0" fillId="0" borderId="0" xfId="0" applyNumberFormat="1" applyFill="1" applyBorder="1" applyAlignment="1">
      <alignment vertical="top" wrapText="1"/>
    </xf>
    <xf numFmtId="44" fontId="0" fillId="0" borderId="0" xfId="0" applyNumberFormat="1" applyFill="1"/>
    <xf numFmtId="44" fontId="0" fillId="6" borderId="7" xfId="0" applyNumberFormat="1" applyFill="1" applyBorder="1" applyAlignment="1">
      <alignment vertical="top" wrapText="1"/>
    </xf>
    <xf numFmtId="0" fontId="0" fillId="0" borderId="5" xfId="0" applyFill="1" applyBorder="1" applyAlignment="1">
      <alignment horizontal="left" vertical="center" wrapText="1"/>
    </xf>
    <xf numFmtId="44" fontId="0" fillId="0" borderId="5" xfId="0" applyNumberFormat="1" applyFill="1" applyBorder="1" applyAlignment="1">
      <alignment vertical="center"/>
    </xf>
    <xf numFmtId="0" fontId="0" fillId="0" borderId="0" xfId="0" applyFill="1" applyBorder="1" applyAlignment="1">
      <alignment vertical="top" wrapText="1"/>
    </xf>
    <xf numFmtId="0" fontId="0" fillId="0" borderId="0" xfId="0" applyFill="1" applyBorder="1" applyAlignment="1">
      <alignment horizontal="left" vertical="center" wrapText="1"/>
    </xf>
    <xf numFmtId="44" fontId="0" fillId="0" borderId="0" xfId="0" applyNumberFormat="1" applyFill="1" applyBorder="1" applyAlignment="1"/>
    <xf numFmtId="44" fontId="0" fillId="0" borderId="0" xfId="0" applyNumberFormat="1" applyFill="1" applyAlignment="1"/>
    <xf numFmtId="44" fontId="5" fillId="0" borderId="0" xfId="0" applyNumberFormat="1" applyFont="1" applyFill="1" applyBorder="1" applyAlignment="1"/>
    <xf numFmtId="0" fontId="0" fillId="0" borderId="11" xfId="0" applyFill="1" applyBorder="1" applyAlignment="1">
      <alignment vertical="top" wrapText="1"/>
    </xf>
    <xf numFmtId="0" fontId="0" fillId="0" borderId="11" xfId="0" applyFill="1" applyBorder="1" applyAlignment="1">
      <alignment horizontal="left" vertical="center" wrapText="1"/>
    </xf>
    <xf numFmtId="44" fontId="0" fillId="0" borderId="11" xfId="0" applyNumberFormat="1" applyFill="1" applyBorder="1" applyAlignment="1">
      <alignment vertical="center"/>
    </xf>
    <xf numFmtId="44" fontId="0" fillId="0" borderId="11" xfId="0" applyNumberFormat="1" applyFill="1" applyBorder="1"/>
    <xf numFmtId="44" fontId="5" fillId="0" borderId="11" xfId="0" applyNumberFormat="1" applyFont="1" applyFill="1" applyBorder="1" applyAlignment="1">
      <alignment vertical="top"/>
    </xf>
    <xf numFmtId="44" fontId="0" fillId="0" borderId="11" xfId="0" applyNumberFormat="1" applyFill="1" applyBorder="1" applyAlignment="1">
      <alignment vertical="top"/>
    </xf>
    <xf numFmtId="44" fontId="5" fillId="0" borderId="0" xfId="0" applyNumberFormat="1" applyFont="1" applyFill="1" applyBorder="1" applyAlignment="1">
      <alignment vertical="top"/>
    </xf>
    <xf numFmtId="0" fontId="0" fillId="5" borderId="5" xfId="0" applyFill="1" applyBorder="1" applyAlignment="1">
      <alignment wrapText="1"/>
    </xf>
    <xf numFmtId="0" fontId="0" fillId="5" borderId="5" xfId="0" applyFill="1" applyBorder="1" applyAlignment="1"/>
    <xf numFmtId="0" fontId="0" fillId="0" borderId="0" xfId="0" applyAlignment="1"/>
    <xf numFmtId="0" fontId="0" fillId="0" borderId="5" xfId="0" applyBorder="1" applyAlignment="1">
      <alignment wrapText="1"/>
    </xf>
    <xf numFmtId="44" fontId="0" fillId="0" borderId="5" xfId="0" applyNumberFormat="1" applyBorder="1" applyAlignment="1"/>
    <xf numFmtId="44" fontId="0" fillId="0" borderId="0" xfId="0" applyNumberFormat="1" applyAlignment="1">
      <alignment vertical="top"/>
    </xf>
    <xf numFmtId="0" fontId="0" fillId="0" borderId="5" xfId="0" applyBorder="1" applyAlignment="1">
      <alignment vertical="center" wrapText="1"/>
    </xf>
    <xf numFmtId="0" fontId="0" fillId="7" borderId="5" xfId="0" applyFill="1" applyBorder="1" applyAlignment="1">
      <alignment vertical="center" wrapText="1"/>
    </xf>
    <xf numFmtId="0" fontId="5" fillId="0" borderId="5" xfId="0" applyFont="1" applyBorder="1" applyAlignment="1">
      <alignment horizontal="left" wrapText="1"/>
    </xf>
    <xf numFmtId="0" fontId="0" fillId="0" borderId="5" xfId="0" applyFill="1" applyBorder="1" applyAlignment="1">
      <alignment vertical="center" wrapText="1"/>
    </xf>
    <xf numFmtId="0" fontId="3" fillId="8" borderId="5" xfId="0" applyFont="1" applyFill="1" applyBorder="1" applyAlignment="1">
      <alignment wrapText="1"/>
    </xf>
    <xf numFmtId="44" fontId="0" fillId="8" borderId="9" xfId="0" applyNumberFormat="1" applyFill="1" applyBorder="1" applyAlignment="1">
      <alignment vertical="center"/>
    </xf>
    <xf numFmtId="44" fontId="0" fillId="8" borderId="9" xfId="0" applyNumberFormat="1" applyFill="1" applyBorder="1" applyAlignment="1"/>
    <xf numFmtId="44" fontId="0" fillId="8" borderId="5" xfId="0" applyNumberFormat="1" applyFill="1" applyBorder="1" applyAlignment="1">
      <alignment vertical="center"/>
    </xf>
    <xf numFmtId="44" fontId="0" fillId="9" borderId="5" xfId="0" applyNumberFormat="1" applyFill="1" applyBorder="1" applyAlignment="1">
      <alignment vertical="center"/>
    </xf>
    <xf numFmtId="0" fontId="6" fillId="0" borderId="0" xfId="0" applyFont="1"/>
    <xf numFmtId="0" fontId="0" fillId="0" borderId="0" xfId="0" applyFont="1" applyAlignment="1">
      <alignment horizontal="right"/>
    </xf>
    <xf numFmtId="44" fontId="0" fillId="0" borderId="0" xfId="0" applyNumberFormat="1" applyFont="1" applyBorder="1"/>
    <xf numFmtId="44" fontId="0" fillId="0" borderId="0" xfId="0" applyNumberFormat="1" applyFont="1" applyFill="1"/>
    <xf numFmtId="0" fontId="0" fillId="0" borderId="0" xfId="0" applyFont="1" applyFill="1" applyAlignment="1">
      <alignment horizontal="right"/>
    </xf>
    <xf numFmtId="0" fontId="1" fillId="0" borderId="0" xfId="0" applyFont="1" applyFill="1" applyAlignment="1">
      <alignment horizontal="center"/>
    </xf>
    <xf numFmtId="0" fontId="0" fillId="0" borderId="0" xfId="0" applyFill="1" applyBorder="1" applyAlignment="1">
      <alignment vertical="top"/>
    </xf>
    <xf numFmtId="0" fontId="0" fillId="0" borderId="0" xfId="0" applyAlignment="1">
      <alignment vertical="top"/>
    </xf>
    <xf numFmtId="44" fontId="0" fillId="6" borderId="5" xfId="0" applyNumberFormat="1" applyFill="1" applyBorder="1" applyAlignment="1"/>
    <xf numFmtId="44" fontId="0" fillId="6" borderId="9" xfId="0" applyNumberFormat="1" applyFill="1" applyBorder="1" applyAlignment="1"/>
    <xf numFmtId="2" fontId="0" fillId="0" borderId="0" xfId="0" applyNumberFormat="1" applyFill="1" applyBorder="1" applyAlignment="1"/>
    <xf numFmtId="2" fontId="0" fillId="5" borderId="5" xfId="0" applyNumberFormat="1" applyFill="1" applyBorder="1" applyAlignment="1"/>
    <xf numFmtId="44" fontId="0" fillId="6" borderId="5" xfId="0" applyNumberFormat="1" applyFill="1" applyBorder="1" applyAlignment="1">
      <alignment vertical="top"/>
    </xf>
    <xf numFmtId="44" fontId="0" fillId="6" borderId="9" xfId="0" applyNumberFormat="1" applyFill="1" applyBorder="1" applyAlignment="1">
      <alignment vertical="top"/>
    </xf>
    <xf numFmtId="0" fontId="4" fillId="5" borderId="5" xfId="1" applyFill="1" applyBorder="1" applyAlignment="1" applyProtection="1">
      <alignment horizontal="left" wrapText="1"/>
    </xf>
    <xf numFmtId="0" fontId="0" fillId="6" borderId="5" xfId="0" applyFill="1" applyBorder="1" applyAlignment="1">
      <alignment horizontal="left" vertical="top" wrapText="1"/>
    </xf>
    <xf numFmtId="44" fontId="0" fillId="0" borderId="0" xfId="0" applyNumberFormat="1" applyFill="1" applyAlignment="1">
      <alignment vertical="top"/>
    </xf>
    <xf numFmtId="164" fontId="0" fillId="0" borderId="0" xfId="0" applyNumberFormat="1" applyFont="1" applyFill="1"/>
    <xf numFmtId="0" fontId="7" fillId="2" borderId="0" xfId="0" applyFont="1" applyFill="1" applyAlignment="1">
      <alignment horizontal="center"/>
    </xf>
    <xf numFmtId="44" fontId="1" fillId="10" borderId="0" xfId="0" applyNumberFormat="1" applyFont="1" applyFill="1" applyBorder="1"/>
    <xf numFmtId="44" fontId="0" fillId="2" borderId="3" xfId="0" applyNumberFormat="1" applyFont="1" applyFill="1" applyBorder="1"/>
    <xf numFmtId="0" fontId="1" fillId="0" borderId="12" xfId="0" applyFont="1" applyBorder="1" applyAlignment="1">
      <alignment horizontal="center"/>
    </xf>
    <xf numFmtId="0" fontId="1" fillId="3" borderId="5" xfId="0" applyFont="1" applyFill="1" applyBorder="1" applyAlignment="1">
      <alignment horizontal="center"/>
    </xf>
    <xf numFmtId="0" fontId="0" fillId="2" borderId="0" xfId="0" applyFont="1" applyFill="1" applyBorder="1"/>
    <xf numFmtId="0" fontId="1" fillId="2" borderId="0" xfId="0" applyFont="1" applyFill="1" applyBorder="1" applyAlignment="1">
      <alignment horizontal="center"/>
    </xf>
    <xf numFmtId="44" fontId="1" fillId="0" borderId="3" xfId="0" applyNumberFormat="1" applyFont="1" applyBorder="1"/>
    <xf numFmtId="44" fontId="1" fillId="2" borderId="0" xfId="0" applyNumberFormat="1" applyFont="1" applyFill="1"/>
    <xf numFmtId="0" fontId="12" fillId="0" borderId="0" xfId="0" applyFont="1"/>
    <xf numFmtId="0" fontId="11" fillId="0" borderId="0" xfId="0" applyFont="1" applyAlignment="1">
      <alignment horizontal="center"/>
    </xf>
    <xf numFmtId="44" fontId="1" fillId="4" borderId="4" xfId="0" applyNumberFormat="1" applyFont="1" applyFill="1" applyBorder="1"/>
    <xf numFmtId="0" fontId="1" fillId="4" borderId="3" xfId="0" applyFont="1" applyFill="1" applyBorder="1" applyAlignment="1">
      <alignment horizontal="center"/>
    </xf>
    <xf numFmtId="0" fontId="1" fillId="4" borderId="4" xfId="0" applyFont="1" applyFill="1" applyBorder="1" applyAlignment="1">
      <alignment horizontal="center"/>
    </xf>
    <xf numFmtId="44" fontId="1" fillId="4" borderId="1" xfId="0" applyNumberFormat="1" applyFont="1" applyFill="1" applyBorder="1"/>
    <xf numFmtId="0" fontId="1" fillId="4" borderId="0" xfId="0" applyFont="1" applyFill="1" applyAlignment="1">
      <alignment horizontal="center"/>
    </xf>
    <xf numFmtId="44" fontId="1" fillId="0" borderId="0" xfId="0" applyNumberFormat="1" applyFont="1" applyBorder="1"/>
    <xf numFmtId="0" fontId="1" fillId="0" borderId="0" xfId="0" applyFont="1" applyFill="1" applyBorder="1" applyAlignment="1">
      <alignment horizontal="center"/>
    </xf>
    <xf numFmtId="0" fontId="1" fillId="3" borderId="9" xfId="0" applyFont="1" applyFill="1" applyBorder="1" applyAlignment="1">
      <alignment horizontal="center"/>
    </xf>
    <xf numFmtId="44" fontId="1" fillId="0" borderId="2" xfId="0" applyNumberFormat="1" applyFont="1" applyBorder="1"/>
    <xf numFmtId="44" fontId="1" fillId="0" borderId="0" xfId="0" applyNumberFormat="1" applyFont="1" applyFill="1" applyBorder="1"/>
    <xf numFmtId="0" fontId="1" fillId="4" borderId="2" xfId="0" applyFont="1" applyFill="1" applyBorder="1" applyAlignment="1">
      <alignment horizontal="center"/>
    </xf>
    <xf numFmtId="0" fontId="16" fillId="0" borderId="0" xfId="0" applyFont="1"/>
    <xf numFmtId="0" fontId="17" fillId="0" borderId="0" xfId="0" applyFont="1"/>
    <xf numFmtId="0" fontId="18" fillId="0" borderId="0" xfId="0" applyFont="1"/>
    <xf numFmtId="0" fontId="18" fillId="0" borderId="0" xfId="0" applyFont="1" applyFill="1" applyAlignment="1">
      <alignment horizontal="left"/>
    </xf>
    <xf numFmtId="44" fontId="19" fillId="0" borderId="0" xfId="0" applyNumberFormat="1" applyFont="1" applyAlignment="1">
      <alignment horizontal="center"/>
    </xf>
    <xf numFmtId="0" fontId="19" fillId="0" borderId="0" xfId="0" applyFont="1"/>
    <xf numFmtId="44" fontId="19" fillId="0" borderId="0" xfId="0" applyNumberFormat="1" applyFont="1"/>
    <xf numFmtId="0" fontId="8" fillId="0" borderId="7" xfId="0" applyFont="1" applyFill="1" applyBorder="1" applyAlignment="1">
      <alignment horizontal="center"/>
    </xf>
    <xf numFmtId="0" fontId="0" fillId="0" borderId="7" xfId="0" applyFont="1" applyBorder="1"/>
    <xf numFmtId="0" fontId="0" fillId="0" borderId="0" xfId="0" applyFont="1" applyFill="1" applyBorder="1"/>
    <xf numFmtId="0" fontId="0" fillId="0" borderId="6" xfId="0" applyFont="1" applyFill="1" applyBorder="1"/>
    <xf numFmtId="0" fontId="1" fillId="0" borderId="8" xfId="0" applyFont="1" applyFill="1" applyBorder="1" applyAlignment="1">
      <alignment horizontal="right"/>
    </xf>
    <xf numFmtId="44" fontId="22" fillId="9" borderId="9" xfId="0" applyNumberFormat="1" applyFont="1" applyFill="1" applyBorder="1" applyAlignment="1">
      <alignment vertical="center"/>
    </xf>
    <xf numFmtId="44" fontId="22" fillId="8" borderId="9" xfId="0" applyNumberFormat="1" applyFont="1" applyFill="1" applyBorder="1" applyAlignment="1">
      <alignment vertical="center"/>
    </xf>
    <xf numFmtId="44" fontId="22" fillId="9" borderId="9" xfId="0" applyNumberFormat="1" applyFont="1" applyFill="1" applyBorder="1" applyAlignment="1">
      <alignment vertical="top"/>
    </xf>
    <xf numFmtId="0" fontId="22" fillId="8" borderId="5" xfId="0" applyFont="1" applyFill="1" applyBorder="1" applyAlignment="1">
      <alignment vertical="top"/>
    </xf>
    <xf numFmtId="0" fontId="3" fillId="0" borderId="9" xfId="0" applyFont="1" applyBorder="1" applyAlignment="1">
      <alignment vertical="center" wrapText="1"/>
    </xf>
    <xf numFmtId="0" fontId="3" fillId="0" borderId="10" xfId="0" applyFont="1" applyBorder="1" applyAlignment="1">
      <alignment vertical="center" wrapText="1"/>
    </xf>
  </cellXfs>
  <cellStyles count="2">
    <cellStyle name="Hyperlink" xfId="1" builtinId="8"/>
    <cellStyle name="Standaard"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hyperlink" Target="https://vng.nl/onderwerpenindex/werk-en-inkomen/handhaving-en-fraudewet"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0</xdr:colOff>
      <xdr:row>33</xdr:row>
      <xdr:rowOff>19052</xdr:rowOff>
    </xdr:to>
    <xdr:sp macro="" textlink="">
      <xdr:nvSpPr>
        <xdr:cNvPr id="3" name="Tekstvak 2">
          <a:hlinkClick xmlns:r="http://schemas.openxmlformats.org/officeDocument/2006/relationships" r:id="rId1"/>
          <a:extLst>
            <a:ext uri="{FF2B5EF4-FFF2-40B4-BE49-F238E27FC236}">
              <a16:creationId xmlns:a16="http://schemas.microsoft.com/office/drawing/2014/main" id="{00000000-0008-0000-0000-000003000000}"/>
            </a:ext>
          </a:extLst>
        </xdr:cNvPr>
        <xdr:cNvSpPr txBox="1"/>
      </xdr:nvSpPr>
      <xdr:spPr>
        <a:xfrm>
          <a:off x="0" y="190500"/>
          <a:ext cx="8534400" cy="61150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600" b="1" i="0" u="none" strike="noStrike" kern="0" cap="none" spc="0" normalizeH="0" baseline="0" noProof="0">
              <a:ln>
                <a:noFill/>
              </a:ln>
              <a:solidFill>
                <a:prstClr val="black"/>
              </a:solidFill>
              <a:effectLst/>
              <a:uLnTx/>
              <a:uFillTx/>
              <a:latin typeface="+mn-lt"/>
              <a:ea typeface="+mn-ea"/>
              <a:cs typeface="+mn-cs"/>
            </a:rPr>
            <a:t>Rekenschema bestuurlijke boete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600" b="1" i="0" u="none" strike="noStrike" kern="0" cap="none" spc="0" normalizeH="0" baseline="0" noProof="0">
              <a:ln>
                <a:noFill/>
              </a:ln>
              <a:solidFill>
                <a:prstClr val="black"/>
              </a:solidFill>
              <a:effectLst/>
              <a:uLnTx/>
              <a:uFillTx/>
              <a:latin typeface="+mn-lt"/>
              <a:ea typeface="+mn-ea"/>
              <a:cs typeface="+mn-cs"/>
            </a:rPr>
            <a:t>hulpmiddel voor het berekenen van de bestuurlijke boete in Participatiewet, IOAW, IOAZ</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3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300" b="0" i="0" u="none" strike="noStrike" kern="0" cap="none" spc="0" normalizeH="0" baseline="0" noProof="0">
              <a:ln>
                <a:noFill/>
              </a:ln>
              <a:solidFill>
                <a:prstClr val="black"/>
              </a:solidFill>
              <a:effectLst/>
              <a:uLnTx/>
              <a:uFillTx/>
              <a:latin typeface="+mn-lt"/>
              <a:ea typeface="+mn-ea"/>
              <a:cs typeface="+mn-cs"/>
            </a:rPr>
            <a:t>In de uitspraken van 14 november 2014 en 16 januari 2016 heeft de Centrale Raad van Beroep een nadere invulling gegeven van de manier waarop de bestuurlijke boete in de Sociale Zekerheidswetgeving moet worden beoordeeld en opgelegd.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300" b="0" i="0" u="none" strike="noStrike" kern="0" cap="none" spc="0" normalizeH="0" baseline="0" noProof="0">
              <a:ln>
                <a:noFill/>
              </a:ln>
              <a:solidFill>
                <a:prstClr val="black"/>
              </a:solidFill>
              <a:effectLst/>
              <a:uLnTx/>
              <a:uFillTx/>
              <a:latin typeface="+mn-lt"/>
              <a:ea typeface="+mn-ea"/>
              <a:cs typeface="+mn-cs"/>
            </a:rPr>
            <a:t>Met ingang van 1 januari 2017 zijn de aanwijzingen van de Centrale Raad in wetgeving en het Boetbesluit verwerkt.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3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300" b="0" i="0" u="none" strike="noStrike" kern="0" cap="none" spc="0" normalizeH="0" baseline="0" noProof="0">
              <a:ln>
                <a:noFill/>
              </a:ln>
              <a:solidFill>
                <a:prstClr val="black"/>
              </a:solidFill>
              <a:effectLst/>
              <a:uLnTx/>
              <a:uFillTx/>
              <a:latin typeface="+mn-lt"/>
              <a:ea typeface="+mn-ea"/>
              <a:cs typeface="+mn-cs"/>
            </a:rPr>
            <a:t>Bijgaand excel-werkblad biedt een model dat kan worden gebruikt voor de beoordeling en berekening van de boete.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3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300" b="0" i="0" u="none" strike="noStrike" kern="0" cap="none" spc="0" normalizeH="0" baseline="0" noProof="0">
              <a:ln>
                <a:noFill/>
              </a:ln>
              <a:solidFill>
                <a:prstClr val="black"/>
              </a:solidFill>
              <a:effectLst/>
              <a:uLnTx/>
              <a:uFillTx/>
              <a:latin typeface="+mn-lt"/>
              <a:ea typeface="+mn-ea"/>
              <a:cs typeface="+mn-cs"/>
            </a:rPr>
            <a:t>Dit rekenmodel is gebaseerd op de bepalingen in de wet, de uitspraak van de Centrale Raad over draagkracht 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300" b="0" i="0" u="none" strike="noStrike" kern="0" cap="none" spc="0" normalizeH="0" baseline="0" noProof="0">
              <a:ln>
                <a:noFill/>
              </a:ln>
              <a:solidFill>
                <a:prstClr val="black"/>
              </a:solidFill>
              <a:effectLst/>
              <a:uLnTx/>
              <a:uFillTx/>
              <a:latin typeface="+mn-lt"/>
              <a:ea typeface="+mn-ea"/>
              <a:cs typeface="+mn-cs"/>
            </a:rPr>
            <a:t>op keuzen die daarover zijn gemaakt.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300" b="0" i="0" u="none" strike="noStrike" kern="0" cap="none" spc="0" normalizeH="0" baseline="0" noProof="0">
              <a:ln>
                <a:noFill/>
              </a:ln>
              <a:solidFill>
                <a:prstClr val="black"/>
              </a:solidFill>
              <a:effectLst/>
              <a:uLnTx/>
              <a:uFillTx/>
              <a:latin typeface="+mn-lt"/>
              <a:ea typeface="+mn-ea"/>
              <a:cs typeface="+mn-cs"/>
            </a:rPr>
            <a:t>In de hulpvelden (beweeg de cursor over een veld met het rode driehoekje) is dit zoveel mogelijk aangegeven.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300" b="0" i="0" u="none" strike="noStrike" kern="0" cap="none" spc="0" normalizeH="0" baseline="0" noProof="0">
              <a:ln>
                <a:noFill/>
              </a:ln>
              <a:solidFill>
                <a:prstClr val="black"/>
              </a:solidFill>
              <a:effectLst/>
              <a:uLnTx/>
              <a:uFillTx/>
              <a:latin typeface="+mn-lt"/>
              <a:ea typeface="+mn-ea"/>
              <a:cs typeface="+mn-cs"/>
            </a:rPr>
            <a:t>Vul of wijzig alleen de blauwe velden. In de overige velden kunnen formules staan waarmee wordt gerekend.</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300" b="1" i="0" u="none" strike="noStrike" kern="0" cap="none" spc="0" normalizeH="0" baseline="0" noProof="0">
              <a:ln>
                <a:noFill/>
              </a:ln>
              <a:solidFill>
                <a:prstClr val="black"/>
              </a:solidFill>
              <a:effectLst/>
              <a:uLnTx/>
              <a:uFillTx/>
              <a:latin typeface="+mn-lt"/>
              <a:ea typeface="+mn-ea"/>
              <a:cs typeface="+mn-cs"/>
            </a:rPr>
            <a:t>In deze versie van het rekenblad is de uitspraak van de CRvB van 4 augustus 2020  </a:t>
          </a:r>
          <a:r>
            <a:rPr lang="nl-NL" sz="1400" b="1">
              <a:effectLst/>
              <a:hlinkClick xmlns:r="http://schemas.openxmlformats.org/officeDocument/2006/relationships" r:id=""/>
            </a:rPr>
            <a:t>ECLI:NL:CRVB:2020:1525</a:t>
          </a:r>
          <a:r>
            <a:rPr lang="nl-NL" sz="1400" b="1">
              <a:effectLst/>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400" b="1" i="0" u="none" strike="noStrike" kern="0" cap="none" spc="0" normalizeH="0" baseline="0" noProof="0">
              <a:ln>
                <a:noFill/>
              </a:ln>
              <a:solidFill>
                <a:prstClr val="black"/>
              </a:solidFill>
              <a:effectLst/>
              <a:uLnTx/>
              <a:uFillTx/>
              <a:latin typeface="+mn-lt"/>
              <a:ea typeface="+mn-ea"/>
              <a:cs typeface="+mn-cs"/>
            </a:rPr>
            <a:t>verwerkt.</a:t>
          </a:r>
        </a:p>
        <a:p>
          <a:pPr marL="0" marR="0" lvl="0" indent="0" defTabSz="914400" eaLnBrk="1" fontAlgn="auto" latinLnBrk="0" hangingPunct="1">
            <a:lnSpc>
              <a:spcPct val="100000"/>
            </a:lnSpc>
            <a:spcBef>
              <a:spcPts val="0"/>
            </a:spcBef>
            <a:spcAft>
              <a:spcPts val="0"/>
            </a:spcAft>
            <a:buClrTx/>
            <a:buSzTx/>
            <a:buFontTx/>
            <a:buNone/>
            <a:tabLst/>
            <a:defRPr/>
          </a:pPr>
          <a:r>
            <a:rPr lang="nl-NL" sz="1400" b="1">
              <a:solidFill>
                <a:schemeClr val="dk1"/>
              </a:solidFill>
              <a:effectLst/>
              <a:latin typeface="+mn-lt"/>
              <a:ea typeface="+mn-ea"/>
              <a:cs typeface="+mn-cs"/>
            </a:rPr>
            <a:t>De CRvB gaat bij het vaststellen van de hoogte van de boete in bijstandszaken niet langer uit van een beslagvrije voet van 90% maar van 95% van de toepasselijke bijstandsnorm.</a:t>
          </a:r>
          <a:endParaRPr kumimoji="0" lang="nl-NL"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300" b="0" i="1" u="none" strike="noStrike" kern="0" cap="none" spc="0" normalizeH="0" baseline="0" noProof="0">
              <a:ln>
                <a:noFill/>
              </a:ln>
              <a:solidFill>
                <a:srgbClr val="0070C0"/>
              </a:solidFill>
              <a:effectLst/>
              <a:uLnTx/>
              <a:uFillTx/>
              <a:latin typeface="+mn-lt"/>
              <a:ea typeface="+mn-ea"/>
              <a:cs typeface="+mn-cs"/>
            </a:rPr>
            <a:t>Dit is de versie per </a:t>
          </a:r>
          <a:r>
            <a:rPr kumimoji="0" lang="nl-NL" sz="2000" b="1" i="1" u="none" strike="noStrike" kern="0" cap="none" spc="0" normalizeH="0" baseline="0" noProof="0">
              <a:ln>
                <a:noFill/>
              </a:ln>
              <a:solidFill>
                <a:srgbClr val="0070C0"/>
              </a:solidFill>
              <a:effectLst/>
              <a:uLnTx/>
              <a:uFillTx/>
              <a:latin typeface="+mn-lt"/>
              <a:ea typeface="+mn-ea"/>
              <a:cs typeface="+mn-cs"/>
            </a:rPr>
            <a:t>1 juli 2020:</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300" b="0" i="1" u="none" strike="noStrike" kern="0" cap="none" spc="0" normalizeH="0" baseline="0" noProof="0">
              <a:ln>
                <a:noFill/>
              </a:ln>
              <a:solidFill>
                <a:srgbClr val="0070C0"/>
              </a:solidFill>
              <a:effectLst/>
              <a:uLnTx/>
              <a:uFillTx/>
              <a:latin typeface="+mn-lt"/>
              <a:ea typeface="+mn-ea"/>
              <a:cs typeface="+mn-cs"/>
            </a:rPr>
            <a:t>De bijstandsnormen zijn aangepast aan de bedragen per 1 juli 2020</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300" b="0" i="1" u="none" strike="noStrike" kern="0" cap="none" spc="0" normalizeH="0" baseline="0" noProof="0">
            <a:ln>
              <a:noFill/>
            </a:ln>
            <a:solidFill>
              <a:srgbClr val="0070C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300" b="0" i="1" u="none" strike="noStrike" kern="0" cap="none" spc="0" normalizeH="0" baseline="0" noProof="0">
              <a:ln>
                <a:noFill/>
              </a:ln>
              <a:solidFill>
                <a:srgbClr val="0070C0"/>
              </a:solidFill>
              <a:effectLst/>
              <a:uLnTx/>
              <a:uFillTx/>
              <a:latin typeface="+mn-lt"/>
              <a:ea typeface="+mn-ea"/>
              <a:cs typeface="+mn-cs"/>
            </a:rPr>
            <a:t>In artikel 23 Wetboek van Strafrecht zijn de maximale boetebedragen gewijzigd.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300" b="0" i="1" u="none" strike="noStrike" kern="0" cap="none" spc="0" normalizeH="0" baseline="0" noProof="0">
              <a:ln>
                <a:noFill/>
              </a:ln>
              <a:solidFill>
                <a:srgbClr val="0070C0"/>
              </a:solidFill>
              <a:effectLst/>
              <a:uLnTx/>
              <a:uFillTx/>
              <a:latin typeface="+mn-lt"/>
              <a:ea typeface="+mn-ea"/>
              <a:cs typeface="+mn-cs"/>
            </a:rPr>
            <a:t>Voor de bestuurlijke boete zijn de derde en vijfde categorie van belang. de wijzigingen zijn als volgt: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300" b="0" i="1" u="none" strike="noStrike" kern="0" cap="none" spc="0" normalizeH="0" baseline="0" noProof="0">
            <a:ln>
              <a:noFill/>
            </a:ln>
            <a:solidFill>
              <a:srgbClr val="0070C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300" b="0" i="1" u="none" strike="noStrike" kern="0" cap="none" spc="0" normalizeH="0" baseline="0" noProof="0">
              <a:ln>
                <a:noFill/>
              </a:ln>
              <a:solidFill>
                <a:srgbClr val="0070C0"/>
              </a:solidFill>
              <a:effectLst/>
              <a:uLnTx/>
              <a:uFillTx/>
              <a:latin typeface="+mn-lt"/>
              <a:ea typeface="+mn-ea"/>
              <a:cs typeface="+mn-cs"/>
            </a:rPr>
            <a:t>derde categorie	oud € 8,300,00	nieuw € 8.700,00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300" b="0" i="1" u="none" strike="noStrike" kern="0" cap="none" spc="0" normalizeH="0" baseline="0" noProof="0">
              <a:ln>
                <a:noFill/>
              </a:ln>
              <a:solidFill>
                <a:srgbClr val="0070C0"/>
              </a:solidFill>
              <a:effectLst/>
              <a:uLnTx/>
              <a:uFillTx/>
              <a:latin typeface="+mn-lt"/>
              <a:ea typeface="+mn-ea"/>
              <a:cs typeface="+mn-cs"/>
            </a:rPr>
            <a:t>vijfde categorie	oud € 83,000,00 	nieuw € 87.000,00</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300" b="0" i="1" u="none" strike="noStrike" kern="0" cap="none" spc="0" normalizeH="0" baseline="0" noProof="0">
            <a:ln>
              <a:noFill/>
            </a:ln>
            <a:solidFill>
              <a:srgbClr val="0070C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300" b="0" i="0" u="none" strike="noStrike" kern="0" cap="none" spc="0" normalizeH="0" baseline="0" noProof="0">
            <a:ln>
              <a:noFill/>
            </a:ln>
            <a:solidFill>
              <a:prstClr val="black"/>
            </a:solidFill>
            <a:effectLst/>
            <a:uLnTx/>
            <a:uFillTx/>
            <a:latin typeface="+mn-lt"/>
            <a:ea typeface="+mn-ea"/>
            <a:cs typeface="+mn-cs"/>
          </a:endParaRPr>
        </a:p>
        <a:p>
          <a:endParaRPr lang="nl-NL" sz="1200"/>
        </a:p>
        <a:p>
          <a:endParaRPr lang="nl-NL"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66262</xdr:colOff>
      <xdr:row>11</xdr:row>
      <xdr:rowOff>16565</xdr:rowOff>
    </xdr:from>
    <xdr:to>
      <xdr:col>7</xdr:col>
      <xdr:colOff>66262</xdr:colOff>
      <xdr:row>17</xdr:row>
      <xdr:rowOff>8282</xdr:rowOff>
    </xdr:to>
    <xdr:cxnSp macro="">
      <xdr:nvCxnSpPr>
        <xdr:cNvPr id="3" name="Rechte verbindingslijn 2">
          <a:extLst>
            <a:ext uri="{FF2B5EF4-FFF2-40B4-BE49-F238E27FC236}">
              <a16:creationId xmlns:a16="http://schemas.microsoft.com/office/drawing/2014/main" id="{00000000-0008-0000-0200-000003000000}"/>
            </a:ext>
          </a:extLst>
        </xdr:cNvPr>
        <xdr:cNvCxnSpPr/>
      </xdr:nvCxnSpPr>
      <xdr:spPr>
        <a:xfrm>
          <a:off x="3130827" y="1921565"/>
          <a:ext cx="0" cy="11512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66261</xdr:colOff>
      <xdr:row>14</xdr:row>
      <xdr:rowOff>91108</xdr:rowOff>
    </xdr:from>
    <xdr:to>
      <xdr:col>7</xdr:col>
      <xdr:colOff>811696</xdr:colOff>
      <xdr:row>14</xdr:row>
      <xdr:rowOff>91108</xdr:rowOff>
    </xdr:to>
    <xdr:cxnSp macro="">
      <xdr:nvCxnSpPr>
        <xdr:cNvPr id="8" name="Rechte verbindingslijn met pijl 7">
          <a:extLst>
            <a:ext uri="{FF2B5EF4-FFF2-40B4-BE49-F238E27FC236}">
              <a16:creationId xmlns:a16="http://schemas.microsoft.com/office/drawing/2014/main" id="{00000000-0008-0000-0200-000008000000}"/>
            </a:ext>
          </a:extLst>
        </xdr:cNvPr>
        <xdr:cNvCxnSpPr/>
      </xdr:nvCxnSpPr>
      <xdr:spPr>
        <a:xfrm>
          <a:off x="3023152" y="2575891"/>
          <a:ext cx="74543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8283</xdr:colOff>
      <xdr:row>5</xdr:row>
      <xdr:rowOff>91109</xdr:rowOff>
    </xdr:from>
    <xdr:to>
      <xdr:col>11</xdr:col>
      <xdr:colOff>95250</xdr:colOff>
      <xdr:row>5</xdr:row>
      <xdr:rowOff>102577</xdr:rowOff>
    </xdr:to>
    <xdr:cxnSp macro="">
      <xdr:nvCxnSpPr>
        <xdr:cNvPr id="12" name="Rechte verbindingslijn 11">
          <a:extLst>
            <a:ext uri="{FF2B5EF4-FFF2-40B4-BE49-F238E27FC236}">
              <a16:creationId xmlns:a16="http://schemas.microsoft.com/office/drawing/2014/main" id="{00000000-0008-0000-0200-00000C000000}"/>
            </a:ext>
          </a:extLst>
        </xdr:cNvPr>
        <xdr:cNvCxnSpPr/>
      </xdr:nvCxnSpPr>
      <xdr:spPr>
        <a:xfrm>
          <a:off x="8283" y="955686"/>
          <a:ext cx="5076602" cy="114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87923</xdr:colOff>
      <xdr:row>5</xdr:row>
      <xdr:rowOff>102577</xdr:rowOff>
    </xdr:from>
    <xdr:to>
      <xdr:col>11</xdr:col>
      <xdr:colOff>95250</xdr:colOff>
      <xdr:row>17</xdr:row>
      <xdr:rowOff>7327</xdr:rowOff>
    </xdr:to>
    <xdr:cxnSp macro="">
      <xdr:nvCxnSpPr>
        <xdr:cNvPr id="14" name="Rechte verbindingslijn 13">
          <a:extLst>
            <a:ext uri="{FF2B5EF4-FFF2-40B4-BE49-F238E27FC236}">
              <a16:creationId xmlns:a16="http://schemas.microsoft.com/office/drawing/2014/main" id="{00000000-0008-0000-0200-00000E000000}"/>
            </a:ext>
          </a:extLst>
        </xdr:cNvPr>
        <xdr:cNvCxnSpPr/>
      </xdr:nvCxnSpPr>
      <xdr:spPr>
        <a:xfrm>
          <a:off x="5077558" y="967154"/>
          <a:ext cx="7327" cy="2381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8283</xdr:colOff>
      <xdr:row>19</xdr:row>
      <xdr:rowOff>91109</xdr:rowOff>
    </xdr:from>
    <xdr:to>
      <xdr:col>13</xdr:col>
      <xdr:colOff>14654</xdr:colOff>
      <xdr:row>19</xdr:row>
      <xdr:rowOff>95250</xdr:rowOff>
    </xdr:to>
    <xdr:cxnSp macro="">
      <xdr:nvCxnSpPr>
        <xdr:cNvPr id="16" name="Rechte verbindingslijn 15">
          <a:extLst>
            <a:ext uri="{FF2B5EF4-FFF2-40B4-BE49-F238E27FC236}">
              <a16:creationId xmlns:a16="http://schemas.microsoft.com/office/drawing/2014/main" id="{00000000-0008-0000-0200-000010000000}"/>
            </a:ext>
          </a:extLst>
        </xdr:cNvPr>
        <xdr:cNvCxnSpPr/>
      </xdr:nvCxnSpPr>
      <xdr:spPr>
        <a:xfrm>
          <a:off x="8283" y="3813186"/>
          <a:ext cx="6358813" cy="41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16565</xdr:colOff>
      <xdr:row>21</xdr:row>
      <xdr:rowOff>91109</xdr:rowOff>
    </xdr:from>
    <xdr:to>
      <xdr:col>13</xdr:col>
      <xdr:colOff>0</xdr:colOff>
      <xdr:row>21</xdr:row>
      <xdr:rowOff>99392</xdr:rowOff>
    </xdr:to>
    <xdr:cxnSp macro="">
      <xdr:nvCxnSpPr>
        <xdr:cNvPr id="18" name="Rechte verbindingslijn 17">
          <a:extLst>
            <a:ext uri="{FF2B5EF4-FFF2-40B4-BE49-F238E27FC236}">
              <a16:creationId xmlns:a16="http://schemas.microsoft.com/office/drawing/2014/main" id="{00000000-0008-0000-0200-000012000000}"/>
            </a:ext>
          </a:extLst>
        </xdr:cNvPr>
        <xdr:cNvCxnSpPr/>
      </xdr:nvCxnSpPr>
      <xdr:spPr>
        <a:xfrm flipV="1">
          <a:off x="16565" y="3934239"/>
          <a:ext cx="6129131" cy="82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8283</xdr:colOff>
      <xdr:row>26</xdr:row>
      <xdr:rowOff>82827</xdr:rowOff>
    </xdr:from>
    <xdr:to>
      <xdr:col>13</xdr:col>
      <xdr:colOff>0</xdr:colOff>
      <xdr:row>26</xdr:row>
      <xdr:rowOff>99392</xdr:rowOff>
    </xdr:to>
    <xdr:cxnSp macro="">
      <xdr:nvCxnSpPr>
        <xdr:cNvPr id="20" name="Rechte verbindingslijn 19">
          <a:extLst>
            <a:ext uri="{FF2B5EF4-FFF2-40B4-BE49-F238E27FC236}">
              <a16:creationId xmlns:a16="http://schemas.microsoft.com/office/drawing/2014/main" id="{00000000-0008-0000-0200-000014000000}"/>
            </a:ext>
          </a:extLst>
        </xdr:cNvPr>
        <xdr:cNvCxnSpPr/>
      </xdr:nvCxnSpPr>
      <xdr:spPr>
        <a:xfrm>
          <a:off x="8283" y="5068957"/>
          <a:ext cx="6137413" cy="165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45</xdr:row>
      <xdr:rowOff>107674</xdr:rowOff>
    </xdr:from>
    <xdr:to>
      <xdr:col>11</xdr:col>
      <xdr:colOff>16565</xdr:colOff>
      <xdr:row>45</xdr:row>
      <xdr:rowOff>107674</xdr:rowOff>
    </xdr:to>
    <xdr:cxnSp macro="">
      <xdr:nvCxnSpPr>
        <xdr:cNvPr id="4" name="Rechte verbindingslijn met pijl 3">
          <a:extLst>
            <a:ext uri="{FF2B5EF4-FFF2-40B4-BE49-F238E27FC236}">
              <a16:creationId xmlns:a16="http://schemas.microsoft.com/office/drawing/2014/main" id="{00000000-0008-0000-0200-000004000000}"/>
            </a:ext>
          </a:extLst>
        </xdr:cNvPr>
        <xdr:cNvCxnSpPr/>
      </xdr:nvCxnSpPr>
      <xdr:spPr>
        <a:xfrm>
          <a:off x="3818283" y="9326217"/>
          <a:ext cx="105189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8282</xdr:colOff>
      <xdr:row>18</xdr:row>
      <xdr:rowOff>107674</xdr:rowOff>
    </xdr:from>
    <xdr:to>
      <xdr:col>11</xdr:col>
      <xdr:colOff>16565</xdr:colOff>
      <xdr:row>18</xdr:row>
      <xdr:rowOff>115957</xdr:rowOff>
    </xdr:to>
    <xdr:cxnSp macro="">
      <xdr:nvCxnSpPr>
        <xdr:cNvPr id="6" name="Rechte verbindingslijn met pijl 5">
          <a:extLst>
            <a:ext uri="{FF2B5EF4-FFF2-40B4-BE49-F238E27FC236}">
              <a16:creationId xmlns:a16="http://schemas.microsoft.com/office/drawing/2014/main" id="{00000000-0008-0000-0200-000006000000}"/>
            </a:ext>
          </a:extLst>
        </xdr:cNvPr>
        <xdr:cNvCxnSpPr/>
      </xdr:nvCxnSpPr>
      <xdr:spPr>
        <a:xfrm flipV="1">
          <a:off x="3826565" y="3362739"/>
          <a:ext cx="1043609" cy="828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25</xdr:row>
      <xdr:rowOff>115957</xdr:rowOff>
    </xdr:from>
    <xdr:to>
      <xdr:col>11</xdr:col>
      <xdr:colOff>0</xdr:colOff>
      <xdr:row>25</xdr:row>
      <xdr:rowOff>115957</xdr:rowOff>
    </xdr:to>
    <xdr:cxnSp macro="">
      <xdr:nvCxnSpPr>
        <xdr:cNvPr id="9" name="Rechte verbindingslijn met pijl 8">
          <a:extLst>
            <a:ext uri="{FF2B5EF4-FFF2-40B4-BE49-F238E27FC236}">
              <a16:creationId xmlns:a16="http://schemas.microsoft.com/office/drawing/2014/main" id="{00000000-0008-0000-0200-000009000000}"/>
            </a:ext>
          </a:extLst>
        </xdr:cNvPr>
        <xdr:cNvCxnSpPr/>
      </xdr:nvCxnSpPr>
      <xdr:spPr>
        <a:xfrm>
          <a:off x="3818283" y="4911587"/>
          <a:ext cx="1035326"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36635</xdr:colOff>
      <xdr:row>46</xdr:row>
      <xdr:rowOff>115001</xdr:rowOff>
    </xdr:from>
    <xdr:to>
      <xdr:col>13</xdr:col>
      <xdr:colOff>7327</xdr:colOff>
      <xdr:row>46</xdr:row>
      <xdr:rowOff>117231</xdr:rowOff>
    </xdr:to>
    <xdr:cxnSp macro="">
      <xdr:nvCxnSpPr>
        <xdr:cNvPr id="13" name="Rechte verbindingslijn 12">
          <a:extLst>
            <a:ext uri="{FF2B5EF4-FFF2-40B4-BE49-F238E27FC236}">
              <a16:creationId xmlns:a16="http://schemas.microsoft.com/office/drawing/2014/main" id="{00000000-0008-0000-0200-00000D000000}"/>
            </a:ext>
          </a:extLst>
        </xdr:cNvPr>
        <xdr:cNvCxnSpPr/>
      </xdr:nvCxnSpPr>
      <xdr:spPr>
        <a:xfrm>
          <a:off x="36635" y="8929289"/>
          <a:ext cx="6323134" cy="22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
  <sheetViews>
    <sheetView tabSelected="1" topLeftCell="A13" workbookViewId="0">
      <selection activeCell="I37" sqref="I37"/>
    </sheetView>
  </sheetViews>
  <sheetFormatPr defaultRowHeight="14.5" x14ac:dyDescent="0.3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S57"/>
  <sheetViews>
    <sheetView topLeftCell="A4" zoomScale="130" zoomScaleNormal="130" workbookViewId="0">
      <selection activeCell="F44" sqref="F44"/>
    </sheetView>
  </sheetViews>
  <sheetFormatPr defaultColWidth="9.1796875" defaultRowHeight="14.5" x14ac:dyDescent="0.35"/>
  <cols>
    <col min="1" max="1" width="4.7265625" style="4" customWidth="1"/>
    <col min="2" max="2" width="4.453125" style="4" customWidth="1"/>
    <col min="3" max="3" width="4.26953125" style="4" customWidth="1"/>
    <col min="4" max="4" width="5.7265625" style="4" customWidth="1"/>
    <col min="5" max="5" width="12.1796875" style="4" customWidth="1"/>
    <col min="6" max="6" width="12.7265625" style="4" customWidth="1"/>
    <col min="7" max="7" width="1.7265625" style="4" customWidth="1"/>
    <col min="8" max="8" width="12.7265625" style="4" customWidth="1"/>
    <col min="9" max="9" width="1.7265625" style="4" customWidth="1"/>
    <col min="10" max="10" width="12.7265625" style="4" customWidth="1"/>
    <col min="11" max="11" width="1.7265625" style="4" customWidth="1"/>
    <col min="12" max="12" width="1.26953125" style="4" customWidth="1"/>
    <col min="13" max="13" width="17.7265625" style="4" customWidth="1"/>
    <col min="14" max="14" width="1" style="4" customWidth="1"/>
    <col min="15" max="15" width="2.7265625" style="2" customWidth="1"/>
    <col min="16" max="16" width="9.1796875" style="4"/>
    <col min="17" max="17" width="13.54296875" style="4" customWidth="1"/>
    <col min="18" max="18" width="1.7265625" style="4" customWidth="1"/>
    <col min="19" max="19" width="13.54296875" style="4" customWidth="1"/>
    <col min="20" max="16384" width="9.1796875" style="4"/>
  </cols>
  <sheetData>
    <row r="1" spans="1:15" s="109" customFormat="1" ht="6.5" x14ac:dyDescent="0.15">
      <c r="O1" s="110"/>
    </row>
    <row r="2" spans="1:15" x14ac:dyDescent="0.35">
      <c r="A2" s="1" t="s">
        <v>30</v>
      </c>
      <c r="C2" s="11"/>
      <c r="D2" s="11"/>
      <c r="E2" s="11"/>
      <c r="F2" s="11"/>
      <c r="H2" s="12" t="s">
        <v>29</v>
      </c>
      <c r="J2" s="11">
        <v>123456789</v>
      </c>
      <c r="M2" s="99">
        <f ca="1">TODAY()</f>
        <v>44054</v>
      </c>
      <c r="N2" s="99"/>
    </row>
    <row r="3" spans="1:15" x14ac:dyDescent="0.35">
      <c r="A3" s="1"/>
      <c r="C3" s="14"/>
      <c r="D3" s="14"/>
      <c r="E3" s="14"/>
      <c r="F3" s="14"/>
      <c r="G3" s="14"/>
      <c r="H3" s="15"/>
      <c r="I3" s="14"/>
      <c r="J3" s="14"/>
      <c r="N3" s="99"/>
    </row>
    <row r="4" spans="1:15" x14ac:dyDescent="0.35">
      <c r="A4" s="1"/>
      <c r="C4" s="14"/>
      <c r="D4" s="14"/>
      <c r="E4" s="132"/>
      <c r="F4" s="129" t="s">
        <v>89</v>
      </c>
      <c r="G4" s="130"/>
      <c r="H4" s="133"/>
      <c r="I4" s="131"/>
      <c r="J4" s="14"/>
      <c r="M4" s="99"/>
      <c r="N4" s="99"/>
    </row>
    <row r="5" spans="1:15" x14ac:dyDescent="0.35">
      <c r="A5" s="1" t="s">
        <v>0</v>
      </c>
      <c r="M5" s="10">
        <v>4000</v>
      </c>
      <c r="N5" s="85"/>
      <c r="O5" s="104">
        <v>1</v>
      </c>
    </row>
    <row r="6" spans="1:15" x14ac:dyDescent="0.35">
      <c r="M6" s="5"/>
      <c r="N6" s="5"/>
    </row>
    <row r="7" spans="1:15" x14ac:dyDescent="0.35">
      <c r="A7" s="1" t="s">
        <v>1</v>
      </c>
      <c r="F7" s="4" t="s">
        <v>90</v>
      </c>
      <c r="M7" s="5"/>
      <c r="N7" s="5"/>
    </row>
    <row r="8" spans="1:15" x14ac:dyDescent="0.35">
      <c r="F8" s="4" t="s">
        <v>91</v>
      </c>
      <c r="M8" s="5"/>
      <c r="N8" s="5"/>
    </row>
    <row r="9" spans="1:15" x14ac:dyDescent="0.35">
      <c r="F9" s="4" t="s">
        <v>92</v>
      </c>
      <c r="M9" s="5"/>
      <c r="N9" s="5"/>
    </row>
    <row r="10" spans="1:15" x14ac:dyDescent="0.35">
      <c r="M10" s="5"/>
      <c r="N10" s="5"/>
    </row>
    <row r="11" spans="1:15" x14ac:dyDescent="0.35">
      <c r="A11" s="1" t="s">
        <v>2</v>
      </c>
      <c r="M11" s="5"/>
      <c r="N11" s="5"/>
    </row>
    <row r="12" spans="1:15" x14ac:dyDescent="0.35">
      <c r="B12" s="4" t="s">
        <v>3</v>
      </c>
      <c r="F12" s="4">
        <v>50</v>
      </c>
      <c r="G12" s="4" t="s">
        <v>10</v>
      </c>
      <c r="J12" s="4" t="s">
        <v>11</v>
      </c>
      <c r="M12" s="5"/>
      <c r="N12" s="5"/>
    </row>
    <row r="13" spans="1:15" x14ac:dyDescent="0.35">
      <c r="A13" s="1" t="s">
        <v>7</v>
      </c>
      <c r="J13" s="4" t="s">
        <v>12</v>
      </c>
      <c r="M13" s="5"/>
      <c r="N13" s="5"/>
    </row>
    <row r="14" spans="1:15" x14ac:dyDescent="0.35">
      <c r="B14" s="4" t="s">
        <v>4</v>
      </c>
      <c r="F14" s="4">
        <v>100</v>
      </c>
      <c r="G14" s="4" t="s">
        <v>10</v>
      </c>
      <c r="M14" s="5"/>
      <c r="N14" s="5"/>
    </row>
    <row r="15" spans="1:15" x14ac:dyDescent="0.35">
      <c r="B15" s="123" t="s">
        <v>5</v>
      </c>
      <c r="C15" s="122"/>
      <c r="D15" s="122"/>
      <c r="E15" s="123"/>
      <c r="F15" s="123">
        <v>75</v>
      </c>
      <c r="G15" s="123" t="s">
        <v>10</v>
      </c>
      <c r="J15" s="105">
        <v>50</v>
      </c>
      <c r="K15" s="4" t="s">
        <v>10</v>
      </c>
      <c r="O15" s="104">
        <v>2</v>
      </c>
    </row>
    <row r="16" spans="1:15" x14ac:dyDescent="0.35">
      <c r="A16" s="1" t="s">
        <v>6</v>
      </c>
      <c r="M16" s="5"/>
      <c r="N16" s="5"/>
    </row>
    <row r="17" spans="1:19" x14ac:dyDescent="0.35">
      <c r="B17" s="4" t="s">
        <v>8</v>
      </c>
      <c r="F17" s="83">
        <v>25</v>
      </c>
      <c r="G17" s="4" t="s">
        <v>10</v>
      </c>
      <c r="M17" s="5"/>
      <c r="N17" s="5"/>
    </row>
    <row r="18" spans="1:19" x14ac:dyDescent="0.35">
      <c r="M18" s="5"/>
      <c r="N18" s="5"/>
    </row>
    <row r="19" spans="1:19" x14ac:dyDescent="0.35">
      <c r="A19" s="1" t="s">
        <v>9</v>
      </c>
      <c r="M19" s="5">
        <f>M5*J15%</f>
        <v>2000</v>
      </c>
      <c r="N19" s="5"/>
    </row>
    <row r="20" spans="1:19" ht="15" thickBot="1" x14ac:dyDescent="0.4">
      <c r="A20" s="1"/>
      <c r="M20" s="5"/>
      <c r="N20" s="5"/>
    </row>
    <row r="21" spans="1:19" ht="15" thickBot="1" x14ac:dyDescent="0.4">
      <c r="A21" s="1" t="s">
        <v>19</v>
      </c>
      <c r="C21" s="4" t="s">
        <v>31</v>
      </c>
      <c r="F21" s="106" t="s">
        <v>78</v>
      </c>
      <c r="J21" s="3" t="str">
        <f>IF(F21="JA","150","-")</f>
        <v>-</v>
      </c>
      <c r="K21" s="4" t="s">
        <v>10</v>
      </c>
      <c r="M21" s="5">
        <f>IF(F21="ja",M19*J21%,M19)</f>
        <v>2000</v>
      </c>
      <c r="N21" s="5"/>
      <c r="O21" s="104">
        <v>3</v>
      </c>
      <c r="Q21" s="5"/>
    </row>
    <row r="22" spans="1:19" x14ac:dyDescent="0.35">
      <c r="M22" s="5"/>
      <c r="N22" s="5"/>
    </row>
    <row r="23" spans="1:19" x14ac:dyDescent="0.35">
      <c r="A23" s="1" t="s">
        <v>13</v>
      </c>
      <c r="M23" s="5"/>
      <c r="N23" s="5"/>
    </row>
    <row r="24" spans="1:19" x14ac:dyDescent="0.35">
      <c r="B24" s="4" t="s">
        <v>4</v>
      </c>
      <c r="E24" s="6" t="s">
        <v>16</v>
      </c>
      <c r="H24" s="5">
        <v>87000</v>
      </c>
      <c r="I24" s="5"/>
      <c r="K24" s="82"/>
      <c r="L24" s="82"/>
      <c r="Q24" s="126">
        <f>H24-M21</f>
        <v>85000</v>
      </c>
      <c r="R24" s="127"/>
      <c r="S24" s="128">
        <f>IF(Q24&gt;0,M21,H24)</f>
        <v>2000</v>
      </c>
    </row>
    <row r="25" spans="1:19" x14ac:dyDescent="0.35">
      <c r="B25" s="4" t="s">
        <v>14</v>
      </c>
      <c r="E25" s="6" t="s">
        <v>15</v>
      </c>
      <c r="F25" s="83"/>
      <c r="H25" s="5">
        <f>IF(J15=25,2900,IF(J15=50,5800,8700))</f>
        <v>5800</v>
      </c>
      <c r="I25" s="5"/>
      <c r="K25" s="82"/>
      <c r="L25" s="82"/>
      <c r="Q25" s="126">
        <f>H25-M21</f>
        <v>3800</v>
      </c>
      <c r="R25" s="127"/>
      <c r="S25" s="128">
        <f>IF(Q25&gt;0,M21,H25)</f>
        <v>2000</v>
      </c>
    </row>
    <row r="26" spans="1:19" x14ac:dyDescent="0.35">
      <c r="A26" s="1" t="s">
        <v>28</v>
      </c>
      <c r="M26" s="85">
        <f>IF(J15=100,S24,S25)</f>
        <v>2000</v>
      </c>
      <c r="N26" s="85"/>
    </row>
    <row r="27" spans="1:19" x14ac:dyDescent="0.35">
      <c r="M27" s="5"/>
      <c r="N27" s="5"/>
    </row>
    <row r="28" spans="1:19" x14ac:dyDescent="0.35">
      <c r="A28" s="1" t="s">
        <v>17</v>
      </c>
      <c r="F28" s="100" t="s">
        <v>66</v>
      </c>
      <c r="M28" s="5"/>
      <c r="N28" s="5"/>
      <c r="O28" s="104">
        <v>4</v>
      </c>
    </row>
    <row r="29" spans="1:19" x14ac:dyDescent="0.35">
      <c r="F29" s="83"/>
      <c r="M29" s="5"/>
      <c r="N29" s="5"/>
    </row>
    <row r="30" spans="1:19" ht="15" thickBot="1" x14ac:dyDescent="0.4">
      <c r="A30" s="1" t="s">
        <v>24</v>
      </c>
      <c r="F30" s="108">
        <v>1059.03</v>
      </c>
      <c r="H30" s="118" t="s">
        <v>79</v>
      </c>
      <c r="I30" s="5"/>
      <c r="J30" s="118" t="s">
        <v>80</v>
      </c>
      <c r="M30" s="118" t="s">
        <v>81</v>
      </c>
      <c r="N30" s="117"/>
      <c r="O30" s="104">
        <v>5</v>
      </c>
    </row>
    <row r="31" spans="1:19" x14ac:dyDescent="0.35">
      <c r="H31" s="8" t="s">
        <v>75</v>
      </c>
      <c r="I31" s="2"/>
      <c r="J31" s="8" t="s">
        <v>76</v>
      </c>
      <c r="M31" s="119" t="s">
        <v>83</v>
      </c>
      <c r="N31" s="116"/>
    </row>
    <row r="32" spans="1:19" x14ac:dyDescent="0.35">
      <c r="A32" s="1" t="s">
        <v>18</v>
      </c>
      <c r="H32" s="103" t="s">
        <v>70</v>
      </c>
      <c r="J32" s="103" t="s">
        <v>77</v>
      </c>
      <c r="M32" s="107" t="s">
        <v>86</v>
      </c>
      <c r="N32" s="116"/>
    </row>
    <row r="33" spans="2:15" x14ac:dyDescent="0.35">
      <c r="B33" s="4" t="s">
        <v>20</v>
      </c>
      <c r="H33" s="9">
        <f>F30</f>
        <v>1059.03</v>
      </c>
      <c r="I33" s="5"/>
      <c r="J33" s="102">
        <v>1200</v>
      </c>
      <c r="M33" s="107" t="s">
        <v>84</v>
      </c>
      <c r="N33" s="116"/>
      <c r="O33" s="104">
        <v>6</v>
      </c>
    </row>
    <row r="34" spans="2:15" x14ac:dyDescent="0.35">
      <c r="B34" s="4" t="s">
        <v>95</v>
      </c>
      <c r="H34" s="9">
        <f>F30*95%</f>
        <v>1006.0785</v>
      </c>
      <c r="I34" s="84"/>
      <c r="J34" s="9">
        <f>F30*95%</f>
        <v>1006.0785</v>
      </c>
      <c r="M34" s="107" t="s">
        <v>85</v>
      </c>
      <c r="N34" s="116"/>
    </row>
    <row r="35" spans="2:15" ht="15" thickBot="1" x14ac:dyDescent="0.4">
      <c r="B35" s="4" t="s">
        <v>21</v>
      </c>
      <c r="H35" s="111">
        <f>H33-H34</f>
        <v>52.95150000000001</v>
      </c>
      <c r="I35" s="84"/>
      <c r="J35" s="111">
        <f>J33-J34</f>
        <v>193.92150000000004</v>
      </c>
      <c r="M35" s="111">
        <v>45</v>
      </c>
      <c r="N35" s="120"/>
    </row>
    <row r="36" spans="2:15" x14ac:dyDescent="0.35">
      <c r="M36" s="5"/>
      <c r="N36" s="5"/>
    </row>
    <row r="37" spans="2:15" ht="15" thickBot="1" x14ac:dyDescent="0.4">
      <c r="G37" s="2" t="s">
        <v>69</v>
      </c>
      <c r="J37" s="118" t="s">
        <v>82</v>
      </c>
      <c r="M37" s="5"/>
      <c r="N37" s="5"/>
    </row>
    <row r="38" spans="2:15" x14ac:dyDescent="0.35">
      <c r="F38" s="2" t="s">
        <v>67</v>
      </c>
      <c r="H38" s="2" t="s">
        <v>68</v>
      </c>
      <c r="J38" s="121" t="str">
        <f>IF(F21="nee","1e gedraging","recidive")</f>
        <v>1e gedraging</v>
      </c>
      <c r="M38" s="5"/>
      <c r="N38" s="5"/>
    </row>
    <row r="39" spans="2:15" x14ac:dyDescent="0.35">
      <c r="B39" s="4" t="s">
        <v>4</v>
      </c>
      <c r="F39" s="7">
        <v>24</v>
      </c>
      <c r="H39" s="7">
        <v>36</v>
      </c>
      <c r="J39" s="112" t="str">
        <f>IF(F21="nee","24","36")</f>
        <v>24</v>
      </c>
      <c r="M39" s="5"/>
      <c r="N39" s="5"/>
    </row>
    <row r="40" spans="2:15" x14ac:dyDescent="0.35">
      <c r="B40" s="4" t="s">
        <v>5</v>
      </c>
      <c r="F40" s="7">
        <v>18</v>
      </c>
      <c r="H40" s="7">
        <v>27</v>
      </c>
      <c r="J40" s="112" t="str">
        <f>IF(F21="nee","18","27")</f>
        <v>18</v>
      </c>
      <c r="M40" s="5"/>
      <c r="N40" s="5"/>
    </row>
    <row r="41" spans="2:15" x14ac:dyDescent="0.35">
      <c r="B41" s="4" t="s">
        <v>22</v>
      </c>
      <c r="F41" s="7">
        <v>12</v>
      </c>
      <c r="H41" s="7">
        <v>18</v>
      </c>
      <c r="J41" s="112" t="str">
        <f>IF(F21="nee","12","18")</f>
        <v>12</v>
      </c>
      <c r="M41" s="5"/>
      <c r="N41" s="5"/>
    </row>
    <row r="42" spans="2:15" ht="15" thickBot="1" x14ac:dyDescent="0.4">
      <c r="B42" s="4" t="s">
        <v>8</v>
      </c>
      <c r="F42" s="7">
        <v>6</v>
      </c>
      <c r="H42" s="7">
        <v>9</v>
      </c>
      <c r="J42" s="113" t="str">
        <f>IF(F21="nee","6","9")</f>
        <v>6</v>
      </c>
      <c r="M42" s="5"/>
      <c r="N42" s="5"/>
    </row>
    <row r="43" spans="2:15" x14ac:dyDescent="0.35">
      <c r="M43" s="5"/>
      <c r="N43" s="5"/>
    </row>
    <row r="44" spans="2:15" x14ac:dyDescent="0.35">
      <c r="B44" s="4" t="s">
        <v>25</v>
      </c>
      <c r="H44" s="11">
        <v>12</v>
      </c>
      <c r="M44" s="5"/>
      <c r="N44" s="5"/>
      <c r="O44" s="104">
        <v>7</v>
      </c>
    </row>
    <row r="45" spans="2:15" x14ac:dyDescent="0.35">
      <c r="H45" s="86" t="s">
        <v>71</v>
      </c>
      <c r="M45" s="5"/>
      <c r="N45" s="5"/>
      <c r="O45" s="87"/>
    </row>
    <row r="46" spans="2:15" x14ac:dyDescent="0.35">
      <c r="B46" s="4" t="s">
        <v>26</v>
      </c>
      <c r="H46" s="10">
        <v>98.28</v>
      </c>
      <c r="M46" s="5">
        <f>IF(F28="ja",H46*H44,0)</f>
        <v>1179.3600000000001</v>
      </c>
      <c r="N46" s="5"/>
      <c r="O46" s="104">
        <v>8</v>
      </c>
    </row>
    <row r="47" spans="2:15" x14ac:dyDescent="0.35">
      <c r="M47" s="5"/>
      <c r="N47" s="5"/>
    </row>
    <row r="48" spans="2:15" x14ac:dyDescent="0.35">
      <c r="B48" s="4" t="s">
        <v>23</v>
      </c>
      <c r="F48" s="124" t="s">
        <v>87</v>
      </c>
      <c r="M48" s="5">
        <f>M26</f>
        <v>2000</v>
      </c>
      <c r="N48" s="5"/>
    </row>
    <row r="49" spans="2:17" x14ac:dyDescent="0.35">
      <c r="B49" s="4" t="s">
        <v>72</v>
      </c>
      <c r="M49" s="5">
        <f>M46</f>
        <v>1179.3600000000001</v>
      </c>
      <c r="N49" s="5"/>
      <c r="Q49" s="5"/>
    </row>
    <row r="50" spans="2:17" x14ac:dyDescent="0.35">
      <c r="B50" s="1" t="s">
        <v>27</v>
      </c>
      <c r="M50" s="101">
        <f>IF(AND(M49&lt;M48,M49&gt;0),M49,M48)</f>
        <v>1179.3600000000001</v>
      </c>
      <c r="N50" s="101"/>
    </row>
    <row r="51" spans="2:17" s="109" customFormat="1" ht="7" thickBot="1" x14ac:dyDescent="0.2">
      <c r="O51" s="110"/>
    </row>
    <row r="52" spans="2:17" ht="15" thickBot="1" x14ac:dyDescent="0.4">
      <c r="C52" s="14"/>
      <c r="D52" s="14"/>
      <c r="E52" s="14"/>
      <c r="F52" s="125" t="s">
        <v>88</v>
      </c>
      <c r="G52" s="14"/>
      <c r="K52" s="12" t="s">
        <v>74</v>
      </c>
      <c r="M52" s="114">
        <f>_xlfn.FLOOR.PRECISE(M50)</f>
        <v>1179</v>
      </c>
      <c r="N52" s="120"/>
    </row>
    <row r="53" spans="2:17" x14ac:dyDescent="0.35">
      <c r="M53" s="5"/>
      <c r="N53" s="5"/>
    </row>
    <row r="54" spans="2:17" x14ac:dyDescent="0.35">
      <c r="B54" s="1" t="s">
        <v>73</v>
      </c>
      <c r="E54" s="13"/>
      <c r="F54" s="13"/>
      <c r="G54" s="13"/>
      <c r="H54" s="13"/>
      <c r="I54" s="13"/>
      <c r="J54" s="13"/>
      <c r="K54" s="13"/>
      <c r="L54" s="13"/>
      <c r="M54" s="115"/>
      <c r="N54" s="87"/>
      <c r="O54" s="4"/>
    </row>
    <row r="55" spans="2:17" x14ac:dyDescent="0.35">
      <c r="E55" s="13"/>
      <c r="F55" s="13"/>
      <c r="G55" s="13"/>
      <c r="H55" s="13"/>
      <c r="I55" s="13"/>
      <c r="J55" s="13"/>
      <c r="K55" s="13"/>
      <c r="L55" s="13"/>
      <c r="M55" s="13"/>
      <c r="N55" s="14"/>
    </row>
    <row r="56" spans="2:17" x14ac:dyDescent="0.35">
      <c r="E56" s="13"/>
      <c r="F56" s="13"/>
      <c r="G56" s="13"/>
      <c r="H56" s="13"/>
      <c r="I56" s="13"/>
      <c r="J56" s="13"/>
      <c r="K56" s="13"/>
      <c r="L56" s="13"/>
      <c r="M56" s="13"/>
    </row>
    <row r="57" spans="2:17" x14ac:dyDescent="0.35">
      <c r="B57" s="124" t="s">
        <v>96</v>
      </c>
    </row>
  </sheetData>
  <dataValidations count="5">
    <dataValidation type="list" showInputMessage="1" showErrorMessage="1" sqref="J15" xr:uid="{00000000-0002-0000-0200-000000000000}">
      <formula1>"25, 50, 75, 100,"</formula1>
    </dataValidation>
    <dataValidation type="list" allowBlank="1" showInputMessage="1" showErrorMessage="1" sqref="F21 F28" xr:uid="{00000000-0002-0000-0200-000001000000}">
      <formula1>"ja, nee,"</formula1>
    </dataValidation>
    <dataValidation type="list" allowBlank="1" showInputMessage="1" showErrorMessage="1" sqref="H44" xr:uid="{00000000-0002-0000-0200-000002000000}">
      <formula1>"6, 9, 12, 18, 24, 27, 36,"</formula1>
    </dataValidation>
    <dataValidation type="list" allowBlank="1" showInputMessage="1" showErrorMessage="1" sqref="F30" xr:uid="{00000000-0002-0000-0200-000003000000}">
      <mc:AlternateContent xmlns:x12ac="http://schemas.microsoft.com/office/spreadsheetml/2011/1/ac" xmlns:mc="http://schemas.openxmlformats.org/markup-compatibility/2006">
        <mc:Choice Requires="x12ac">
          <x12ac:list>"1.059,03"," 1.184,26"," 1.512,90"," 1.606,88"</x12ac:list>
        </mc:Choice>
        <mc:Fallback>
          <formula1>"1.059,03, 1.184,26, 1.512,90, 1.606,88"</formula1>
        </mc:Fallback>
      </mc:AlternateContent>
    </dataValidation>
    <dataValidation type="list" allowBlank="1" showInputMessage="1" showErrorMessage="1" sqref="F54 H54" xr:uid="{00000000-0002-0000-0200-000004000000}">
      <formula1>"Geen draagkrachttoets, Draagkracht lager dan boete na matiging"</formula1>
    </dataValidation>
  </dataValidations>
  <pageMargins left="0.39370078740157483" right="0.19685039370078741" top="0.19685039370078741" bottom="0.19685039370078741" header="0.31496062992125984" footer="0.31496062992125984"/>
  <pageSetup paperSize="9" orientation="portrait" horizontalDpi="1200" verticalDpi="12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249977111117893"/>
  </sheetPr>
  <dimension ref="A2:P23"/>
  <sheetViews>
    <sheetView zoomScaleNormal="100" workbookViewId="0">
      <selection activeCell="H8" sqref="H8"/>
    </sheetView>
  </sheetViews>
  <sheetFormatPr defaultRowHeight="14.5" x14ac:dyDescent="0.35"/>
  <cols>
    <col min="1" max="1" width="20.54296875" customWidth="1"/>
    <col min="2" max="2" width="10.7265625" customWidth="1"/>
    <col min="3" max="3" width="12.7265625" customWidth="1"/>
    <col min="4" max="4" width="10.7265625" customWidth="1"/>
    <col min="5" max="6" width="12.7265625" customWidth="1"/>
    <col min="7" max="7" width="3.7265625" customWidth="1"/>
    <col min="8" max="11" width="12.7265625" customWidth="1"/>
    <col min="12" max="12" width="3.7265625" customWidth="1"/>
    <col min="13" max="13" width="12.7265625" customWidth="1"/>
    <col min="14" max="14" width="12.54296875" customWidth="1"/>
    <col min="15" max="16" width="12.7265625" customWidth="1"/>
  </cols>
  <sheetData>
    <row r="2" spans="1:16" ht="15.5" x14ac:dyDescent="0.35">
      <c r="A2" s="16" t="s">
        <v>32</v>
      </c>
      <c r="B2" s="17"/>
      <c r="C2" s="17"/>
      <c r="D2" s="17"/>
      <c r="E2" s="18"/>
      <c r="H2" s="19" t="s">
        <v>33</v>
      </c>
      <c r="I2" s="20"/>
      <c r="J2" s="20"/>
      <c r="K2" s="21"/>
      <c r="M2" s="19" t="s">
        <v>34</v>
      </c>
      <c r="N2" s="20"/>
      <c r="O2" s="20"/>
      <c r="P2" s="21"/>
    </row>
    <row r="3" spans="1:16" x14ac:dyDescent="0.35">
      <c r="A3" s="18"/>
      <c r="B3" s="18"/>
      <c r="C3" s="18"/>
      <c r="D3" s="18"/>
      <c r="E3" s="18"/>
    </row>
    <row r="4" spans="1:16" ht="26.5" x14ac:dyDescent="0.35">
      <c r="A4" s="138" t="s">
        <v>35</v>
      </c>
      <c r="B4" s="22" t="s">
        <v>36</v>
      </c>
      <c r="C4" s="23" t="s">
        <v>37</v>
      </c>
      <c r="D4" s="23" t="s">
        <v>38</v>
      </c>
      <c r="E4" s="23" t="s">
        <v>97</v>
      </c>
      <c r="F4" s="77" t="s">
        <v>39</v>
      </c>
      <c r="G4" s="24"/>
    </row>
    <row r="5" spans="1:16" ht="15.5" x14ac:dyDescent="0.35">
      <c r="A5" s="139"/>
      <c r="B5" s="25"/>
      <c r="C5" s="25"/>
      <c r="D5" s="25"/>
      <c r="E5" s="25"/>
      <c r="F5" s="26"/>
      <c r="G5" s="27"/>
      <c r="H5" s="28">
        <v>24</v>
      </c>
      <c r="I5" s="28">
        <v>18</v>
      </c>
      <c r="J5" s="28">
        <v>12</v>
      </c>
      <c r="K5" s="28">
        <v>6</v>
      </c>
      <c r="M5" s="28">
        <v>36</v>
      </c>
      <c r="N5" s="28">
        <v>27</v>
      </c>
      <c r="O5" s="28">
        <v>18</v>
      </c>
      <c r="P5" s="28">
        <v>9</v>
      </c>
    </row>
    <row r="6" spans="1:16" ht="43.5" x14ac:dyDescent="0.35">
      <c r="A6" s="29" t="s">
        <v>40</v>
      </c>
      <c r="B6" s="30"/>
      <c r="C6" s="30"/>
      <c r="D6" s="29"/>
      <c r="E6" s="29"/>
      <c r="F6" s="137" t="s">
        <v>93</v>
      </c>
      <c r="G6" s="88"/>
      <c r="H6" s="41"/>
      <c r="I6" s="41"/>
      <c r="J6" s="41"/>
      <c r="K6" s="41"/>
      <c r="L6" s="89"/>
      <c r="M6" s="41"/>
      <c r="N6" s="41"/>
      <c r="O6" s="41"/>
      <c r="P6" s="41"/>
    </row>
    <row r="7" spans="1:16" x14ac:dyDescent="0.35">
      <c r="A7" s="74" t="s">
        <v>41</v>
      </c>
      <c r="B7" s="32" t="s">
        <v>42</v>
      </c>
      <c r="C7" s="32" t="s">
        <v>55</v>
      </c>
      <c r="D7" s="35">
        <v>261.44</v>
      </c>
      <c r="E7" s="35">
        <f>D15*95%</f>
        <v>1006.0785</v>
      </c>
      <c r="F7" s="134">
        <v>45</v>
      </c>
      <c r="G7" s="40"/>
      <c r="H7" s="35">
        <f>F7*24</f>
        <v>1080</v>
      </c>
      <c r="I7" s="35">
        <f>F7*18</f>
        <v>810</v>
      </c>
      <c r="J7" s="35">
        <f>F7*12</f>
        <v>540</v>
      </c>
      <c r="K7" s="35">
        <f>F7*6</f>
        <v>270</v>
      </c>
      <c r="L7" s="36"/>
      <c r="M7" s="35">
        <f>F7*36</f>
        <v>1620</v>
      </c>
      <c r="N7" s="35">
        <f>F7*27</f>
        <v>1215</v>
      </c>
      <c r="O7" s="35">
        <f>F7*18</f>
        <v>810</v>
      </c>
      <c r="P7" s="35">
        <f>F7*9</f>
        <v>405</v>
      </c>
    </row>
    <row r="8" spans="1:16" ht="43.5" x14ac:dyDescent="0.35">
      <c r="A8" s="73" t="s">
        <v>43</v>
      </c>
      <c r="B8" s="38" t="s">
        <v>44</v>
      </c>
      <c r="C8" s="38" t="s">
        <v>58</v>
      </c>
      <c r="D8" s="39">
        <v>522.88</v>
      </c>
      <c r="E8" s="39">
        <f>D16*95%</f>
        <v>1437.2550000000001</v>
      </c>
      <c r="F8" s="135">
        <v>45</v>
      </c>
      <c r="G8" s="40"/>
      <c r="H8" s="39">
        <f>F8*24</f>
        <v>1080</v>
      </c>
      <c r="I8" s="39">
        <f>F8*18</f>
        <v>810</v>
      </c>
      <c r="J8" s="39">
        <f>F8*12</f>
        <v>540</v>
      </c>
      <c r="K8" s="39">
        <f>F8*6</f>
        <v>270</v>
      </c>
      <c r="L8" s="36"/>
      <c r="M8" s="39">
        <f>F8*36</f>
        <v>1620</v>
      </c>
      <c r="N8" s="39">
        <f>F8*27</f>
        <v>1215</v>
      </c>
      <c r="O8" s="39">
        <f>F8*18</f>
        <v>810</v>
      </c>
      <c r="P8" s="39">
        <f>F8*9</f>
        <v>405</v>
      </c>
    </row>
    <row r="9" spans="1:16" ht="43.5" x14ac:dyDescent="0.35">
      <c r="A9" s="37" t="s">
        <v>45</v>
      </c>
      <c r="B9" s="38" t="s">
        <v>46</v>
      </c>
      <c r="C9" s="38" t="s">
        <v>58</v>
      </c>
      <c r="D9" s="39">
        <v>1017.89</v>
      </c>
      <c r="E9" s="39">
        <f>D16*95%</f>
        <v>1437.2550000000001</v>
      </c>
      <c r="F9" s="135">
        <v>45</v>
      </c>
      <c r="G9" s="40"/>
      <c r="H9" s="39">
        <f>F9*24</f>
        <v>1080</v>
      </c>
      <c r="I9" s="39">
        <f>F9*18</f>
        <v>810</v>
      </c>
      <c r="J9" s="39">
        <f>F9*12</f>
        <v>540</v>
      </c>
      <c r="K9" s="39">
        <f>F9*6</f>
        <v>270</v>
      </c>
      <c r="L9" s="36"/>
      <c r="M9" s="39">
        <f>F9*36</f>
        <v>1620</v>
      </c>
      <c r="N9" s="39">
        <f>F9*27</f>
        <v>1215</v>
      </c>
      <c r="O9" s="39">
        <f>F9*18</f>
        <v>810</v>
      </c>
      <c r="P9" s="39">
        <f>F9*9</f>
        <v>405</v>
      </c>
    </row>
    <row r="10" spans="1:16" ht="43.5" x14ac:dyDescent="0.35">
      <c r="A10" s="29" t="s">
        <v>47</v>
      </c>
      <c r="B10" s="30"/>
      <c r="C10" s="30"/>
      <c r="D10" s="41"/>
      <c r="E10" s="94"/>
      <c r="F10" s="95"/>
      <c r="G10" s="42"/>
      <c r="H10" s="43"/>
      <c r="I10" s="41"/>
      <c r="J10" s="43"/>
      <c r="K10" s="43"/>
      <c r="L10" s="89"/>
      <c r="M10" s="43"/>
      <c r="N10" s="41"/>
      <c r="O10" s="43"/>
      <c r="P10" s="43"/>
    </row>
    <row r="11" spans="1:16" x14ac:dyDescent="0.35">
      <c r="A11" s="31" t="s">
        <v>48</v>
      </c>
      <c r="B11" s="44" t="s">
        <v>49</v>
      </c>
      <c r="C11" s="44" t="s">
        <v>55</v>
      </c>
      <c r="D11" s="33">
        <v>261.44</v>
      </c>
      <c r="E11" s="33">
        <f>D15*90%</f>
        <v>953.12699999999995</v>
      </c>
      <c r="F11" s="136">
        <v>45</v>
      </c>
      <c r="G11" s="34"/>
      <c r="H11" s="33">
        <f>F11*24</f>
        <v>1080</v>
      </c>
      <c r="I11" s="33">
        <f>F11*18</f>
        <v>810</v>
      </c>
      <c r="J11" s="33">
        <f>F11*12</f>
        <v>540</v>
      </c>
      <c r="K11" s="33">
        <f>F11*6</f>
        <v>270</v>
      </c>
      <c r="L11" s="72"/>
      <c r="M11" s="33">
        <f>F11*36</f>
        <v>1620</v>
      </c>
      <c r="N11" s="33">
        <f>F11*27</f>
        <v>1215</v>
      </c>
      <c r="O11" s="33">
        <f>F11*18</f>
        <v>810</v>
      </c>
      <c r="P11" s="33">
        <f>F11*9</f>
        <v>405</v>
      </c>
    </row>
    <row r="12" spans="1:16" ht="43.5" x14ac:dyDescent="0.35">
      <c r="A12" s="37" t="s">
        <v>43</v>
      </c>
      <c r="B12" s="45" t="s">
        <v>50</v>
      </c>
      <c r="C12" s="45" t="s">
        <v>58</v>
      </c>
      <c r="D12" s="39">
        <v>820.22</v>
      </c>
      <c r="E12" s="39">
        <f>D16*95%</f>
        <v>1437.2550000000001</v>
      </c>
      <c r="F12" s="135">
        <v>45</v>
      </c>
      <c r="G12" s="40"/>
      <c r="H12" s="39">
        <f>F12*24</f>
        <v>1080</v>
      </c>
      <c r="I12" s="39">
        <f>F12*18</f>
        <v>810</v>
      </c>
      <c r="J12" s="39">
        <f>F12*12</f>
        <v>540</v>
      </c>
      <c r="K12" s="39">
        <f>F12*6</f>
        <v>270</v>
      </c>
      <c r="L12" s="36"/>
      <c r="M12" s="39">
        <f>F12*36</f>
        <v>1620</v>
      </c>
      <c r="N12" s="39">
        <f>F12*27</f>
        <v>1215</v>
      </c>
      <c r="O12" s="39">
        <f>F12*18</f>
        <v>810</v>
      </c>
      <c r="P12" s="39">
        <f>F12*9</f>
        <v>405</v>
      </c>
    </row>
    <row r="13" spans="1:16" ht="43.5" x14ac:dyDescent="0.35">
      <c r="A13" s="37" t="s">
        <v>45</v>
      </c>
      <c r="B13" s="45" t="s">
        <v>51</v>
      </c>
      <c r="C13" s="45" t="s">
        <v>58</v>
      </c>
      <c r="D13" s="39">
        <v>1312.1</v>
      </c>
      <c r="E13" s="39">
        <f>D16*95%</f>
        <v>1437.2550000000001</v>
      </c>
      <c r="F13" s="135">
        <v>45</v>
      </c>
      <c r="G13" s="40"/>
      <c r="H13" s="39">
        <f>F13*24</f>
        <v>1080</v>
      </c>
      <c r="I13" s="39">
        <f>F13*18</f>
        <v>810</v>
      </c>
      <c r="J13" s="39">
        <f>F13*12</f>
        <v>540</v>
      </c>
      <c r="K13" s="39">
        <f>F13*6</f>
        <v>270</v>
      </c>
      <c r="L13" s="36"/>
      <c r="M13" s="39">
        <f>F13*36</f>
        <v>1620</v>
      </c>
      <c r="N13" s="39">
        <f>F13*27</f>
        <v>1215</v>
      </c>
      <c r="O13" s="39">
        <f>F13*18</f>
        <v>810</v>
      </c>
      <c r="P13" s="39">
        <f>F13*9</f>
        <v>405</v>
      </c>
    </row>
    <row r="14" spans="1:16" ht="43.5" x14ac:dyDescent="0.35">
      <c r="A14" s="67" t="s">
        <v>52</v>
      </c>
      <c r="B14" s="96"/>
      <c r="C14" s="96"/>
      <c r="D14" s="68"/>
      <c r="E14" s="90"/>
      <c r="F14" s="91"/>
      <c r="G14" s="92"/>
      <c r="H14" s="93"/>
      <c r="I14" s="68"/>
      <c r="J14" s="93"/>
      <c r="K14" s="93"/>
      <c r="L14" s="69"/>
      <c r="M14" s="93"/>
      <c r="N14" s="68"/>
      <c r="O14" s="93"/>
      <c r="P14" s="93"/>
    </row>
    <row r="15" spans="1:16" ht="29" x14ac:dyDescent="0.35">
      <c r="A15" s="73" t="s">
        <v>53</v>
      </c>
      <c r="B15" s="45" t="s">
        <v>54</v>
      </c>
      <c r="C15" s="45" t="s">
        <v>55</v>
      </c>
      <c r="D15" s="39">
        <v>1059.03</v>
      </c>
      <c r="E15" s="39">
        <f>D15*95%</f>
        <v>1006.0785</v>
      </c>
      <c r="F15" s="78">
        <f>D15-E15</f>
        <v>52.95150000000001</v>
      </c>
      <c r="G15" s="40"/>
      <c r="H15" s="39">
        <f>F15*24</f>
        <v>1270.8360000000002</v>
      </c>
      <c r="I15" s="39">
        <f>F15*18</f>
        <v>953.12700000000018</v>
      </c>
      <c r="J15" s="39">
        <f>F15*12</f>
        <v>635.41800000000012</v>
      </c>
      <c r="K15" s="39">
        <f>F15*6</f>
        <v>317.70900000000006</v>
      </c>
      <c r="L15" s="36"/>
      <c r="M15" s="39">
        <f>F15*36</f>
        <v>1906.2540000000004</v>
      </c>
      <c r="N15" s="39">
        <f>F15*27</f>
        <v>1429.6905000000002</v>
      </c>
      <c r="O15" s="39">
        <f>F15*18</f>
        <v>953.12700000000018</v>
      </c>
      <c r="P15" s="39">
        <f>F15*9</f>
        <v>476.56350000000009</v>
      </c>
    </row>
    <row r="16" spans="1:16" x14ac:dyDescent="0.35">
      <c r="A16" s="70" t="s">
        <v>56</v>
      </c>
      <c r="B16" s="75" t="s">
        <v>57</v>
      </c>
      <c r="C16" s="75" t="s">
        <v>58</v>
      </c>
      <c r="D16" s="71">
        <v>1512.9</v>
      </c>
      <c r="E16" s="71">
        <f>D16*95%</f>
        <v>1437.2550000000001</v>
      </c>
      <c r="F16" s="79">
        <f>D16-E16</f>
        <v>75.644999999999982</v>
      </c>
      <c r="G16" s="57"/>
      <c r="H16" s="71">
        <f>F16*24</f>
        <v>1815.4799999999996</v>
      </c>
      <c r="I16" s="71">
        <f>F16*18</f>
        <v>1361.6099999999997</v>
      </c>
      <c r="J16" s="71">
        <f>F16*12</f>
        <v>907.73999999999978</v>
      </c>
      <c r="K16" s="71">
        <f>F16*6</f>
        <v>453.86999999999989</v>
      </c>
      <c r="L16" s="46"/>
      <c r="M16" s="71">
        <f>F16*36</f>
        <v>2723.2199999999993</v>
      </c>
      <c r="N16" s="71">
        <f>F16*27</f>
        <v>2042.4149999999995</v>
      </c>
      <c r="O16" s="71">
        <f>F16*18</f>
        <v>1361.6099999999997</v>
      </c>
      <c r="P16" s="71">
        <f>F16*9</f>
        <v>680.80499999999984</v>
      </c>
    </row>
    <row r="17" spans="1:16" ht="29" x14ac:dyDescent="0.35">
      <c r="A17" s="47" t="s">
        <v>59</v>
      </c>
      <c r="B17" s="97"/>
      <c r="C17" s="47"/>
      <c r="D17" s="48"/>
      <c r="E17" s="48"/>
      <c r="F17" s="49"/>
      <c r="G17" s="50"/>
      <c r="H17" s="48"/>
      <c r="I17" s="48"/>
      <c r="J17" s="48"/>
      <c r="K17" s="48"/>
      <c r="L17" s="98"/>
      <c r="M17" s="48"/>
      <c r="N17" s="52"/>
      <c r="O17" s="48"/>
      <c r="P17" s="48"/>
    </row>
    <row r="18" spans="1:16" ht="29" x14ac:dyDescent="0.35">
      <c r="A18" s="76" t="s">
        <v>53</v>
      </c>
      <c r="B18" s="53" t="s">
        <v>60</v>
      </c>
      <c r="C18" s="53" t="s">
        <v>61</v>
      </c>
      <c r="D18" s="54">
        <v>1184.26</v>
      </c>
      <c r="E18" s="54">
        <f>D18*95%</f>
        <v>1125.047</v>
      </c>
      <c r="F18" s="80">
        <f>D18-E18</f>
        <v>59.212999999999965</v>
      </c>
      <c r="G18" s="40"/>
      <c r="H18" s="39">
        <f>F18*24</f>
        <v>1421.1119999999992</v>
      </c>
      <c r="I18" s="39">
        <f>F18*18</f>
        <v>1065.8339999999994</v>
      </c>
      <c r="J18" s="39">
        <f>F18*12</f>
        <v>710.55599999999959</v>
      </c>
      <c r="K18" s="39">
        <f>F18*6</f>
        <v>355.27799999999979</v>
      </c>
      <c r="L18" s="36"/>
      <c r="M18" s="39">
        <f>F18*36</f>
        <v>2131.6679999999988</v>
      </c>
      <c r="N18" s="39">
        <f>F18*27</f>
        <v>1598.7509999999991</v>
      </c>
      <c r="O18" s="39">
        <f>F18*18</f>
        <v>1065.8339999999994</v>
      </c>
      <c r="P18" s="39">
        <f>F18*9</f>
        <v>532.91699999999969</v>
      </c>
    </row>
    <row r="19" spans="1:16" ht="58" x14ac:dyDescent="0.35">
      <c r="A19" s="76" t="s">
        <v>62</v>
      </c>
      <c r="B19" s="53" t="s">
        <v>63</v>
      </c>
      <c r="C19" s="53" t="s">
        <v>58</v>
      </c>
      <c r="D19" s="54">
        <v>1606.88</v>
      </c>
      <c r="E19" s="54">
        <f>D19*95%</f>
        <v>1526.5360000000001</v>
      </c>
      <c r="F19" s="80">
        <f>D19-E19</f>
        <v>80.344000000000051</v>
      </c>
      <c r="G19" s="40"/>
      <c r="H19" s="39">
        <f>F19*24</f>
        <v>1928.2560000000012</v>
      </c>
      <c r="I19" s="39">
        <f>F19*18</f>
        <v>1446.1920000000009</v>
      </c>
      <c r="J19" s="39">
        <f>F19*12</f>
        <v>964.12800000000061</v>
      </c>
      <c r="K19" s="39">
        <f>F19*6</f>
        <v>482.06400000000031</v>
      </c>
      <c r="L19" s="36"/>
      <c r="M19" s="39">
        <f>F19*36</f>
        <v>2892.3840000000018</v>
      </c>
      <c r="N19" s="39">
        <f>F19*27</f>
        <v>2169.2880000000014</v>
      </c>
      <c r="O19" s="39">
        <f>F19*18</f>
        <v>1446.1920000000009</v>
      </c>
      <c r="P19" s="39">
        <f>F19*9</f>
        <v>723.09600000000046</v>
      </c>
    </row>
    <row r="20" spans="1:16" x14ac:dyDescent="0.35">
      <c r="A20" s="55"/>
      <c r="B20" s="56"/>
      <c r="C20" s="56"/>
      <c r="D20" s="40"/>
      <c r="E20" s="40"/>
      <c r="F20" s="40"/>
      <c r="G20" s="40"/>
      <c r="H20" s="57"/>
      <c r="I20" s="57"/>
      <c r="J20" s="57"/>
      <c r="K20" s="57"/>
      <c r="L20" s="58"/>
      <c r="M20" s="59"/>
      <c r="N20" s="57"/>
      <c r="O20" s="57"/>
      <c r="P20" s="57"/>
    </row>
    <row r="21" spans="1:16" ht="58" x14ac:dyDescent="0.35">
      <c r="A21" s="76" t="s">
        <v>64</v>
      </c>
      <c r="B21" s="56"/>
      <c r="C21" s="56" t="s">
        <v>65</v>
      </c>
      <c r="D21" s="40" t="s">
        <v>94</v>
      </c>
      <c r="E21" s="40"/>
      <c r="F21" s="81">
        <v>45</v>
      </c>
      <c r="G21" s="40"/>
      <c r="H21" s="35">
        <f>F21*24</f>
        <v>1080</v>
      </c>
      <c r="I21" s="35">
        <f>F21*18</f>
        <v>810</v>
      </c>
      <c r="J21" s="35">
        <f>F21*12</f>
        <v>540</v>
      </c>
      <c r="K21" s="35">
        <f>F21*6</f>
        <v>270</v>
      </c>
      <c r="L21" s="36"/>
      <c r="M21" s="35">
        <f>F21*36</f>
        <v>1620</v>
      </c>
      <c r="N21" s="35">
        <f>F21*27</f>
        <v>1215</v>
      </c>
      <c r="O21" s="35">
        <f>F21*18</f>
        <v>810</v>
      </c>
      <c r="P21" s="35">
        <f>F21*9</f>
        <v>405</v>
      </c>
    </row>
    <row r="22" spans="1:16" ht="15" thickBot="1" x14ac:dyDescent="0.4">
      <c r="A22" s="60"/>
      <c r="B22" s="61"/>
      <c r="C22" s="61"/>
      <c r="D22" s="62"/>
      <c r="E22" s="62"/>
      <c r="F22" s="62"/>
      <c r="G22" s="62"/>
      <c r="H22" s="62"/>
      <c r="I22" s="62"/>
      <c r="J22" s="62"/>
      <c r="K22" s="62"/>
      <c r="L22" s="63"/>
      <c r="M22" s="64"/>
      <c r="N22" s="65"/>
      <c r="O22" s="65"/>
      <c r="P22" s="65"/>
    </row>
    <row r="23" spans="1:16" x14ac:dyDescent="0.35">
      <c r="A23" s="55"/>
      <c r="B23" s="56"/>
      <c r="C23" s="56"/>
      <c r="D23" s="40"/>
      <c r="E23" s="40"/>
      <c r="F23" s="40"/>
      <c r="G23" s="40"/>
      <c r="H23" s="40"/>
      <c r="I23" s="40"/>
      <c r="J23" s="40"/>
      <c r="K23" s="40"/>
      <c r="L23" s="51"/>
      <c r="M23" s="66"/>
      <c r="N23" s="34"/>
      <c r="O23" s="34"/>
      <c r="P23" s="34"/>
    </row>
  </sheetData>
  <mergeCells count="1">
    <mergeCell ref="A4:A5"/>
  </mergeCell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Toelichting</vt:lpstr>
      <vt:lpstr>Blad1</vt:lpstr>
      <vt:lpstr>rekenmodel</vt:lpstr>
      <vt:lpstr>normenoverzicht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Berekening boetebedrag - april 2016</dc:title>
  <dc:creator>p.kuus@utrecht.nl</dc:creator>
  <cp:lastModifiedBy>Vera Wilgers</cp:lastModifiedBy>
  <cp:lastPrinted>2020-01-03T12:15:19Z</cp:lastPrinted>
  <dcterms:created xsi:type="dcterms:W3CDTF">2016-02-07T20:10:20Z</dcterms:created>
  <dcterms:modified xsi:type="dcterms:W3CDTF">2020-08-11T06:14:53Z</dcterms:modified>
</cp:coreProperties>
</file>